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iMA\杂项\数据分析\"/>
    </mc:Choice>
  </mc:AlternateContent>
  <xr:revisionPtr revIDLastSave="0" documentId="13_ncr:1_{AB3D1512-51A2-42D9-9C35-D76799E165B3}" xr6:coauthVersionLast="47" xr6:coauthVersionMax="47" xr10:uidLastSave="{00000000-0000-0000-0000-000000000000}"/>
  <bookViews>
    <workbookView xWindow="4860" yWindow="3660" windowWidth="16476" windowHeight="9420" xr2:uid="{D1D53899-4335-454B-A66A-14DFF0FFD305}"/>
  </bookViews>
  <sheets>
    <sheet name="拌客源数据1-8月" sheetId="2" r:id="rId1"/>
    <sheet name="数据透视图表-完成版" sheetId="28" r:id="rId2"/>
    <sheet name="常用函数-完成版" sheetId="4" r:id="rId3"/>
    <sheet name="常用函数-练习版" sheetId="18" r:id="rId4"/>
    <sheet name="大厂周报-完成版" sheetId="3" r:id="rId5"/>
    <sheet name="大厂周报-练习版" sheetId="16" r:id="rId6"/>
    <sheet name="源数据备份" sheetId="29" state="hidden" r:id="rId7"/>
  </sheets>
  <definedNames>
    <definedName name="_xlnm._FilterDatabase" localSheetId="0" hidden="1">'拌客源数据1-8月'!$A$1:$X$562</definedName>
    <definedName name="_xlnm._FilterDatabase" localSheetId="6" hidden="1">源数据备份!$A$1:$X$562</definedName>
    <definedName name="切片器_平台i1">#N/A</definedName>
  </definedNames>
  <calcPr calcId="191029"/>
  <pivotCaches>
    <pivotCache cacheId="0" r:id="rId8"/>
    <pivotCache cacheId="1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6" l="1"/>
  <c r="C14" i="16"/>
  <c r="C15" i="16"/>
  <c r="C16" i="16"/>
  <c r="C17" i="16"/>
  <c r="C18" i="16"/>
  <c r="C13" i="16"/>
  <c r="A14" i="16"/>
  <c r="A15" i="16"/>
  <c r="A16" i="16" s="1"/>
  <c r="A17" i="16" s="1"/>
  <c r="A18" i="16" s="1"/>
  <c r="A19" i="16" s="1"/>
  <c r="D1" i="16" s="1"/>
  <c r="B1" i="16"/>
  <c r="B25" i="16"/>
  <c r="A25" i="16"/>
  <c r="B13" i="16"/>
  <c r="B14" i="16"/>
  <c r="D13" i="3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C96" i="18"/>
  <c r="C97" i="18"/>
  <c r="C98" i="18"/>
  <c r="C99" i="18"/>
  <c r="C100" i="18"/>
  <c r="C101" i="18"/>
  <c r="C102" i="18"/>
  <c r="C103" i="18"/>
  <c r="A14" i="3"/>
  <c r="A15" i="3" s="1"/>
  <c r="A16" i="3" s="1"/>
  <c r="A17" i="3" s="1"/>
  <c r="A18" i="3" s="1"/>
  <c r="A19" i="3" s="1"/>
  <c r="D19" i="3" s="1"/>
  <c r="H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P93" i="4"/>
  <c r="C96" i="4"/>
  <c r="K83" i="4"/>
  <c r="K82" i="4"/>
  <c r="K81" i="4"/>
  <c r="K80" i="4"/>
  <c r="D64" i="4"/>
  <c r="D65" i="4"/>
  <c r="D66" i="4"/>
  <c r="D67" i="4"/>
  <c r="D68" i="4"/>
  <c r="D69" i="4"/>
  <c r="D70" i="4"/>
  <c r="D71" i="4"/>
  <c r="D40" i="4"/>
  <c r="D41" i="4"/>
  <c r="D42" i="4"/>
  <c r="D43" i="4"/>
  <c r="D44" i="4"/>
  <c r="D45" i="4"/>
  <c r="D46" i="4"/>
  <c r="D39" i="4"/>
  <c r="C39" i="4"/>
  <c r="C40" i="4"/>
  <c r="C41" i="4"/>
  <c r="C42" i="4"/>
  <c r="C43" i="4"/>
  <c r="C44" i="4"/>
  <c r="C45" i="4"/>
  <c r="C46" i="4"/>
  <c r="J31" i="4"/>
  <c r="J32" i="4"/>
  <c r="J33" i="4"/>
  <c r="J34" i="4"/>
  <c r="J35" i="4"/>
  <c r="J36" i="4"/>
  <c r="J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I30" i="4"/>
  <c r="H30" i="4"/>
  <c r="G30" i="4"/>
  <c r="F30" i="4"/>
  <c r="C15" i="4"/>
  <c r="C16" i="4"/>
  <c r="C17" i="4"/>
  <c r="C18" i="4"/>
  <c r="C19" i="4"/>
  <c r="C20" i="4"/>
  <c r="C21" i="4"/>
  <c r="H8" i="3"/>
  <c r="D12" i="4"/>
  <c r="E80" i="4"/>
  <c r="B31" i="16" l="1"/>
  <c r="B30" i="16"/>
  <c r="A31" i="16"/>
  <c r="B19" i="16"/>
  <c r="A30" i="16"/>
  <c r="B29" i="16"/>
  <c r="B18" i="16"/>
  <c r="A29" i="16"/>
  <c r="B28" i="16"/>
  <c r="B17" i="16"/>
  <c r="A28" i="16"/>
  <c r="B27" i="16"/>
  <c r="B16" i="16"/>
  <c r="A27" i="16"/>
  <c r="B26" i="16"/>
  <c r="B15" i="16"/>
  <c r="A26" i="16"/>
  <c r="D18" i="3"/>
  <c r="D17" i="3"/>
  <c r="D16" i="3"/>
  <c r="D15" i="3"/>
  <c r="D14" i="3"/>
  <c r="D20" i="3" s="1"/>
  <c r="C13" i="3"/>
  <c r="D1" i="3" l="1"/>
  <c r="B1" i="3"/>
  <c r="F26" i="3" l="1"/>
  <c r="F27" i="3"/>
  <c r="F28" i="3"/>
  <c r="F29" i="3"/>
  <c r="F30" i="3"/>
  <c r="F31" i="3"/>
  <c r="F25" i="3"/>
  <c r="D26" i="3"/>
  <c r="D27" i="3"/>
  <c r="D28" i="3"/>
  <c r="D29" i="3"/>
  <c r="D30" i="3"/>
  <c r="D31" i="3"/>
  <c r="D25" i="3"/>
  <c r="C26" i="3"/>
  <c r="C27" i="3"/>
  <c r="C28" i="3"/>
  <c r="C29" i="3"/>
  <c r="C30" i="3"/>
  <c r="C31" i="3"/>
  <c r="C25" i="3"/>
  <c r="F14" i="3"/>
  <c r="G14" i="3"/>
  <c r="F15" i="3"/>
  <c r="G15" i="3"/>
  <c r="F16" i="3"/>
  <c r="G16" i="3"/>
  <c r="F17" i="3"/>
  <c r="G17" i="3"/>
  <c r="F18" i="3"/>
  <c r="G18" i="3"/>
  <c r="F19" i="3"/>
  <c r="G19" i="3"/>
  <c r="G13" i="3"/>
  <c r="F13" i="3"/>
  <c r="C14" i="3"/>
  <c r="C15" i="3"/>
  <c r="H27" i="3" s="1"/>
  <c r="C16" i="3"/>
  <c r="H28" i="3" s="1"/>
  <c r="C17" i="3"/>
  <c r="H29" i="3" s="1"/>
  <c r="C18" i="3"/>
  <c r="H30" i="3" s="1"/>
  <c r="C19" i="3"/>
  <c r="H31" i="3" s="1"/>
  <c r="H25" i="3"/>
  <c r="E112" i="4"/>
  <c r="F112" i="4"/>
  <c r="G112" i="4"/>
  <c r="E113" i="4"/>
  <c r="F113" i="4"/>
  <c r="G113" i="4"/>
  <c r="E114" i="4"/>
  <c r="F114" i="4"/>
  <c r="G114" i="4"/>
  <c r="E115" i="4"/>
  <c r="F115" i="4"/>
  <c r="G115" i="4"/>
  <c r="E116" i="4"/>
  <c r="F116" i="4"/>
  <c r="G116" i="4"/>
  <c r="E117" i="4"/>
  <c r="F117" i="4"/>
  <c r="G117" i="4"/>
  <c r="E118" i="4"/>
  <c r="F118" i="4"/>
  <c r="G118" i="4"/>
  <c r="E119" i="4"/>
  <c r="F119" i="4"/>
  <c r="G119" i="4"/>
  <c r="E120" i="4"/>
  <c r="F120" i="4"/>
  <c r="G120" i="4"/>
  <c r="E121" i="4"/>
  <c r="F121" i="4"/>
  <c r="G121" i="4"/>
  <c r="E122" i="4"/>
  <c r="F122" i="4"/>
  <c r="G122" i="4"/>
  <c r="E123" i="4"/>
  <c r="F123" i="4"/>
  <c r="G123" i="4"/>
  <c r="E124" i="4"/>
  <c r="F124" i="4"/>
  <c r="G124" i="4"/>
  <c r="E125" i="4"/>
  <c r="F125" i="4"/>
  <c r="G125" i="4"/>
  <c r="E126" i="4"/>
  <c r="F126" i="4"/>
  <c r="G126" i="4"/>
  <c r="P97" i="4"/>
  <c r="P98" i="4"/>
  <c r="P99" i="4"/>
  <c r="P100" i="4"/>
  <c r="P101" i="4"/>
  <c r="P102" i="4"/>
  <c r="P103" i="4"/>
  <c r="P96" i="4"/>
  <c r="J99" i="4"/>
  <c r="J96" i="4"/>
  <c r="C97" i="4"/>
  <c r="C98" i="4"/>
  <c r="C99" i="4"/>
  <c r="C100" i="4"/>
  <c r="C101" i="4"/>
  <c r="C102" i="4"/>
  <c r="C103" i="4"/>
  <c r="E81" i="4"/>
  <c r="E82" i="4"/>
  <c r="E83" i="4"/>
  <c r="E84" i="4"/>
  <c r="E85" i="4"/>
  <c r="E86" i="4"/>
  <c r="E87" i="4"/>
  <c r="D55" i="4"/>
  <c r="C55" i="4"/>
  <c r="C36" i="4"/>
  <c r="E39" i="4"/>
  <c r="G40" i="4"/>
  <c r="G41" i="4"/>
  <c r="G42" i="4"/>
  <c r="G43" i="4"/>
  <c r="G44" i="4"/>
  <c r="G45" i="4"/>
  <c r="G46" i="4"/>
  <c r="G39" i="4"/>
  <c r="F41" i="4"/>
  <c r="F42" i="4"/>
  <c r="F43" i="4"/>
  <c r="F44" i="4"/>
  <c r="F45" i="4"/>
  <c r="F46" i="4"/>
  <c r="F40" i="4"/>
  <c r="F39" i="4"/>
  <c r="E40" i="4"/>
  <c r="E41" i="4"/>
  <c r="E42" i="4"/>
  <c r="E43" i="4"/>
  <c r="E44" i="4"/>
  <c r="E45" i="4"/>
  <c r="E46" i="4"/>
  <c r="E31" i="4"/>
  <c r="E32" i="4"/>
  <c r="E33" i="4"/>
  <c r="E34" i="4"/>
  <c r="E35" i="4"/>
  <c r="E36" i="4"/>
  <c r="E30" i="4"/>
  <c r="D34" i="4"/>
  <c r="D31" i="4"/>
  <c r="D32" i="4"/>
  <c r="D33" i="4"/>
  <c r="D35" i="4"/>
  <c r="D36" i="4"/>
  <c r="D30" i="4"/>
  <c r="C31" i="4"/>
  <c r="C32" i="4"/>
  <c r="C33" i="4"/>
  <c r="C34" i="4"/>
  <c r="C35" i="4"/>
  <c r="C30" i="4"/>
  <c r="D5" i="4"/>
  <c r="C5" i="4"/>
  <c r="G20" i="3" l="1"/>
  <c r="H26" i="3"/>
  <c r="C20" i="3"/>
  <c r="F20" i="3"/>
  <c r="A9" i="3" s="1"/>
  <c r="B9" i="3" s="1"/>
  <c r="G31" i="3"/>
  <c r="A31" i="3"/>
  <c r="B31" i="3" s="1"/>
  <c r="A30" i="3"/>
  <c r="G29" i="3"/>
  <c r="A29" i="3"/>
  <c r="B29" i="3" s="1"/>
  <c r="A28" i="3"/>
  <c r="A27" i="3"/>
  <c r="B27" i="3" s="1"/>
  <c r="A26" i="3"/>
  <c r="D32" i="3"/>
  <c r="C32" i="3"/>
  <c r="A6" i="3" s="1"/>
  <c r="A25" i="3"/>
  <c r="B25" i="3" s="1"/>
  <c r="H19" i="3"/>
  <c r="B19" i="3"/>
  <c r="E18" i="3"/>
  <c r="B18" i="3"/>
  <c r="B17" i="3"/>
  <c r="B16" i="3"/>
  <c r="B15" i="3"/>
  <c r="B14" i="3"/>
  <c r="B13" i="3"/>
  <c r="G7" i="3"/>
  <c r="H20" i="3" l="1"/>
  <c r="H32" i="3"/>
  <c r="E20" i="3"/>
  <c r="E28" i="3"/>
  <c r="C6" i="3"/>
  <c r="E14" i="3"/>
  <c r="H14" i="3"/>
  <c r="G26" i="3"/>
  <c r="G30" i="3"/>
  <c r="H16" i="3"/>
  <c r="E13" i="3"/>
  <c r="H18" i="3"/>
  <c r="E17" i="3"/>
  <c r="E29" i="3"/>
  <c r="E27" i="3"/>
  <c r="E26" i="3"/>
  <c r="E30" i="3"/>
  <c r="E15" i="3"/>
  <c r="E31" i="3"/>
  <c r="G28" i="3"/>
  <c r="G27" i="3"/>
  <c r="E19" i="3"/>
  <c r="E16" i="3"/>
  <c r="E32" i="3"/>
  <c r="F32" i="3"/>
  <c r="G32" i="3" s="1"/>
  <c r="E6" i="3" s="1"/>
  <c r="H17" i="3"/>
  <c r="H15" i="3"/>
  <c r="H13" i="3"/>
  <c r="E25" i="3"/>
  <c r="G25" i="3"/>
  <c r="B26" i="3"/>
  <c r="B28" i="3"/>
  <c r="B30" i="3"/>
  <c r="E9" i="3" l="1"/>
  <c r="F9" i="3" s="1"/>
  <c r="C9" i="3"/>
  <c r="D9" i="3" s="1"/>
</calcChain>
</file>

<file path=xl/sharedStrings.xml><?xml version="1.0" encoding="utf-8"?>
<sst xmlns="http://schemas.openxmlformats.org/spreadsheetml/2006/main" count="8278" uniqueCount="163">
  <si>
    <t>品牌名称</t>
  </si>
  <si>
    <t>城市</t>
  </si>
  <si>
    <t>平台</t>
  </si>
  <si>
    <t>日期</t>
  </si>
  <si>
    <t>门店ID</t>
  </si>
  <si>
    <t>门店名称</t>
  </si>
  <si>
    <t>下单人数</t>
  </si>
  <si>
    <t>商户补贴</t>
  </si>
  <si>
    <t>平台补贴</t>
  </si>
  <si>
    <t>进店人数</t>
  </si>
  <si>
    <t>平台i</t>
  </si>
  <si>
    <t>平台门店名称</t>
  </si>
  <si>
    <t>cpc总费用</t>
  </si>
  <si>
    <t>cpc曝光量</t>
  </si>
  <si>
    <t>cpc访问量</t>
  </si>
  <si>
    <t>门店下单量</t>
  </si>
  <si>
    <t>门店曝光量</t>
  </si>
  <si>
    <t>门店访问量</t>
  </si>
  <si>
    <t>蛙小辣火锅杯（总账号）</t>
  </si>
  <si>
    <t>上海</t>
  </si>
  <si>
    <t>meituan</t>
  </si>
  <si>
    <t>五角场店</t>
  </si>
  <si>
    <t>美团</t>
  </si>
  <si>
    <t>蛙小辣火锅杯（合生汇店）</t>
  </si>
  <si>
    <t>怒江路店</t>
  </si>
  <si>
    <t>蛙小辣·美蛙火锅杯（长风大悦城店）</t>
  </si>
  <si>
    <t>eleme</t>
  </si>
  <si>
    <t>饿了么</t>
  </si>
  <si>
    <t>宝山店</t>
  </si>
  <si>
    <t>蛙小辣·美蛙火锅杯(宝山店)</t>
  </si>
  <si>
    <t>蛙小辣火锅杯(五角场店)</t>
  </si>
  <si>
    <t>龙阳广场店</t>
  </si>
  <si>
    <t>蛙小辣火锅杯(龙阳广场店)</t>
  </si>
  <si>
    <t>蛙小辣火锅杯（五角场店）</t>
  </si>
  <si>
    <t>蛙小辣火锅杯（宝山店）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</si>
  <si>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</si>
  <si>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</si>
  <si>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</si>
  <si>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</si>
  <si>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</si>
  <si>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</si>
  <si>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拌客干拌麻辣烫(武宁路店)</t>
  </si>
  <si>
    <t>拌客·干拌麻辣烫(武宁路店)</t>
  </si>
  <si>
    <t>拌客干拌麻辣烫（武宁路店）</t>
  </si>
  <si>
    <t>305225345</t>
  </si>
  <si>
    <t>2000507076</t>
  </si>
  <si>
    <t>2001104355</t>
  </si>
  <si>
    <t>8184590</t>
  </si>
  <si>
    <t>8106681</t>
  </si>
  <si>
    <t>8491999</t>
  </si>
  <si>
    <t>337460136</t>
  </si>
  <si>
    <t>9428110</t>
  </si>
  <si>
    <t>无效订单</t>
    <phoneticPr fontId="18" type="noConversion"/>
  </si>
  <si>
    <t>有效订单</t>
    <phoneticPr fontId="18" type="noConversion"/>
  </si>
  <si>
    <t>商家实收</t>
    <phoneticPr fontId="18" type="noConversion"/>
  </si>
  <si>
    <t>GMV</t>
    <phoneticPr fontId="18" type="noConversion"/>
  </si>
  <si>
    <t>数据时间：</t>
    <phoneticPr fontId="18" type="noConversion"/>
  </si>
  <si>
    <t>20年8月第二周</t>
    <phoneticPr fontId="18" type="noConversion"/>
  </si>
  <si>
    <t>周累计</t>
    <phoneticPr fontId="18" type="noConversion"/>
  </si>
  <si>
    <t>曝光人数</t>
    <phoneticPr fontId="18" type="noConversion"/>
  </si>
  <si>
    <t>进店转化率</t>
    <phoneticPr fontId="18" type="noConversion"/>
  </si>
  <si>
    <t>下单转化率</t>
    <phoneticPr fontId="18" type="noConversion"/>
  </si>
  <si>
    <t>平台：</t>
    <phoneticPr fontId="18" type="noConversion"/>
  </si>
  <si>
    <t>业务进度</t>
    <phoneticPr fontId="18" type="noConversion"/>
  </si>
  <si>
    <t>周环比</t>
    <phoneticPr fontId="18" type="noConversion"/>
  </si>
  <si>
    <t>到手率</t>
    <phoneticPr fontId="18" type="noConversion"/>
  </si>
  <si>
    <t>目标：</t>
    <phoneticPr fontId="18" type="noConversion"/>
  </si>
  <si>
    <t>结果指标</t>
    <phoneticPr fontId="18" type="noConversion"/>
  </si>
  <si>
    <t>WEEK</t>
    <phoneticPr fontId="18" type="noConversion"/>
  </si>
  <si>
    <t>日期</t>
    <phoneticPr fontId="18" type="noConversion"/>
  </si>
  <si>
    <t>星期</t>
    <phoneticPr fontId="18" type="noConversion"/>
  </si>
  <si>
    <t>客单价</t>
    <phoneticPr fontId="18" type="noConversion"/>
  </si>
  <si>
    <t>总计</t>
    <phoneticPr fontId="18" type="noConversion"/>
  </si>
  <si>
    <t>过程指标</t>
    <phoneticPr fontId="18" type="noConversion"/>
  </si>
  <si>
    <t>进店人数</t>
    <phoneticPr fontId="18" type="noConversion"/>
  </si>
  <si>
    <t>下单人数</t>
    <phoneticPr fontId="18" type="noConversion"/>
  </si>
  <si>
    <t>营销占比</t>
    <phoneticPr fontId="18" type="noConversion"/>
  </si>
  <si>
    <t>至</t>
    <phoneticPr fontId="18" type="noConversion"/>
  </si>
  <si>
    <t>一、sum - 求和</t>
    <phoneticPr fontId="18" type="noConversion"/>
  </si>
  <si>
    <t>二、sumif -单条件求和</t>
    <phoneticPr fontId="18" type="noConversion"/>
  </si>
  <si>
    <t>三、sumifs - 多条件求和</t>
    <phoneticPr fontId="18" type="noConversion"/>
  </si>
  <si>
    <t>四、sum和subtotal的区别</t>
    <phoneticPr fontId="18" type="noConversion"/>
  </si>
  <si>
    <t>五、if函数</t>
    <phoneticPr fontId="18" type="noConversion"/>
  </si>
  <si>
    <t>1-8月GMV</t>
    <phoneticPr fontId="18" type="noConversion"/>
  </si>
  <si>
    <t>1月和8月GMV</t>
    <phoneticPr fontId="18" type="noConversion"/>
  </si>
  <si>
    <t>日同比</t>
    <phoneticPr fontId="18" type="noConversion"/>
  </si>
  <si>
    <t>日环比</t>
    <phoneticPr fontId="18" type="noConversion"/>
  </si>
  <si>
    <t>月环比</t>
    <phoneticPr fontId="18" type="noConversion"/>
  </si>
  <si>
    <t>sum函数</t>
    <phoneticPr fontId="18" type="noConversion"/>
  </si>
  <si>
    <t>subtotal函数</t>
    <phoneticPr fontId="18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</si>
  <si>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</si>
  <si>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</si>
  <si>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</si>
  <si>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</si>
  <si>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</si>
  <si>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</si>
  <si>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</si>
  <si>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</si>
  <si>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月份</t>
    <phoneticPr fontId="18" type="noConversion"/>
  </si>
  <si>
    <t>cpc总费用</t>
    <phoneticPr fontId="18" type="noConversion"/>
  </si>
  <si>
    <t>判断是否大于月目标10万</t>
    <phoneticPr fontId="18" type="noConversion"/>
  </si>
  <si>
    <t>六、if嵌套</t>
    <phoneticPr fontId="18" type="noConversion"/>
  </si>
  <si>
    <t>大于月目标10万且花费少于5千的为达标</t>
    <phoneticPr fontId="18" type="noConversion"/>
  </si>
  <si>
    <t>门店ID</t>
    <phoneticPr fontId="18" type="noConversion"/>
  </si>
  <si>
    <t>门店名称</t>
    <phoneticPr fontId="18" type="noConversion"/>
  </si>
  <si>
    <t>七、vlookup函数和数据透视表聚合</t>
    <phoneticPr fontId="18" type="noConversion"/>
  </si>
  <si>
    <t>A</t>
    <phoneticPr fontId="18" type="noConversion"/>
  </si>
  <si>
    <t>B</t>
    <phoneticPr fontId="18" type="noConversion"/>
  </si>
  <si>
    <t>判断</t>
    <phoneticPr fontId="18" type="noConversion"/>
  </si>
  <si>
    <t>嵌套举例：</t>
    <phoneticPr fontId="18" type="noConversion"/>
  </si>
  <si>
    <t>类别一</t>
    <phoneticPr fontId="18" type="noConversion"/>
  </si>
  <si>
    <t>C</t>
    <phoneticPr fontId="18" type="noConversion"/>
  </si>
  <si>
    <t>D</t>
    <phoneticPr fontId="18" type="noConversion"/>
  </si>
  <si>
    <t>类别二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</si>
  <si>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</si>
  <si>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</si>
  <si>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</si>
  <si>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值</t>
    <phoneticPr fontId="18" type="noConversion"/>
  </si>
  <si>
    <t>聚合（分类汇总）举例</t>
    <phoneticPr fontId="18" type="noConversion"/>
  </si>
  <si>
    <t>bc</t>
    <phoneticPr fontId="18" type="noConversion"/>
  </si>
  <si>
    <t>bcc</t>
    <phoneticPr fontId="18" type="noConversion"/>
  </si>
  <si>
    <t>模糊查询</t>
    <phoneticPr fontId="18" type="noConversion"/>
  </si>
  <si>
    <t>全名</t>
    <phoneticPr fontId="18" type="noConversion"/>
  </si>
  <si>
    <t>ddd</t>
    <phoneticPr fontId="18" type="noConversion"/>
  </si>
  <si>
    <t>查找项</t>
    <phoneticPr fontId="18" type="noConversion"/>
  </si>
  <si>
    <t>返回值</t>
    <phoneticPr fontId="18" type="noConversion"/>
  </si>
  <si>
    <t>abcd</t>
    <phoneticPr fontId="18" type="noConversion"/>
  </si>
  <si>
    <t>abc</t>
    <phoneticPr fontId="18" type="noConversion"/>
  </si>
  <si>
    <t>查找b开头并且是三个字符所对应的数值</t>
    <phoneticPr fontId="18" type="noConversion"/>
  </si>
  <si>
    <t xml:space="preserve">a </t>
    <phoneticPr fontId="18" type="noConversion"/>
  </si>
  <si>
    <t>查找a对应的值</t>
    <phoneticPr fontId="18" type="noConversion"/>
  </si>
  <si>
    <t>品牌名称</t>
    <phoneticPr fontId="18" type="noConversion"/>
  </si>
  <si>
    <t>品牌ID</t>
    <phoneticPr fontId="18" type="noConversion"/>
  </si>
  <si>
    <t>八、index和match函数</t>
    <phoneticPr fontId="18" type="noConversion"/>
  </si>
  <si>
    <t>美团GMV</t>
    <phoneticPr fontId="18" type="noConversion"/>
  </si>
  <si>
    <t>行标签</t>
  </si>
  <si>
    <t>总计</t>
  </si>
  <si>
    <t>求和项:GMV</t>
  </si>
  <si>
    <t>acd</t>
    <phoneticPr fontId="18" type="noConversion"/>
  </si>
  <si>
    <t>cb</t>
    <phoneticPr fontId="18" type="noConversion"/>
  </si>
  <si>
    <t>A</t>
  </si>
  <si>
    <t>B</t>
  </si>
  <si>
    <t>C</t>
  </si>
  <si>
    <t>D</t>
  </si>
  <si>
    <t>求和项:值2</t>
  </si>
  <si>
    <t>a</t>
  </si>
  <si>
    <t>b</t>
  </si>
  <si>
    <t>c</t>
  </si>
  <si>
    <t>求和项:商家实收</t>
  </si>
  <si>
    <t>文本</t>
    <phoneticPr fontId="18" type="noConversion"/>
  </si>
  <si>
    <t>文本</t>
    <phoneticPr fontId="18" type="noConversion"/>
  </si>
  <si>
    <t>年</t>
    <phoneticPr fontId="18" type="noConversion"/>
  </si>
  <si>
    <t>月</t>
    <phoneticPr fontId="18" type="noConversion"/>
  </si>
  <si>
    <t>日</t>
    <phoneticPr fontId="18" type="noConversion"/>
  </si>
  <si>
    <t>日期组合</t>
    <phoneticPr fontId="18" type="noConversion"/>
  </si>
  <si>
    <t>上个月这一天的GMV</t>
    <phoneticPr fontId="18" type="noConversion"/>
  </si>
  <si>
    <t>每个月第一天</t>
    <phoneticPr fontId="18" type="noConversion"/>
  </si>
  <si>
    <t>错误的每个月最后一天</t>
    <phoneticPr fontId="18" type="noConversion"/>
  </si>
  <si>
    <t>正确的每个月最后一天</t>
    <phoneticPr fontId="18" type="noConversion"/>
  </si>
  <si>
    <t>蛙小辣·美蛙火锅杯(宝山店)</t>
    <phoneticPr fontId="18" type="noConversion"/>
  </si>
  <si>
    <t>bdd1</t>
    <phoneticPr fontId="18" type="noConversion"/>
  </si>
  <si>
    <t>蛙小辣火锅杯（总账号）</t>
    <phoneticPr fontId="18" type="noConversion"/>
  </si>
  <si>
    <t>曝光率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</si>
</sst>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 * #,##0.00_ ;_ * \-#,##0.00_ ;_ * &quot;-&quot;??_ ;_ @_ "/>
    <numFmt numFmtId="176" formatCode="_ * #,##0_ ;_ * \-#,##0_ ;_ * &quot;-&quot;??_ ;_ @_ "/>
    <numFmt numFmtId="177" formatCode="0.00%;0.00%"/>
    <numFmt numFmtId="178" formatCode="[$-804]aaa;@"/>
    <numFmt numFmtId="179" formatCode="yyyymmdd"/>
    <numFmt numFmtId="180" formatCode="yyyy/mm/dd"/>
    <numFmt numFmtId="181" formatCode="yyyy/mm"/>
    <numFmt numFmtId="182" formatCode="0.00_);[Red]\(0.00\)"/>
    <numFmt numFmtId="183" formatCode="0_);[Red]\(0\)"/>
    <numFmt numFmtId="185" formatCode="yyyy\-mm\-dd;@"/>
  </numFmts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color theme="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3F3F3F"/>
      <name val="微软雅黑"/>
      <family val="2"/>
      <charset val="134"/>
    </font>
    <font>
      <sz val="12"/>
      <color theme="0"/>
      <name val="微软雅黑"/>
      <family val="2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33" borderId="0" xfId="0" applyFont="1" applyFill="1">
      <alignment vertical="center"/>
    </xf>
    <xf numFmtId="0" fontId="21" fillId="33" borderId="0" xfId="0" applyFont="1" applyFill="1">
      <alignment vertical="center"/>
    </xf>
    <xf numFmtId="0" fontId="22" fillId="33" borderId="0" xfId="0" applyFont="1" applyFill="1" applyAlignment="1">
      <alignment horizontal="right" vertical="center"/>
    </xf>
    <xf numFmtId="0" fontId="22" fillId="33" borderId="0" xfId="0" applyFont="1" applyFill="1" applyAlignment="1">
      <alignment horizontal="center" vertical="center"/>
    </xf>
    <xf numFmtId="0" fontId="23" fillId="33" borderId="10" xfId="10" applyFont="1" applyFill="1" applyBorder="1" applyAlignment="1">
      <alignment horizontal="center" vertical="center"/>
    </xf>
    <xf numFmtId="0" fontId="21" fillId="33" borderId="11" xfId="10" applyFont="1" applyFill="1" applyBorder="1" applyAlignment="1">
      <alignment horizontal="center" vertical="center"/>
    </xf>
    <xf numFmtId="176" fontId="22" fillId="33" borderId="0" xfId="42" applyNumberFormat="1" applyFont="1" applyFill="1" applyAlignment="1">
      <alignment horizontal="right" vertical="center"/>
    </xf>
    <xf numFmtId="10" fontId="22" fillId="33" borderId="0" xfId="43" applyNumberFormat="1" applyFont="1" applyFill="1" applyAlignment="1">
      <alignment horizontal="right" vertical="center"/>
    </xf>
    <xf numFmtId="14" fontId="19" fillId="33" borderId="0" xfId="0" applyNumberFormat="1" applyFont="1" applyFill="1">
      <alignment vertical="center"/>
    </xf>
    <xf numFmtId="0" fontId="19" fillId="33" borderId="14" xfId="0" applyFont="1" applyFill="1" applyBorder="1">
      <alignment vertical="center"/>
    </xf>
    <xf numFmtId="176" fontId="19" fillId="33" borderId="15" xfId="42" applyNumberFormat="1" applyFont="1" applyFill="1" applyBorder="1">
      <alignment vertical="center"/>
    </xf>
    <xf numFmtId="177" fontId="22" fillId="33" borderId="0" xfId="43" applyNumberFormat="1" applyFont="1" applyFill="1" applyAlignment="1">
      <alignment horizontal="right" vertical="center"/>
    </xf>
    <xf numFmtId="10" fontId="22" fillId="33" borderId="0" xfId="0" applyNumberFormat="1" applyFont="1" applyFill="1" applyAlignment="1">
      <alignment horizontal="right" vertical="center"/>
    </xf>
    <xf numFmtId="10" fontId="19" fillId="33" borderId="0" xfId="43" applyNumberFormat="1" applyFont="1" applyFill="1">
      <alignment vertical="center"/>
    </xf>
    <xf numFmtId="0" fontId="21" fillId="33" borderId="16" xfId="0" applyFont="1" applyFill="1" applyBorder="1">
      <alignment vertical="center"/>
    </xf>
    <xf numFmtId="0" fontId="19" fillId="33" borderId="17" xfId="0" applyFont="1" applyFill="1" applyBorder="1">
      <alignment vertical="center"/>
    </xf>
    <xf numFmtId="0" fontId="19" fillId="33" borderId="18" xfId="0" applyFont="1" applyFill="1" applyBorder="1">
      <alignment vertical="center"/>
    </xf>
    <xf numFmtId="0" fontId="24" fillId="34" borderId="19" xfId="0" applyFont="1" applyFill="1" applyBorder="1" applyAlignment="1">
      <alignment horizontal="center" vertical="center"/>
    </xf>
    <xf numFmtId="0" fontId="24" fillId="34" borderId="0" xfId="0" applyFont="1" applyFill="1" applyAlignment="1">
      <alignment horizontal="center" vertical="center"/>
    </xf>
    <xf numFmtId="0" fontId="24" fillId="34" borderId="20" xfId="0" applyFont="1" applyFill="1" applyBorder="1" applyAlignment="1">
      <alignment horizontal="center" vertical="center"/>
    </xf>
    <xf numFmtId="14" fontId="19" fillId="33" borderId="19" xfId="0" applyNumberFormat="1" applyFont="1" applyFill="1" applyBorder="1" applyAlignment="1">
      <alignment horizontal="center" vertical="center"/>
    </xf>
    <xf numFmtId="178" fontId="19" fillId="33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0" fontId="19" fillId="33" borderId="0" xfId="43" applyNumberFormat="1" applyFont="1" applyFill="1" applyBorder="1" applyAlignment="1">
      <alignment horizontal="center" vertical="center"/>
    </xf>
    <xf numFmtId="2" fontId="19" fillId="33" borderId="20" xfId="0" applyNumberFormat="1" applyFont="1" applyFill="1" applyBorder="1" applyAlignment="1">
      <alignment horizontal="center" vertical="center"/>
    </xf>
    <xf numFmtId="14" fontId="19" fillId="33" borderId="21" xfId="0" applyNumberFormat="1" applyFont="1" applyFill="1" applyBorder="1" applyAlignment="1">
      <alignment horizontal="center" vertical="center"/>
    </xf>
    <xf numFmtId="178" fontId="19" fillId="33" borderId="22" xfId="0" applyNumberFormat="1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10" fontId="19" fillId="33" borderId="22" xfId="43" applyNumberFormat="1" applyFont="1" applyFill="1" applyBorder="1" applyAlignment="1">
      <alignment horizontal="center" vertical="center"/>
    </xf>
    <xf numFmtId="2" fontId="19" fillId="33" borderId="23" xfId="0" applyNumberFormat="1" applyFont="1" applyFill="1" applyBorder="1" applyAlignment="1">
      <alignment horizontal="center" vertical="center"/>
    </xf>
    <xf numFmtId="2" fontId="19" fillId="33" borderId="0" xfId="0" applyNumberFormat="1" applyFont="1" applyFill="1" applyAlignment="1">
      <alignment horizontal="center" vertical="center"/>
    </xf>
    <xf numFmtId="10" fontId="19" fillId="33" borderId="20" xfId="43" applyNumberFormat="1" applyFont="1" applyFill="1" applyBorder="1" applyAlignment="1">
      <alignment horizontal="center" vertical="center"/>
    </xf>
    <xf numFmtId="10" fontId="19" fillId="33" borderId="23" xfId="43" applyNumberFormat="1" applyFont="1" applyFill="1" applyBorder="1" applyAlignment="1">
      <alignment horizontal="center" vertical="center"/>
    </xf>
    <xf numFmtId="10" fontId="19" fillId="33" borderId="0" xfId="43" applyNumberFormat="1" applyFont="1" applyFill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0" fillId="0" borderId="24" xfId="0" applyFill="1" applyBorder="1">
      <alignment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43" fontId="0" fillId="0" borderId="0" xfId="42" applyFont="1" applyFill="1">
      <alignment vertical="center"/>
    </xf>
    <xf numFmtId="180" fontId="0" fillId="0" borderId="24" xfId="0" applyNumberFormat="1" applyFill="1" applyBorder="1" applyAlignment="1">
      <alignment horizontal="center" vertical="center"/>
    </xf>
    <xf numFmtId="182" fontId="0" fillId="0" borderId="0" xfId="0" applyNumberFormat="1" applyFill="1">
      <alignment vertical="center"/>
    </xf>
    <xf numFmtId="180" fontId="0" fillId="0" borderId="0" xfId="0" applyNumberFormat="1" applyFill="1" applyBorder="1" applyAlignment="1">
      <alignment horizontal="center" vertical="center"/>
    </xf>
    <xf numFmtId="181" fontId="0" fillId="0" borderId="24" xfId="0" applyNumberFormat="1" applyFill="1" applyBorder="1" applyAlignment="1">
      <alignment horizontal="center" vertical="center"/>
    </xf>
    <xf numFmtId="181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80" fontId="0" fillId="0" borderId="0" xfId="0" applyNumberFormat="1" applyFill="1">
      <alignment vertical="center"/>
    </xf>
    <xf numFmtId="10" fontId="0" fillId="0" borderId="24" xfId="43" applyNumberFormat="1" applyFont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10" fontId="0" fillId="0" borderId="24" xfId="43" applyNumberFormat="1" applyFont="1" applyFill="1" applyBorder="1">
      <alignment vertical="center"/>
    </xf>
    <xf numFmtId="14" fontId="0" fillId="0" borderId="0" xfId="0" applyNumberForma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43" fontId="19" fillId="33" borderId="0" xfId="0" applyNumberFormat="1" applyFont="1" applyFill="1">
      <alignment vertical="center"/>
    </xf>
    <xf numFmtId="183" fontId="19" fillId="33" borderId="0" xfId="0" applyNumberFormat="1" applyFont="1" applyFill="1" applyAlignment="1">
      <alignment horizontal="center" vertical="center"/>
    </xf>
    <xf numFmtId="183" fontId="19" fillId="33" borderId="22" xfId="0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10" fontId="0" fillId="0" borderId="0" xfId="0" applyNumberFormat="1" applyFill="1">
      <alignment vertical="center"/>
    </xf>
    <xf numFmtId="0" fontId="0" fillId="0" borderId="24" xfId="43" applyNumberFormat="1" applyFont="1" applyFill="1" applyBorder="1" applyAlignment="1">
      <alignment horizontal="center" vertical="center"/>
    </xf>
    <xf numFmtId="0" fontId="0" fillId="0" borderId="25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24" xfId="0" applyNumberFormat="1" applyFill="1" applyBorder="1" applyAlignment="1">
      <alignment horizontal="center" vertical="center"/>
    </xf>
    <xf numFmtId="181" fontId="0" fillId="0" borderId="0" xfId="0" applyNumberFormat="1" applyFill="1" applyBorder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24" xfId="43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Fill="1" applyBorder="1">
      <alignment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57" fontId="20" fillId="33" borderId="0" xfId="0" applyNumberFormat="1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9" fontId="19" fillId="33" borderId="12" xfId="43" applyFont="1" applyFill="1" applyBorder="1" applyAlignment="1">
      <alignment horizontal="right" vertical="center"/>
    </xf>
    <xf numFmtId="9" fontId="19" fillId="33" borderId="13" xfId="43" applyFont="1" applyFill="1" applyBorder="1" applyAlignment="1">
      <alignment horizontal="right" vertical="center"/>
    </xf>
    <xf numFmtId="178" fontId="19" fillId="0" borderId="0" xfId="0" applyNumberFormat="1" applyFont="1">
      <alignment vertical="center"/>
    </xf>
    <xf numFmtId="185" fontId="19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" xfId="42" builtinId="3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0"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u/>
        <color auto="1"/>
      </font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color rgb="FF9C0006"/>
      </font>
      <numFmt numFmtId="14" formatCode="0.00%"/>
    </dxf>
    <dxf>
      <font>
        <b/>
        <i val="0"/>
        <color theme="9"/>
      </font>
      <numFmt numFmtId="14" formatCode="0.00%"/>
    </dxf>
    <dxf>
      <font>
        <b/>
        <i val="0"/>
        <color rgb="FF9C0006"/>
      </font>
    </dxf>
    <dxf>
      <font>
        <b/>
        <i val="0"/>
        <color theme="9"/>
      </font>
    </dxf>
    <dxf>
      <font>
        <b/>
        <i val="0"/>
        <sz val="14"/>
        <name val="微软雅黑"/>
        <family val="2"/>
        <charset val="134"/>
        <scheme val="none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22CC330C-B7F0-42F4-8AC8-1BD42B770C12}">
      <tableStyleElement type="wholeTable" dxfId="19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 diagonalUp="0" diagonalDown="0"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[Excel练习.xlsx]数据透视图表-完成版!数据透视表4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B2-48F4-A128-54395605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[Excel练习.xlsx]数据透视图表-完成版!数据透视表4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169975.03999999992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E-4435-A9FC-DDFF9BACA98B}"/>
            </c:ext>
          </c:extLst>
        </c:ser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36582.480000000003</c:v>
                </c:pt>
                <c:pt idx="1">
                  <c:v>63680.929999999986</c:v>
                </c:pt>
                <c:pt idx="2">
                  <c:v>1897.6299999999999</c:v>
                </c:pt>
                <c:pt idx="3">
                  <c:v>5992.61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E-4435-A9FC-DDFF9BAC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333375</xdr:colOff>
      <xdr:row>13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平台i 1">
              <a:extLst>
                <a:ext uri="{FF2B5EF4-FFF2-40B4-BE49-F238E27FC236}">
                  <a16:creationId xmlns:a16="http://schemas.microsoft.com/office/drawing/2014/main" id="{B9F7D232-F71C-4BA9-AF97-92D44D322A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10225" y="1714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5623B3-7062-44D9-BB55-FAF1DFAF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15</xdr:row>
      <xdr:rowOff>133350</xdr:rowOff>
    </xdr:from>
    <xdr:to>
      <xdr:col>10</xdr:col>
      <xdr:colOff>533400</xdr:colOff>
      <xdr:row>30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2ABE736-9F7E-4E3F-B38A-DB2A82B7A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487788541664" createdVersion="7" refreshedVersion="7" minRefreshableVersion="3" recordCount="561" xr:uid="{0FC914EC-7049-4184-9111-D3D352F9A85E}">
  <cacheSource type="worksheet">
    <worksheetSource ref="A1:X562" sheet="拌客源数据1-8月"/>
  </cacheSource>
  <cacheFields count="30">
    <cacheField name="日期" numFmtId="14">
      <sharedItems containsSemiMixedTypes="0" containsNonDate="0" containsDate="1" containsString="0" minDate="2020-01-01T00:00:00" maxDate="2020-09-0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par="24" base="0">
        <rangePr groupBy="days" startDate="2020-01-01T00:00:00" endDate="2020-09-01T00:00:00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>
      <sharedItems containsSemiMixedTypes="0" containsString="0" containsNumber="1" containsInteger="1" minValue="4636" maxValue="6108"/>
    </cacheField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>
      <sharedItems/>
    </cacheField>
    <cacheField name="平台" numFmtId="0">
      <sharedItems/>
    </cacheField>
    <cacheField name="平台i" numFmtId="0">
      <sharedItems count="2">
        <s v="饿了么"/>
        <s v="美团"/>
      </sharedItems>
    </cacheField>
    <cacheField name="平台门店名称" numFmtId="0">
      <sharedItems/>
    </cacheField>
    <cacheField name="GMV" numFmtId="0">
      <sharedItems containsSemiMixedTypes="0" containsString="0" containsNumber="1" minValue="0" maxValue="11012.76"/>
    </cacheField>
    <cacheField name="商家实收" numFmtId="0">
      <sharedItems containsSemiMixedTypes="0" containsString="0" containsNumber="1" minValue="0" maxValue="3780.11"/>
    </cacheField>
    <cacheField name="门店曝光量" numFmtId="0">
      <sharedItems containsSemiMixedTypes="0" containsString="0" containsNumber="1" containsInteger="1" minValue="0" maxValue="10621"/>
    </cacheField>
    <cacheField name="门店访问量" numFmtId="0">
      <sharedItems containsSemiMixedTypes="0" containsString="0" containsNumber="1" containsInteger="1" minValue="0" maxValue="701"/>
    </cacheField>
    <cacheField name="门店下单量" numFmtId="0">
      <sharedItems containsSemiMixedTypes="0" containsString="0" containsNumber="1" containsInteger="1" minValue="5" maxValue="233"/>
    </cacheField>
    <cacheField name="无效订单" numFmtId="0">
      <sharedItems containsSemiMixedTypes="0" containsString="0" containsNumber="1" containsInteger="1" minValue="0" maxValue="11"/>
    </cacheField>
    <cacheField name="有效订单" numFmtId="0">
      <sharedItems containsSemiMixedTypes="0" containsString="0" containsNumber="1" containsInteger="1" minValue="5" maxValue="232"/>
    </cacheField>
    <cacheField name="曝光人数" numFmtId="0">
      <sharedItems containsSemiMixedTypes="0" containsString="0" containsNumber="1" containsInteger="1" minValue="0" maxValue="10621"/>
    </cacheField>
    <cacheField name="进店人数" numFmtId="0">
      <sharedItems containsSemiMixedTypes="0" containsString="0" containsNumber="1" containsInteger="1" minValue="0" maxValue="701"/>
    </cacheField>
    <cacheField name="下单人数" numFmtId="0">
      <sharedItems containsSemiMixedTypes="0" containsString="0" containsNumber="1" containsInteger="1" minValue="0" maxValue="224"/>
    </cacheField>
    <cacheField name="cpc总费用" numFmtId="0">
      <sharedItems containsSemiMixedTypes="0" containsString="0" containsNumber="1" minValue="0" maxValue="846.4"/>
    </cacheField>
    <cacheField name="cpc曝光量" numFmtId="0">
      <sharedItems containsSemiMixedTypes="0" containsString="0" containsNumber="1" containsInteger="1" minValue="0" maxValue="7812"/>
    </cacheField>
    <cacheField name="cpc访问量" numFmtId="0">
      <sharedItems containsSemiMixedTypes="0" containsString="0" containsNumber="1" containsInteger="1" minValue="0" maxValue="409"/>
    </cacheField>
    <cacheField name="商户补贴" numFmtId="0">
      <sharedItems containsSemiMixedTypes="0" containsString="0" containsNumber="1" containsInteger="1" minValue="174" maxValue="5882"/>
    </cacheField>
    <cacheField name="平台补贴" numFmtId="0">
      <sharedItems containsSemiMixedTypes="0" containsString="0" containsNumber="1" containsInteger="1" minValue="4" maxValue="1141"/>
    </cacheField>
    <cacheField name="月" numFmtId="0" databaseField="0">
      <fieldGroup base="0">
        <rangePr groupBy="months" startDate="2020-01-01T00:00:00" endDate="2020-09-01T00:00:00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 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807577818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line" refreshedDate="44423.674458796297" createdVersion="7" refreshedVersion="7" minRefreshableVersion="3" recordCount="8" xr:uid="{1FE6FBB3-CCE5-4ACE-9A3E-E427D01BD665}">
  <cacheSource type="worksheet">
    <worksheetSource ref="S95:U103" sheet="常用函数-完成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1">
  <r>
    <x v="0"/>
    <n v="4636"/>
    <x v="0"/>
    <x v="0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s v="蛙小辣火锅杯(龙阳广场店)"/>
    <n v="1531"/>
    <n v="614.58000000000004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s v="蛙小辣火锅杯(五角场店)"/>
    <n v="2473.820000000000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s v="蛙小辣·美蛙火锅杯(宝山店)"/>
    <n v="2265.820000000000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s v="蛙小辣火锅杯(五角场店)"/>
    <n v="2397.1999999999998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s v="蛙小辣·美蛙火锅杯(宝山店)"/>
    <n v="3299.56"/>
    <n v="1223.6199999999999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s v="蛙小辣·美蛙火锅杯(宝山店)"/>
    <n v="1278.08"/>
    <n v="553.16999999999996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s v="蛙小辣·美蛙火锅杯(宝山店)"/>
    <n v="1384.55"/>
    <n v="584.82000000000005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s v="蛙小辣·美蛙火锅杯(宝山店)"/>
    <n v="758.35"/>
    <n v="306.64999999999998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s v="蛙小辣·美蛙火锅杯(宝山店)"/>
    <n v="1135.1400000000001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s v="蛙小辣·美蛙火锅杯(宝山店)"/>
    <n v="1470.49"/>
    <n v="616.08000000000004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299999999999997"/>
    <n v="732"/>
    <n v="50"/>
    <n v="689"/>
    <n v="153"/>
  </r>
  <r>
    <x v="31"/>
    <n v="4636"/>
    <x v="0"/>
    <x v="0"/>
    <x v="0"/>
    <s v="上海"/>
    <s v="eleme"/>
    <x v="0"/>
    <s v="蛙小辣·美蛙火锅杯(宝山店)"/>
    <n v="1216.3599999999999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s v="蛙小辣·美蛙火锅杯（长风大悦城店）"/>
    <n v="1244.8800000000001"/>
    <n v="605.16999999999996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s v="蛙小辣火锅杯（宝山店）"/>
    <n v="639.20000000000005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s v="蛙小辣火锅杯(五角场店)"/>
    <n v="601.70000000000005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00000000000003"/>
    <n v="389"/>
    <n v="32"/>
    <n v="810"/>
    <n v="57"/>
  </r>
  <r>
    <x v="42"/>
    <n v="4636"/>
    <x v="0"/>
    <x v="0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59999999999997"/>
    <n v="447"/>
    <n v="34"/>
    <n v="557"/>
    <n v="55"/>
  </r>
  <r>
    <x v="43"/>
    <n v="4636"/>
    <x v="0"/>
    <x v="0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s v="蛙小辣火锅杯（宝山店）"/>
    <n v="640.04"/>
    <n v="256.64999999999998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69999999999997"/>
    <n v="676"/>
    <n v="40"/>
    <n v="274"/>
    <n v="33"/>
  </r>
  <r>
    <x v="49"/>
    <n v="4636"/>
    <x v="0"/>
    <x v="0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s v="蛙小辣火锅杯（宝山店）"/>
    <n v="402.23"/>
    <n v="153.72999999999999"/>
    <n v="802"/>
    <n v="69"/>
    <n v="6"/>
    <n v="0"/>
    <n v="6"/>
    <n v="802"/>
    <n v="69"/>
    <n v="6"/>
    <n v="40.369999999999997"/>
    <n v="448"/>
    <n v="40"/>
    <n v="209"/>
    <n v="18"/>
  </r>
  <r>
    <x v="50"/>
    <n v="4636"/>
    <x v="0"/>
    <x v="0"/>
    <x v="0"/>
    <s v="上海"/>
    <s v="eleme"/>
    <x v="0"/>
    <s v="蛙小辣·美蛙火锅杯(宝山店)"/>
    <n v="1749.35"/>
    <n v="631.5499999999999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s v="蛙小辣火锅杯（宝山店）"/>
    <n v="596.30999999999995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s v="蛙小辣火锅杯（五角场店）"/>
    <n v="299.62"/>
    <n v="76.349999999999994"/>
    <n v="916"/>
    <n v="54"/>
    <n v="6"/>
    <n v="0"/>
    <n v="6"/>
    <n v="916"/>
    <n v="54"/>
    <n v="6"/>
    <n v="17.920000000000002"/>
    <n v="258"/>
    <n v="15"/>
    <n v="190"/>
    <n v="26"/>
  </r>
  <r>
    <x v="53"/>
    <n v="4636"/>
    <x v="0"/>
    <x v="0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s v="蛙小辣·美蛙火锅杯(宝山店)"/>
    <n v="958.69"/>
    <n v="323.02999999999997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s v="蛙小辣火锅杯（五角场店）"/>
    <n v="823.99"/>
    <n v="298.60000000000002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299999999999997"/>
    <n v="658"/>
    <n v="37"/>
    <n v="282"/>
    <n v="52"/>
  </r>
  <r>
    <x v="55"/>
    <n v="4636"/>
    <x v="0"/>
    <x v="1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s v="蛙小辣火锅杯(五角场店)"/>
    <n v="1096.1099999999999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s v="蛙小辣·美蛙火锅杯(宝山店)"/>
    <n v="1198.9000000000001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s v="蛙小辣火锅杯（五角场店）"/>
    <n v="588.05999999999995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s v="蛙小辣火锅杯（宝山店）"/>
    <n v="721.7"/>
    <n v="313.35000000000002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s v="蛙小辣火锅杯（宝山店）"/>
    <n v="1459.54"/>
    <n v="599.44000000000005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s v="蛙小辣火锅杯(五角场店)"/>
    <n v="1139.1600000000001"/>
    <n v="402.64"/>
    <n v="1127"/>
    <n v="69"/>
    <n v="16"/>
    <n v="0"/>
    <n v="16"/>
    <n v="1127"/>
    <n v="69"/>
    <n v="15"/>
    <n v="40.200000000000003"/>
    <n v="490"/>
    <n v="30"/>
    <n v="630"/>
    <n v="46"/>
  </r>
  <r>
    <x v="64"/>
    <n v="4636"/>
    <x v="0"/>
    <x v="1"/>
    <x v="1"/>
    <s v="上海"/>
    <s v="meituan"/>
    <x v="1"/>
    <s v="蛙小辣火锅杯（五角场店）"/>
    <n v="722.17"/>
    <n v="278.22000000000003"/>
    <n v="2305"/>
    <n v="74"/>
    <n v="10"/>
    <n v="0"/>
    <n v="10"/>
    <n v="2305"/>
    <n v="74"/>
    <n v="10"/>
    <n v="32.159999999999997"/>
    <n v="263"/>
    <n v="17"/>
    <n v="366"/>
    <n v="8"/>
  </r>
  <r>
    <x v="65"/>
    <n v="4636"/>
    <x v="0"/>
    <x v="0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s v="蛙小辣火锅杯(五角场店)"/>
    <n v="1142.8599999999999"/>
    <n v="373.97"/>
    <n v="882"/>
    <n v="57"/>
    <n v="19"/>
    <n v="0"/>
    <n v="19"/>
    <n v="882"/>
    <n v="57"/>
    <n v="19"/>
    <n v="18.239999999999998"/>
    <n v="208"/>
    <n v="16"/>
    <n v="658"/>
    <n v="63"/>
  </r>
  <r>
    <x v="66"/>
    <n v="4636"/>
    <x v="0"/>
    <x v="0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5999999999999996"/>
    <n v="115"/>
    <n v="5"/>
    <n v="510"/>
    <n v="28"/>
  </r>
  <r>
    <x v="67"/>
    <n v="4636"/>
    <x v="0"/>
    <x v="0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s v="蛙小辣·美蛙火锅杯(五角场店)"/>
    <n v="1581.29"/>
    <n v="529.58000000000004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s v="蛙小辣·美蛙火锅杯(五角场店)"/>
    <n v="1160.410000000000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099999999999994"/>
    <n v="938"/>
    <n v="52"/>
    <n v="617"/>
    <n v="95"/>
  </r>
  <r>
    <x v="72"/>
    <n v="4636"/>
    <x v="0"/>
    <x v="0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s v="蛙小辣火锅杯（宝山店）"/>
    <n v="1581.67"/>
    <n v="601.79999999999995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00000000000006"/>
    <n v="1020"/>
    <n v="61"/>
    <n v="754"/>
    <n v="15"/>
  </r>
  <r>
    <x v="74"/>
    <n v="4636"/>
    <x v="0"/>
    <x v="5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s v="蛙小辣火锅杯（宝山店）"/>
    <n v="1028.3399999999999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s v="蛙小辣·美蛙火锅杯(五角场店)"/>
    <n v="1442.36"/>
    <n v="526.42999999999995"/>
    <n v="855"/>
    <n v="67"/>
    <n v="20"/>
    <n v="0"/>
    <n v="20"/>
    <n v="855"/>
    <n v="67"/>
    <n v="20"/>
    <n v="34.479999999999997"/>
    <n v="317"/>
    <n v="29"/>
    <n v="775"/>
    <n v="50"/>
  </r>
  <r>
    <x v="77"/>
    <n v="4636"/>
    <x v="0"/>
    <x v="0"/>
    <x v="0"/>
    <s v="上海"/>
    <s v="eleme"/>
    <x v="0"/>
    <s v="蛙小辣·美蛙火锅杯麻辣烫(宝山店)"/>
    <n v="1541.06"/>
    <n v="561.83000000000004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s v="蛙小辣火锅杯（宝山店）"/>
    <n v="1131.1300000000001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s v="蛙小辣·美蛙火锅杯麻辣烫(宝山店)"/>
    <n v="1043.3499999999999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s v="蛙小辣·美蛙火锅杯麻辣烫(五角场店)"/>
    <n v="1144.9100000000001"/>
    <n v="371.39"/>
    <n v="841"/>
    <n v="71"/>
    <n v="19"/>
    <n v="0"/>
    <n v="19"/>
    <n v="841"/>
    <n v="71"/>
    <n v="19"/>
    <n v="37.369999999999997"/>
    <n v="471"/>
    <n v="28"/>
    <n v="659"/>
    <n v="45"/>
  </r>
  <r>
    <x v="79"/>
    <n v="4636"/>
    <x v="0"/>
    <x v="5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s v="蛙小辣·美蛙火锅杯麻辣烫(宝山店)"/>
    <n v="1304.3399999999999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89999999999998"/>
    <n v="202"/>
    <n v="17"/>
    <n v="620"/>
    <n v="36"/>
  </r>
  <r>
    <x v="80"/>
    <n v="4636"/>
    <x v="0"/>
    <x v="5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s v="蛙小辣火锅杯（宝山店）"/>
    <n v="1190.5999999999999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s v="蛙小辣火锅杯（宝山店）"/>
    <n v="1114.410000000000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s v="蛙小辣火锅杯（五角场店）"/>
    <n v="476.4"/>
    <n v="137.02000000000001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s v="蛙小辣火锅杯（宝山店）"/>
    <n v="1101.4000000000001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s v="蛙小辣·美蛙火锅杯麻辣烫（五角场店）"/>
    <n v="682.13"/>
    <n v="297.89999999999998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s v="蛙小辣·美蛙火锅杯麻辣烫(五角场店)"/>
    <n v="1255.410000000000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s v="蛙小辣火锅杯（宝山店）"/>
    <n v="1774.86"/>
    <n v="596.16999999999996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s v="蛙小辣·美蛙火锅杯麻辣烫(宝山店)"/>
    <n v="2393.9299999999998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19999999999997"/>
    <n v="615"/>
    <n v="28"/>
    <n v="439"/>
    <n v="15"/>
  </r>
  <r>
    <x v="89"/>
    <n v="4636"/>
    <x v="0"/>
    <x v="0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s v="蛙小辣火锅杯（宝山店）"/>
    <n v="1645.35"/>
    <n v="545.16999999999996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s v="蛙小辣·美蛙火锅杯麻辣烫(宝山店)"/>
    <n v="1299.910000000000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s v="蛙小辣·美蛙火锅杯麻辣烫(宝山店)"/>
    <n v="1547.39"/>
    <n v="538.82000000000005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s v="蛙小辣火锅杯（宝山店）"/>
    <n v="1838.31"/>
    <n v="541.83000000000004"/>
    <n v="1888"/>
    <n v="128"/>
    <n v="33"/>
    <n v="1"/>
    <n v="32"/>
    <n v="1888"/>
    <n v="128"/>
    <n v="32"/>
    <n v="72.540000000000006"/>
    <n v="1007"/>
    <n v="52"/>
    <n v="1132"/>
    <n v="55"/>
  </r>
  <r>
    <x v="94"/>
    <n v="4636"/>
    <x v="0"/>
    <x v="0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s v="蛙小辣·美蛙火锅杯麻辣烫(宝山店)"/>
    <n v="1257.0999999999999"/>
    <n v="418.39"/>
    <n v="990"/>
    <n v="78"/>
    <n v="18"/>
    <n v="0"/>
    <n v="18"/>
    <n v="990"/>
    <n v="78"/>
    <n v="17"/>
    <n v="37.479999999999997"/>
    <n v="561"/>
    <n v="27"/>
    <n v="728"/>
    <n v="48"/>
  </r>
  <r>
    <x v="97"/>
    <n v="4636"/>
    <x v="0"/>
    <x v="5"/>
    <x v="0"/>
    <s v="上海"/>
    <s v="meituan"/>
    <x v="1"/>
    <s v="蛙小辣火锅杯（宝山店）"/>
    <n v="971.14"/>
    <n v="310.14999999999998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s v="蛙小辣·美蛙火锅杯麻辣烫(宝山店)"/>
    <n v="1512.86"/>
    <n v="534.33000000000004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s v="拌客干拌麻辣烫(武宁路店)"/>
    <n v="1481.46"/>
    <n v="643.41999999999996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89999999999995"/>
    <n v="1528"/>
    <n v="60"/>
    <n v="854"/>
    <n v="56"/>
  </r>
  <r>
    <x v="103"/>
    <n v="6108"/>
    <x v="1"/>
    <x v="6"/>
    <x v="4"/>
    <s v="上海"/>
    <s v="eleme"/>
    <x v="0"/>
    <s v="拌客干拌麻辣烫(武宁路店)"/>
    <n v="2432.3000000000002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0000000000003"/>
    <n v="475"/>
    <n v="31"/>
    <n v="926"/>
    <n v="27"/>
  </r>
  <r>
    <x v="104"/>
    <n v="4636"/>
    <x v="0"/>
    <x v="5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s v="蛙小辣·美蛙火锅杯麻辣烫(宝山店)"/>
    <n v="1436"/>
    <n v="513.70000000000005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s v="拌客·干拌麻辣烫(武宁路店)"/>
    <n v="6077.68"/>
    <n v="2260.0100000000002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s v="蛙小辣火锅杯（宝山店）"/>
    <n v="1078.1400000000001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s v="拌客·干拌麻辣烫(武宁路店)"/>
    <n v="5849.3"/>
    <n v="2074.9499999999998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s v="蛙小辣·美蛙火锅杯麻辣烫(宝山店)"/>
    <n v="904.57"/>
    <n v="273.60000000000002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s v="拌客·干拌麻辣烫(武宁路店)"/>
    <n v="4405.0600000000004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s v="蛙小辣火锅杯（宝山店）"/>
    <n v="1255.1600000000001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s v="拌客·干拌麻辣烫(武宁路店)"/>
    <n v="9230.5400000000009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s v="蛙小辣·美蛙火锅杯麻辣烫(宝山店)"/>
    <n v="600.83000000000004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s v="蛙小辣火锅杯（宝山店）"/>
    <n v="1278.8800000000001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s v="蛙小辣火锅杯（宝山店）"/>
    <n v="612.80999999999995"/>
    <n v="290.54000000000002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4999999999995"/>
    <n v="7466"/>
    <n v="396"/>
    <n v="5180"/>
    <n v="1141"/>
  </r>
  <r>
    <x v="122"/>
    <n v="4636"/>
    <x v="0"/>
    <x v="0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s v="蛙小辣火锅杯（宝山店）"/>
    <n v="1211.8499999999999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s v="蛙小辣·美蛙火锅杯麻辣烫(宝山店)"/>
    <n v="1171.1600000000001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09999999999997"/>
    <n v="529"/>
    <n v="29"/>
    <n v="703"/>
    <n v="21"/>
  </r>
  <r>
    <x v="126"/>
    <n v="4636"/>
    <x v="0"/>
    <x v="5"/>
    <x v="0"/>
    <s v="上海"/>
    <s v="meituan"/>
    <x v="1"/>
    <s v="蛙小辣火锅杯（宝山店）"/>
    <n v="1220.3699999999999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s v="蛙小辣火锅杯（宝山店）"/>
    <n v="1143.3399999999999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s v="拌客·干拌麻辣烫(武宁路店)"/>
    <n v="8589.299999999999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s v="蛙小辣·美蛙火锅杯麻辣烫(宝山店)"/>
    <n v="1179.8800000000001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s v="蛙小辣火锅杯（宝山店）"/>
    <n v="1118.3900000000001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4999999999995"/>
    <n v="6119"/>
    <n v="312"/>
    <n v="4541"/>
    <n v="837"/>
  </r>
  <r>
    <x v="130"/>
    <n v="4636"/>
    <x v="0"/>
    <x v="0"/>
    <x v="0"/>
    <s v="上海"/>
    <s v="eleme"/>
    <x v="0"/>
    <s v="蛙小辣·美蛙火锅杯麻辣烫(宝山店)"/>
    <n v="1167.1400000000001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s v="蛙小辣火锅杯（宝山店）"/>
    <n v="663.67"/>
    <n v="280.52999999999997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s v="拌客·干拌麻辣烫(武宁路店)"/>
    <n v="7555.66"/>
    <n v="2574.5700000000002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s v="拌客·干拌麻辣烫(武宁路店)"/>
    <n v="6686.34"/>
    <n v="2091.0500000000002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s v="蛙小辣·美蛙火锅杯麻辣烫(宝山店)"/>
    <n v="1074.910000000000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s v="蛙小辣火锅杯（宝山店）"/>
    <n v="1309.089999999999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s v="蛙小辣·美蛙火锅杯麻辣烫(宝山店)"/>
    <n v="683.97"/>
    <n v="265.33999999999997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s v="蛙小辣火锅杯（宝山店）"/>
    <n v="1246.8800000000001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s v="蛙小辣·美蛙火锅杯麻辣烫(宝山店)"/>
    <n v="1225.910000000000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s v="蛙小辣·美蛙火锅杯麻辣烫(宝山店)"/>
    <n v="776.34"/>
    <n v="302.72000000000003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799999999999997"/>
    <n v="510"/>
    <n v="27"/>
    <n v="642"/>
    <n v="41"/>
  </r>
  <r>
    <x v="143"/>
    <n v="6108"/>
    <x v="1"/>
    <x v="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s v="蛙小辣·美蛙火锅杯麻辣烫(宝山店)"/>
    <n v="884.92"/>
    <n v="306.85000000000002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s v="拌客·干拌麻辣烫(武宁路店)"/>
    <n v="5131.1400000000003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s v="蛙小辣·美蛙火锅杯麻辣烫(宝山店)"/>
    <n v="728.88"/>
    <n v="265.52999999999997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s v="蛙小辣火锅杯（宝山店）"/>
    <n v="738.79"/>
    <n v="274.97000000000003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s v="拌客·干拌麻辣烫(武宁路店)"/>
    <n v="5989.36"/>
    <n v="2063.2399999999998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s v="蛙小辣·美蛙火锅杯麻辣烫(宝山店)"/>
    <n v="557.08000000000004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s v="拌客·干拌麻辣烫(武宁路店)"/>
    <n v="3726.24"/>
    <n v="1230.3599999999999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s v="蛙小辣火锅杯（宝山店）"/>
    <n v="843.64"/>
    <n v="302.02999999999997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s v="蛙小辣·美蛙火锅杯麻辣烫(宝山店)"/>
    <n v="1230.6400000000001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s v="蛙小辣·美蛙火锅杯麻辣烫(宝山店)"/>
    <n v="1641.73"/>
    <n v="632.45000000000005"/>
    <n v="1352"/>
    <n v="96"/>
    <n v="23"/>
    <n v="0"/>
    <n v="23"/>
    <n v="1352"/>
    <n v="96"/>
    <n v="22"/>
    <n v="39.130000000000003"/>
    <n v="593"/>
    <n v="29"/>
    <n v="845"/>
    <n v="57"/>
  </r>
  <r>
    <x v="150"/>
    <n v="4636"/>
    <x v="0"/>
    <x v="5"/>
    <x v="0"/>
    <s v="上海"/>
    <s v="meituan"/>
    <x v="1"/>
    <s v="蛙小辣火锅杯（宝山店）"/>
    <n v="1067.8399999999999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s v="蛙小辣·美蛙火锅杯麻辣烫(宝山店)"/>
    <n v="1501.9"/>
    <n v="603.20000000000005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59999999999997"/>
    <n v="417"/>
    <n v="24"/>
    <n v="345"/>
    <n v="12"/>
  </r>
  <r>
    <x v="152"/>
    <n v="4636"/>
    <x v="0"/>
    <x v="5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000000000001"/>
    <n v="1927"/>
    <n v="95"/>
    <n v="2456"/>
    <n v="128"/>
  </r>
  <r>
    <x v="153"/>
    <n v="4636"/>
    <x v="0"/>
    <x v="0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s v="蛙小辣火锅杯（宝山店）"/>
    <n v="931.71"/>
    <n v="324.39999999999998"/>
    <n v="828"/>
    <n v="71"/>
    <n v="17"/>
    <n v="0"/>
    <n v="17"/>
    <n v="828"/>
    <n v="71"/>
    <n v="17"/>
    <n v="36.130000000000003"/>
    <n v="444"/>
    <n v="23"/>
    <n v="516"/>
    <n v="43"/>
  </r>
  <r>
    <x v="154"/>
    <n v="6108"/>
    <x v="1"/>
    <x v="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s v="蛙小辣·美蛙火锅杯麻辣烫(宝山店)"/>
    <n v="1168.8399999999999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s v="蛙小辣·美蛙火锅杯麻辣烫(宝山店)"/>
    <n v="1257.6099999999999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0000000000003"/>
    <n v="409"/>
    <n v="25"/>
    <n v="573"/>
    <n v="47"/>
  </r>
  <r>
    <x v="157"/>
    <n v="6108"/>
    <x v="1"/>
    <x v="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0000000000003"/>
    <n v="413"/>
    <n v="27"/>
    <n v="573"/>
    <n v="24"/>
  </r>
  <r>
    <x v="157"/>
    <n v="4636"/>
    <x v="0"/>
    <x v="5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s v="蛙小辣火锅杯（宝山店）"/>
    <n v="755.47"/>
    <n v="256.64999999999998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s v="拌客·干拌麻辣烫(武宁路店)"/>
    <n v="3240.96"/>
    <n v="1100.6099999999999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s v="蛙小辣火锅杯（宝山店）"/>
    <n v="742.2"/>
    <n v="269.20999999999998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0000000000003"/>
    <n v="326"/>
    <n v="24"/>
    <n v="686"/>
    <n v="16"/>
  </r>
  <r>
    <x v="161"/>
    <n v="4636"/>
    <x v="0"/>
    <x v="5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0000000000001"/>
    <n v="274"/>
    <n v="14"/>
    <n v="472"/>
    <n v="21"/>
  </r>
  <r>
    <x v="162"/>
    <n v="4636"/>
    <x v="0"/>
    <x v="5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s v="蛙小辣火锅杯（宝山店）"/>
    <n v="813"/>
    <n v="289.41000000000003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s v="拌客·干拌麻辣烫(武宁路店)"/>
    <n v="2584.679999999999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s v="拌客干拌麻辣烫（武宁路店）"/>
    <n v="3374.12"/>
    <n v="1118.1500000000001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s v="蛙小辣·美蛙火锅杯麻辣烫(宝山店)"/>
    <n v="801.72"/>
    <n v="315.14999999999998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000000000001"/>
    <n v="1120"/>
    <n v="63"/>
    <n v="1566"/>
    <n v="66"/>
  </r>
  <r>
    <x v="166"/>
    <n v="6108"/>
    <x v="1"/>
    <x v="7"/>
    <x v="4"/>
    <s v="上海"/>
    <s v="meituan"/>
    <x v="1"/>
    <s v="拌客干拌麻辣烫（武宁路店）"/>
    <n v="4035.58"/>
    <n v="1234.1400000000001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s v="蛙小辣·美蛙火锅杯麻辣烫(宝山店)"/>
    <n v="865.98"/>
    <n v="302.60000000000002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29999999999998"/>
    <n v="230"/>
    <n v="13"/>
    <n v="388"/>
    <n v="25"/>
  </r>
  <r>
    <x v="167"/>
    <n v="4636"/>
    <x v="0"/>
    <x v="5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s v="拌客·干拌麻辣烫(武宁路店)"/>
    <n v="3539.82"/>
    <n v="1222.6099999999999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s v="蛙小辣·美蛙火锅杯麻辣烫(宝山店)"/>
    <n v="1208.089999999999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s v="拌客·干拌麻辣烫(武宁路店)"/>
    <n v="3097.62"/>
    <n v="1047.089999999999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s v="拌客干拌麻辣烫（武宁路店）"/>
    <n v="6540.56"/>
    <n v="2194.7199999999998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s v="拌客·干拌麻辣烫(武宁路店)"/>
    <n v="2162.2199999999998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s v="拌客·干拌麻辣烫(武宁路店)"/>
    <n v="1994.08"/>
    <n v="643.94000000000005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s v="拌客·干拌麻辣烫(武宁路店)"/>
    <n v="3173.74"/>
    <n v="1035.1400000000001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s v="拌客干拌麻辣烫（武宁路店）"/>
    <n v="4533.6000000000004"/>
    <n v="1487.77"/>
    <n v="4293"/>
    <n v="387"/>
    <n v="101"/>
    <n v="3"/>
    <n v="98"/>
    <n v="4329"/>
    <n v="345"/>
    <n v="97"/>
    <n v="263.72000000000003"/>
    <n v="2538"/>
    <n v="147"/>
    <n v="2538"/>
    <n v="430"/>
  </r>
  <r>
    <x v="174"/>
    <n v="4636"/>
    <x v="0"/>
    <x v="0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s v="拌客干拌麻辣烫（武宁路店）"/>
    <n v="5140.9799999999996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s v="蛙小辣火锅杯（宝山店）"/>
    <n v="1204.410000000000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s v="拌客干拌麻辣烫（武宁路店）"/>
    <n v="4271.26"/>
    <n v="1282.8800000000001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0000000000003"/>
    <n v="411"/>
    <n v="21"/>
    <n v="499"/>
    <n v="20"/>
  </r>
  <r>
    <x v="181"/>
    <n v="4636"/>
    <x v="0"/>
    <x v="5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s v="蛙小辣·美蛙火锅杯麻辣烫(宝山店)"/>
    <n v="1244.1300000000001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s v="蛙小辣·美蛙火锅杯麻辣烫(宝山店)"/>
    <n v="1177.3599999999999"/>
    <n v="438.69"/>
    <n v="1219"/>
    <n v="89"/>
    <n v="18"/>
    <n v="0"/>
    <n v="18"/>
    <n v="1219"/>
    <n v="89"/>
    <n v="18"/>
    <n v="20.260000000000002"/>
    <n v="249"/>
    <n v="13"/>
    <n v="617"/>
    <n v="46"/>
  </r>
  <r>
    <x v="184"/>
    <n v="4636"/>
    <x v="0"/>
    <x v="5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s v="拌客干拌麻辣烫（武宁路店）"/>
    <n v="2346.3000000000002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00000000000003"/>
    <n v="327"/>
    <n v="20"/>
    <n v="561"/>
    <n v="16"/>
  </r>
  <r>
    <x v="187"/>
    <n v="4636"/>
    <x v="0"/>
    <x v="5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s v="蛙小辣·美蛙火锅杯麻辣烫(宝山店)"/>
    <n v="1167.6600000000001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s v="蛙小辣火锅杯（宝山店）"/>
    <n v="1617"/>
    <n v="624.42999999999995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00000000000003"/>
    <n v="303"/>
    <n v="20"/>
    <n v="824"/>
    <n v="32"/>
  </r>
  <r>
    <x v="191"/>
    <n v="4636"/>
    <x v="0"/>
    <x v="5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0000000000006"/>
    <n v="842"/>
    <n v="44"/>
    <n v="500"/>
    <n v="78"/>
  </r>
  <r>
    <x v="193"/>
    <n v="4636"/>
    <x v="0"/>
    <x v="0"/>
    <x v="0"/>
    <s v="上海"/>
    <s v="eleme"/>
    <x v="0"/>
    <s v="蛙小辣·美蛙火锅杯麻辣烫(宝山店)"/>
    <n v="769.03"/>
    <n v="271.97000000000003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00000000000006"/>
    <n v="580"/>
    <n v="44"/>
    <n v="471"/>
    <n v="32"/>
  </r>
  <r>
    <x v="197"/>
    <n v="4636"/>
    <x v="0"/>
    <x v="0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s v="蛙小辣·美蛙火锅杯麻辣烫(宝山店)"/>
    <n v="1210.5999999999999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s v="蛙小辣火锅杯（宝山店）"/>
    <n v="1139.3499999999999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s v="蛙小辣·美蛙火锅杯麻辣烫(宝山店)"/>
    <n v="886"/>
    <n v="318.77999999999997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s v="蛙小辣·美蛙火锅杯麻辣烫(宝山店)"/>
    <n v="1116.4000000000001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s v="蛙小辣·美蛙火锅杯麻辣烫(宝山店)"/>
    <n v="954.76"/>
    <n v="318.58999999999997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799999999999997"/>
    <n v="394"/>
    <n v="21"/>
    <n v="400"/>
    <n v="34"/>
  </r>
  <r>
    <x v="206"/>
    <n v="4636"/>
    <x v="0"/>
    <x v="5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s v="蛙小辣火锅杯（宝山店）"/>
    <n v="771.47"/>
    <n v="268.02999999999997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s v="蛙小辣火锅杯（宝山店）"/>
    <n v="1036.1500000000001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s v="蛙小辣火锅杯（宝山店）"/>
    <n v="1343.79"/>
    <n v="523.91999999999996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s v="蛙小辣火锅杯（宝山店）"/>
    <n v="1297.9000000000001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s v="蛙小辣·美蛙火锅杯麻辣烫(宝山店)"/>
    <n v="768.83"/>
    <n v="267.45999999999998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s v="蛙小辣火锅杯（宝山店）"/>
    <n v="660.37"/>
    <n v="277.14999999999998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DB482-D9BB-4BEE-BD84-EB06BAD503B4}" name="数据透视表4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2">
  <location ref="A3:C8" firstHeaderRow="0" firstDataRow="1" firstDataCol="1" rowPageCount="1" colPageCount="1"/>
  <pivotFields count="30"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求和项:GMV" fld="9" baseField="0" baseItem="0"/>
    <dataField name="求和项:商家实收" fld="1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02E8CC-4E00-4C96-80BC-7C1EF50B1679}" name="数据透视表2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W95:X105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1"/>
    <field x="0"/>
  </rowFields>
  <rowItems count="10">
    <i>
      <x/>
    </i>
    <i r="1">
      <x/>
    </i>
    <i r="1">
      <x v="1"/>
    </i>
    <i r="1">
      <x v="2"/>
    </i>
    <i>
      <x v="1"/>
    </i>
    <i r="1">
      <x/>
    </i>
    <i r="1">
      <x v="3"/>
    </i>
    <i>
      <x v="2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722BD-6E1B-4400-ADF8-D6CE78BAF546}" name="数据透视表3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O109:P118" firstHeaderRow="1" firstDataRow="1" firstDataCol="1"/>
  <pivotFields count="30">
    <pivotField numFmtId="14" showAll="0"/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平台i1" xr10:uid="{8AE37B48-7984-4349-A40C-762316465CEF}" sourceName="平台i">
  <pivotTables>
    <pivotTable tabId="28" name="数据透视表4"/>
  </pivotTables>
  <data>
    <tabular pivotCacheId="1807577818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平台i 1" xr10:uid="{A1B746F4-38E7-4AA1-9212-AC550AB1AE79}" cache="切片器_平台i1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2033-AF8A-492B-A35C-ABA2A3AA8982}">
  <sheetPr>
    <tabColor theme="9" tint="0.39997558519241921"/>
  </sheetPr>
  <dimension ref="A1:X562"/>
  <sheetViews>
    <sheetView tabSelected="1" topLeftCell="B1" workbookViewId="0"/>
  </sheetViews>
  <sheetFormatPr defaultRowHeight="13.8" x14ac:dyDescent="0.25"/>
  <cols>
    <col min="1" max="1" width="10.44140625" style="1" bestFit="1" customWidth="1"/>
    <col min="3" max="3" width="23.44140625" bestFit="1" customWidth="1"/>
    <col min="4" max="4" width="11.6640625" bestFit="1" customWidth="1"/>
    <col min="5" max="5" width="24.44140625" bestFit="1" customWidth="1"/>
    <col min="9" max="9" width="30.109375" customWidth="1"/>
    <col min="10" max="10" width="8.88671875" customWidth="1"/>
    <col min="11" max="11" width="10.21875" customWidth="1"/>
    <col min="12" max="14" width="12.109375" customWidth="1"/>
    <col min="15" max="16" width="11" bestFit="1" customWidth="1"/>
    <col min="17" max="19" width="10.21875" customWidth="1"/>
    <col min="20" max="22" width="11.21875" customWidth="1"/>
    <col min="23" max="24" width="10.21875" customWidth="1"/>
  </cols>
  <sheetData>
    <row r="1" spans="1:24" x14ac:dyDescent="0.25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25">
      <c r="A2" s="1">
        <v>43831</v>
      </c>
      <c r="B2">
        <v>4636</v>
      </c>
      <c r="C2" t="s">
        <v>18</v>
      </c>
      <c r="D2" t="s">
        <v>46</v>
      </c>
      <c r="E2" t="s">
        <v>28</v>
      </c>
      <c r="F2" s="60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5">
      <c r="A3" s="1">
        <v>43831</v>
      </c>
      <c r="B3">
        <v>4636</v>
      </c>
      <c r="C3" t="s">
        <v>18</v>
      </c>
      <c r="D3" t="s">
        <v>47</v>
      </c>
      <c r="E3" t="s">
        <v>21</v>
      </c>
      <c r="F3" s="60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5">
      <c r="A4" s="1">
        <v>43831</v>
      </c>
      <c r="B4">
        <v>4636</v>
      </c>
      <c r="C4" t="s">
        <v>18</v>
      </c>
      <c r="D4" t="s">
        <v>44</v>
      </c>
      <c r="E4" t="s">
        <v>31</v>
      </c>
      <c r="F4" s="60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5">
      <c r="A5" s="1">
        <v>43831</v>
      </c>
      <c r="B5">
        <v>4636</v>
      </c>
      <c r="C5" t="s">
        <v>18</v>
      </c>
      <c r="D5" t="s">
        <v>45</v>
      </c>
      <c r="E5" t="s">
        <v>21</v>
      </c>
      <c r="F5" s="60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5">
      <c r="A6" s="1">
        <v>43832</v>
      </c>
      <c r="B6">
        <v>4636</v>
      </c>
      <c r="C6" t="s">
        <v>18</v>
      </c>
      <c r="D6" t="s">
        <v>46</v>
      </c>
      <c r="E6" t="s">
        <v>28</v>
      </c>
      <c r="F6" s="60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5">
      <c r="A7" s="1">
        <v>43832</v>
      </c>
      <c r="B7">
        <v>4636</v>
      </c>
      <c r="C7" t="s">
        <v>18</v>
      </c>
      <c r="D7" t="s">
        <v>47</v>
      </c>
      <c r="E7" t="s">
        <v>21</v>
      </c>
      <c r="F7" s="60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5">
      <c r="A8" s="1">
        <v>43832</v>
      </c>
      <c r="B8">
        <v>4636</v>
      </c>
      <c r="C8" t="s">
        <v>18</v>
      </c>
      <c r="D8" t="s">
        <v>44</v>
      </c>
      <c r="E8" t="s">
        <v>31</v>
      </c>
      <c r="F8" s="60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5">
      <c r="A9" s="1">
        <v>43832</v>
      </c>
      <c r="B9">
        <v>4636</v>
      </c>
      <c r="C9" t="s">
        <v>161</v>
      </c>
      <c r="D9" t="s">
        <v>45</v>
      </c>
      <c r="E9" t="s">
        <v>21</v>
      </c>
      <c r="F9" s="60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5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5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5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5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5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5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5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5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5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5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5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5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5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5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5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5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5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5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5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5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5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5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5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5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5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5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5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5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5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5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5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5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5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5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5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5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5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5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5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5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5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5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5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5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5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5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5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5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5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5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5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5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5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5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5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5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5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5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5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5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5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5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5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5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5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5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5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5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5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5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5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5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5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5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5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5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5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5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5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5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5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5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5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5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5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5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5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5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5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5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5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5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5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5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5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5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5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5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5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5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5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5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5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5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5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5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5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5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5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5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5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5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5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5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5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5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5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5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5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5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5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5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5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5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5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5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5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5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5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5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5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5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5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5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5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5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5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5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5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5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5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5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5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5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5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5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5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5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5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5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5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5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5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5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5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5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5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5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5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5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5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5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5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5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5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5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5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5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5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5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5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5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5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5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5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5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5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5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5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5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5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5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5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5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5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5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5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5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5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5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5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5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5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5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5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5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5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5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5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5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5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5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5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5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5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5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5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5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5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5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5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5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5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5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5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5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5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5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5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5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5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5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5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5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5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5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5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5">
      <c r="A237" s="1">
        <v>43961</v>
      </c>
      <c r="B237">
        <v>6108</v>
      </c>
      <c r="C237" t="s">
        <v>40</v>
      </c>
      <c r="D237" t="s">
        <v>50</v>
      </c>
      <c r="E237" t="s">
        <v>41</v>
      </c>
      <c r="F237" t="s">
        <v>19</v>
      </c>
      <c r="G237" t="s">
        <v>26</v>
      </c>
      <c r="H237" t="s">
        <v>27</v>
      </c>
      <c r="I237" t="s">
        <v>41</v>
      </c>
      <c r="J237">
        <v>1481.46</v>
      </c>
      <c r="K237">
        <v>643.41999999999996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 x14ac:dyDescent="0.25">
      <c r="A238" s="1">
        <v>43961</v>
      </c>
      <c r="B238">
        <v>4636</v>
      </c>
      <c r="C238" t="s">
        <v>18</v>
      </c>
      <c r="D238" t="s">
        <v>46</v>
      </c>
      <c r="E238" t="s">
        <v>28</v>
      </c>
      <c r="F238" t="s">
        <v>19</v>
      </c>
      <c r="G238" t="s">
        <v>26</v>
      </c>
      <c r="H238" t="s">
        <v>27</v>
      </c>
      <c r="I238" t="s">
        <v>37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 x14ac:dyDescent="0.25">
      <c r="A239" s="1">
        <v>43961</v>
      </c>
      <c r="B239">
        <v>4636</v>
      </c>
      <c r="C239" t="s">
        <v>18</v>
      </c>
      <c r="D239" t="s">
        <v>49</v>
      </c>
      <c r="E239" t="s">
        <v>28</v>
      </c>
      <c r="F239" t="s">
        <v>19</v>
      </c>
      <c r="G239" t="s">
        <v>20</v>
      </c>
      <c r="H239" t="s">
        <v>22</v>
      </c>
      <c r="I239" t="s">
        <v>34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80.989999999999995</v>
      </c>
      <c r="U239">
        <v>1528</v>
      </c>
      <c r="V239">
        <v>60</v>
      </c>
      <c r="W239">
        <v>854</v>
      </c>
      <c r="X239">
        <v>56</v>
      </c>
    </row>
    <row r="240" spans="1:24" x14ac:dyDescent="0.25">
      <c r="A240" s="1">
        <v>43962</v>
      </c>
      <c r="B240">
        <v>6108</v>
      </c>
      <c r="C240" t="s">
        <v>40</v>
      </c>
      <c r="D240" t="s">
        <v>50</v>
      </c>
      <c r="E240" t="s">
        <v>41</v>
      </c>
      <c r="F240" t="s">
        <v>19</v>
      </c>
      <c r="G240" t="s">
        <v>26</v>
      </c>
      <c r="H240" t="s">
        <v>27</v>
      </c>
      <c r="I240" t="s">
        <v>41</v>
      </c>
      <c r="J240">
        <v>2432.3000000000002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 x14ac:dyDescent="0.25">
      <c r="A241" s="1">
        <v>43962</v>
      </c>
      <c r="B241">
        <v>4636</v>
      </c>
      <c r="C241" t="s">
        <v>18</v>
      </c>
      <c r="D241" t="s">
        <v>46</v>
      </c>
      <c r="E241" t="s">
        <v>28</v>
      </c>
      <c r="F241" t="s">
        <v>19</v>
      </c>
      <c r="G241" t="s">
        <v>26</v>
      </c>
      <c r="H241" t="s">
        <v>27</v>
      </c>
      <c r="I241" t="s">
        <v>37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 x14ac:dyDescent="0.25">
      <c r="A242" s="1">
        <v>43962</v>
      </c>
      <c r="B242">
        <v>4636</v>
      </c>
      <c r="C242" t="s">
        <v>18</v>
      </c>
      <c r="D242" t="s">
        <v>49</v>
      </c>
      <c r="E242" t="s">
        <v>28</v>
      </c>
      <c r="F242" t="s">
        <v>19</v>
      </c>
      <c r="G242" t="s">
        <v>20</v>
      </c>
      <c r="H242" t="s">
        <v>22</v>
      </c>
      <c r="I242" t="s">
        <v>34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 x14ac:dyDescent="0.25">
      <c r="A243" s="1">
        <v>43963</v>
      </c>
      <c r="B243">
        <v>6108</v>
      </c>
      <c r="C243" t="s">
        <v>40</v>
      </c>
      <c r="D243" t="s">
        <v>50</v>
      </c>
      <c r="E243" t="s">
        <v>41</v>
      </c>
      <c r="F243" t="s">
        <v>19</v>
      </c>
      <c r="G243" t="s">
        <v>26</v>
      </c>
      <c r="H243" t="s">
        <v>27</v>
      </c>
      <c r="I243" t="s">
        <v>42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 x14ac:dyDescent="0.25">
      <c r="A244" s="1">
        <v>43963</v>
      </c>
      <c r="B244">
        <v>4636</v>
      </c>
      <c r="C244" t="s">
        <v>18</v>
      </c>
      <c r="D244" t="s">
        <v>46</v>
      </c>
      <c r="E244" t="s">
        <v>28</v>
      </c>
      <c r="F244" t="s">
        <v>19</v>
      </c>
      <c r="G244" t="s">
        <v>26</v>
      </c>
      <c r="H244" t="s">
        <v>27</v>
      </c>
      <c r="I244" t="s">
        <v>37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38.770000000000003</v>
      </c>
      <c r="U244">
        <v>475</v>
      </c>
      <c r="V244">
        <v>31</v>
      </c>
      <c r="W244">
        <v>926</v>
      </c>
      <c r="X244">
        <v>27</v>
      </c>
    </row>
    <row r="245" spans="1:24" x14ac:dyDescent="0.25">
      <c r="A245" s="1">
        <v>43963</v>
      </c>
      <c r="B245">
        <v>4636</v>
      </c>
      <c r="C245" t="s">
        <v>18</v>
      </c>
      <c r="D245" t="s">
        <v>49</v>
      </c>
      <c r="E245" t="s">
        <v>28</v>
      </c>
      <c r="F245" t="s">
        <v>19</v>
      </c>
      <c r="G245" t="s">
        <v>20</v>
      </c>
      <c r="H245" t="s">
        <v>22</v>
      </c>
      <c r="I245" t="s">
        <v>34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 x14ac:dyDescent="0.25">
      <c r="A246" s="1">
        <v>43964</v>
      </c>
      <c r="B246">
        <v>6108</v>
      </c>
      <c r="C246" t="s">
        <v>40</v>
      </c>
      <c r="D246" t="s">
        <v>50</v>
      </c>
      <c r="E246" t="s">
        <v>41</v>
      </c>
      <c r="F246" t="s">
        <v>19</v>
      </c>
      <c r="G246" t="s">
        <v>26</v>
      </c>
      <c r="H246" t="s">
        <v>27</v>
      </c>
      <c r="I246" t="s">
        <v>42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 x14ac:dyDescent="0.25">
      <c r="A247" s="1">
        <v>43964</v>
      </c>
      <c r="B247">
        <v>4636</v>
      </c>
      <c r="C247" t="s">
        <v>18</v>
      </c>
      <c r="D247" t="s">
        <v>46</v>
      </c>
      <c r="E247" t="s">
        <v>28</v>
      </c>
      <c r="F247" t="s">
        <v>19</v>
      </c>
      <c r="G247" t="s">
        <v>26</v>
      </c>
      <c r="H247" t="s">
        <v>27</v>
      </c>
      <c r="I247" t="s">
        <v>37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 x14ac:dyDescent="0.25">
      <c r="A248" s="1">
        <v>43964</v>
      </c>
      <c r="B248">
        <v>4636</v>
      </c>
      <c r="C248" t="s">
        <v>18</v>
      </c>
      <c r="D248" t="s">
        <v>49</v>
      </c>
      <c r="E248" t="s">
        <v>28</v>
      </c>
      <c r="F248" t="s">
        <v>19</v>
      </c>
      <c r="G248" t="s">
        <v>20</v>
      </c>
      <c r="H248" t="s">
        <v>22</v>
      </c>
      <c r="I248" t="s">
        <v>34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 x14ac:dyDescent="0.25">
      <c r="A249" s="1">
        <v>43965</v>
      </c>
      <c r="B249">
        <v>6108</v>
      </c>
      <c r="C249" t="s">
        <v>40</v>
      </c>
      <c r="D249" t="s">
        <v>50</v>
      </c>
      <c r="E249" t="s">
        <v>41</v>
      </c>
      <c r="F249" t="s">
        <v>19</v>
      </c>
      <c r="G249" t="s">
        <v>26</v>
      </c>
      <c r="H249" t="s">
        <v>27</v>
      </c>
      <c r="I249" t="s">
        <v>42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 x14ac:dyDescent="0.25">
      <c r="A250" s="1">
        <v>43965</v>
      </c>
      <c r="B250">
        <v>4636</v>
      </c>
      <c r="C250" t="s">
        <v>18</v>
      </c>
      <c r="D250" t="s">
        <v>46</v>
      </c>
      <c r="E250" t="s">
        <v>28</v>
      </c>
      <c r="F250" t="s">
        <v>19</v>
      </c>
      <c r="G250" t="s">
        <v>26</v>
      </c>
      <c r="H250" t="s">
        <v>27</v>
      </c>
      <c r="I250" t="s">
        <v>37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 x14ac:dyDescent="0.25">
      <c r="A251" s="1">
        <v>43965</v>
      </c>
      <c r="B251">
        <v>4636</v>
      </c>
      <c r="C251" t="s">
        <v>18</v>
      </c>
      <c r="D251" t="s">
        <v>49</v>
      </c>
      <c r="E251" t="s">
        <v>28</v>
      </c>
      <c r="F251" t="s">
        <v>19</v>
      </c>
      <c r="G251" t="s">
        <v>20</v>
      </c>
      <c r="H251" t="s">
        <v>22</v>
      </c>
      <c r="I251" t="s">
        <v>34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 x14ac:dyDescent="0.25">
      <c r="A252" s="1">
        <v>43966</v>
      </c>
      <c r="B252">
        <v>6108</v>
      </c>
      <c r="C252" t="s">
        <v>40</v>
      </c>
      <c r="D252" t="s">
        <v>50</v>
      </c>
      <c r="E252" t="s">
        <v>41</v>
      </c>
      <c r="F252" t="s">
        <v>19</v>
      </c>
      <c r="G252" t="s">
        <v>26</v>
      </c>
      <c r="H252" t="s">
        <v>27</v>
      </c>
      <c r="I252" t="s">
        <v>42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 x14ac:dyDescent="0.25">
      <c r="A253" s="1">
        <v>43966</v>
      </c>
      <c r="B253">
        <v>4636</v>
      </c>
      <c r="C253" t="s">
        <v>18</v>
      </c>
      <c r="D253" t="s">
        <v>46</v>
      </c>
      <c r="E253" t="s">
        <v>28</v>
      </c>
      <c r="F253" t="s">
        <v>19</v>
      </c>
      <c r="G253" t="s">
        <v>26</v>
      </c>
      <c r="H253" t="s">
        <v>27</v>
      </c>
      <c r="I253" t="s">
        <v>37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 x14ac:dyDescent="0.25">
      <c r="A254" s="1">
        <v>43966</v>
      </c>
      <c r="B254">
        <v>4636</v>
      </c>
      <c r="C254" t="s">
        <v>18</v>
      </c>
      <c r="D254" t="s">
        <v>49</v>
      </c>
      <c r="E254" t="s">
        <v>28</v>
      </c>
      <c r="F254" t="s">
        <v>19</v>
      </c>
      <c r="G254" t="s">
        <v>20</v>
      </c>
      <c r="H254" t="s">
        <v>22</v>
      </c>
      <c r="I254" t="s">
        <v>34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 x14ac:dyDescent="0.25">
      <c r="A255" s="1">
        <v>43967</v>
      </c>
      <c r="B255">
        <v>6108</v>
      </c>
      <c r="C255" t="s">
        <v>40</v>
      </c>
      <c r="D255" t="s">
        <v>50</v>
      </c>
      <c r="E255" t="s">
        <v>41</v>
      </c>
      <c r="F255" t="s">
        <v>19</v>
      </c>
      <c r="G255" t="s">
        <v>26</v>
      </c>
      <c r="H255" t="s">
        <v>27</v>
      </c>
      <c r="I255" t="s">
        <v>42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 x14ac:dyDescent="0.25">
      <c r="A256" s="1">
        <v>43967</v>
      </c>
      <c r="B256">
        <v>4636</v>
      </c>
      <c r="C256" t="s">
        <v>18</v>
      </c>
      <c r="D256" t="s">
        <v>46</v>
      </c>
      <c r="E256" t="s">
        <v>28</v>
      </c>
      <c r="F256" t="s">
        <v>19</v>
      </c>
      <c r="G256" t="s">
        <v>26</v>
      </c>
      <c r="H256" t="s">
        <v>27</v>
      </c>
      <c r="I256" t="s">
        <v>37</v>
      </c>
      <c r="J256">
        <v>1436</v>
      </c>
      <c r="K256">
        <v>513.70000000000005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 x14ac:dyDescent="0.25">
      <c r="A257" s="1">
        <v>43967</v>
      </c>
      <c r="B257">
        <v>4636</v>
      </c>
      <c r="C257" t="s">
        <v>18</v>
      </c>
      <c r="D257" t="s">
        <v>49</v>
      </c>
      <c r="E257" t="s">
        <v>28</v>
      </c>
      <c r="F257" t="s">
        <v>19</v>
      </c>
      <c r="G257" t="s">
        <v>20</v>
      </c>
      <c r="H257" t="s">
        <v>22</v>
      </c>
      <c r="I257" t="s">
        <v>34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 x14ac:dyDescent="0.25">
      <c r="A258" s="1">
        <v>43968</v>
      </c>
      <c r="B258">
        <v>6108</v>
      </c>
      <c r="C258" t="s">
        <v>40</v>
      </c>
      <c r="D258" t="s">
        <v>50</v>
      </c>
      <c r="E258" t="s">
        <v>41</v>
      </c>
      <c r="F258" t="s">
        <v>19</v>
      </c>
      <c r="G258" t="s">
        <v>26</v>
      </c>
      <c r="H258" t="s">
        <v>27</v>
      </c>
      <c r="I258" t="s">
        <v>42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 x14ac:dyDescent="0.25">
      <c r="A259" s="1">
        <v>43968</v>
      </c>
      <c r="B259">
        <v>4636</v>
      </c>
      <c r="C259" t="s">
        <v>18</v>
      </c>
      <c r="D259" t="s">
        <v>46</v>
      </c>
      <c r="E259" t="s">
        <v>28</v>
      </c>
      <c r="F259" t="s">
        <v>19</v>
      </c>
      <c r="G259" t="s">
        <v>26</v>
      </c>
      <c r="H259" t="s">
        <v>27</v>
      </c>
      <c r="I259" t="s">
        <v>37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 x14ac:dyDescent="0.25">
      <c r="A260" s="1">
        <v>43968</v>
      </c>
      <c r="B260">
        <v>4636</v>
      </c>
      <c r="C260" t="s">
        <v>18</v>
      </c>
      <c r="D260" t="s">
        <v>49</v>
      </c>
      <c r="E260" t="s">
        <v>28</v>
      </c>
      <c r="F260" t="s">
        <v>19</v>
      </c>
      <c r="G260" t="s">
        <v>20</v>
      </c>
      <c r="H260" t="s">
        <v>22</v>
      </c>
      <c r="I260" t="s">
        <v>34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 x14ac:dyDescent="0.25">
      <c r="A261" s="1">
        <v>43969</v>
      </c>
      <c r="B261">
        <v>6108</v>
      </c>
      <c r="C261" t="s">
        <v>40</v>
      </c>
      <c r="D261" t="s">
        <v>50</v>
      </c>
      <c r="E261" t="s">
        <v>41</v>
      </c>
      <c r="F261" t="s">
        <v>19</v>
      </c>
      <c r="G261" t="s">
        <v>26</v>
      </c>
      <c r="H261" t="s">
        <v>27</v>
      </c>
      <c r="I261" t="s">
        <v>42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 x14ac:dyDescent="0.25">
      <c r="A262" s="1">
        <v>43969</v>
      </c>
      <c r="B262">
        <v>4636</v>
      </c>
      <c r="C262" t="s">
        <v>18</v>
      </c>
      <c r="D262" t="s">
        <v>46</v>
      </c>
      <c r="E262" t="s">
        <v>28</v>
      </c>
      <c r="F262" t="s">
        <v>19</v>
      </c>
      <c r="G262" t="s">
        <v>26</v>
      </c>
      <c r="H262" t="s">
        <v>27</v>
      </c>
      <c r="I262" t="s">
        <v>37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 x14ac:dyDescent="0.25">
      <c r="A263" s="1">
        <v>43969</v>
      </c>
      <c r="B263">
        <v>4636</v>
      </c>
      <c r="C263" t="s">
        <v>18</v>
      </c>
      <c r="D263" t="s">
        <v>49</v>
      </c>
      <c r="E263" t="s">
        <v>28</v>
      </c>
      <c r="F263" t="s">
        <v>19</v>
      </c>
      <c r="G263" t="s">
        <v>20</v>
      </c>
      <c r="H263" t="s">
        <v>22</v>
      </c>
      <c r="I263" t="s">
        <v>34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 x14ac:dyDescent="0.25">
      <c r="A264" s="1">
        <v>43970</v>
      </c>
      <c r="B264">
        <v>6108</v>
      </c>
      <c r="C264" t="s">
        <v>40</v>
      </c>
      <c r="D264" t="s">
        <v>50</v>
      </c>
      <c r="E264" t="s">
        <v>41</v>
      </c>
      <c r="F264" t="s">
        <v>19</v>
      </c>
      <c r="G264" t="s">
        <v>26</v>
      </c>
      <c r="H264" t="s">
        <v>27</v>
      </c>
      <c r="I264" t="s">
        <v>42</v>
      </c>
      <c r="J264">
        <v>6077.68</v>
      </c>
      <c r="K264">
        <v>2260.0100000000002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 x14ac:dyDescent="0.25">
      <c r="A265" s="1">
        <v>43970</v>
      </c>
      <c r="B265">
        <v>4636</v>
      </c>
      <c r="C265" t="s">
        <v>18</v>
      </c>
      <c r="D265" t="s">
        <v>46</v>
      </c>
      <c r="E265" t="s">
        <v>28</v>
      </c>
      <c r="F265" t="s">
        <v>19</v>
      </c>
      <c r="G265" t="s">
        <v>26</v>
      </c>
      <c r="H265" t="s">
        <v>27</v>
      </c>
      <c r="I265" t="s">
        <v>37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 x14ac:dyDescent="0.25">
      <c r="A266" s="1">
        <v>43970</v>
      </c>
      <c r="B266">
        <v>4636</v>
      </c>
      <c r="C266" t="s">
        <v>18</v>
      </c>
      <c r="D266" t="s">
        <v>49</v>
      </c>
      <c r="E266" t="s">
        <v>28</v>
      </c>
      <c r="F266" t="s">
        <v>19</v>
      </c>
      <c r="G266" t="s">
        <v>20</v>
      </c>
      <c r="H266" t="s">
        <v>22</v>
      </c>
      <c r="I266" t="s">
        <v>34</v>
      </c>
      <c r="J266">
        <v>1078.1400000000001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 x14ac:dyDescent="0.25">
      <c r="A267" s="1">
        <v>43971</v>
      </c>
      <c r="B267">
        <v>6108</v>
      </c>
      <c r="C267" t="s">
        <v>40</v>
      </c>
      <c r="D267" t="s">
        <v>50</v>
      </c>
      <c r="E267" t="s">
        <v>41</v>
      </c>
      <c r="F267" t="s">
        <v>19</v>
      </c>
      <c r="G267" t="s">
        <v>26</v>
      </c>
      <c r="H267" t="s">
        <v>27</v>
      </c>
      <c r="I267" t="s">
        <v>42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 x14ac:dyDescent="0.25">
      <c r="A268" s="1">
        <v>43971</v>
      </c>
      <c r="B268">
        <v>4636</v>
      </c>
      <c r="C268" t="s">
        <v>18</v>
      </c>
      <c r="D268" t="s">
        <v>46</v>
      </c>
      <c r="E268" t="s">
        <v>28</v>
      </c>
      <c r="F268" t="s">
        <v>19</v>
      </c>
      <c r="G268" t="s">
        <v>26</v>
      </c>
      <c r="H268" t="s">
        <v>27</v>
      </c>
      <c r="I268" t="s">
        <v>37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 x14ac:dyDescent="0.25">
      <c r="A269" s="1">
        <v>43971</v>
      </c>
      <c r="B269">
        <v>4636</v>
      </c>
      <c r="C269" t="s">
        <v>18</v>
      </c>
      <c r="D269" t="s">
        <v>49</v>
      </c>
      <c r="E269" t="s">
        <v>28</v>
      </c>
      <c r="F269" t="s">
        <v>19</v>
      </c>
      <c r="G269" t="s">
        <v>20</v>
      </c>
      <c r="H269" t="s">
        <v>22</v>
      </c>
      <c r="I269" t="s">
        <v>34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 x14ac:dyDescent="0.25">
      <c r="A270" s="1">
        <v>43972</v>
      </c>
      <c r="B270">
        <v>6108</v>
      </c>
      <c r="C270" t="s">
        <v>40</v>
      </c>
      <c r="D270" t="s">
        <v>50</v>
      </c>
      <c r="E270" t="s">
        <v>41</v>
      </c>
      <c r="F270" t="s">
        <v>19</v>
      </c>
      <c r="G270" t="s">
        <v>26</v>
      </c>
      <c r="H270" t="s">
        <v>27</v>
      </c>
      <c r="I270" t="s">
        <v>42</v>
      </c>
      <c r="J270">
        <v>5849.3</v>
      </c>
      <c r="K270">
        <v>2074.9499999999998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 x14ac:dyDescent="0.25">
      <c r="A271" s="1">
        <v>43972</v>
      </c>
      <c r="B271">
        <v>4636</v>
      </c>
      <c r="C271" t="s">
        <v>18</v>
      </c>
      <c r="D271" t="s">
        <v>46</v>
      </c>
      <c r="E271" t="s">
        <v>28</v>
      </c>
      <c r="F271" t="s">
        <v>19</v>
      </c>
      <c r="G271" t="s">
        <v>26</v>
      </c>
      <c r="H271" t="s">
        <v>27</v>
      </c>
      <c r="I271" t="s">
        <v>37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 x14ac:dyDescent="0.25">
      <c r="A272" s="1">
        <v>43972</v>
      </c>
      <c r="B272">
        <v>4636</v>
      </c>
      <c r="C272" t="s">
        <v>18</v>
      </c>
      <c r="D272" t="s">
        <v>49</v>
      </c>
      <c r="E272" t="s">
        <v>28</v>
      </c>
      <c r="F272" t="s">
        <v>19</v>
      </c>
      <c r="G272" t="s">
        <v>20</v>
      </c>
      <c r="H272" t="s">
        <v>22</v>
      </c>
      <c r="I272" t="s">
        <v>34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 x14ac:dyDescent="0.25">
      <c r="A273" s="1">
        <v>43973</v>
      </c>
      <c r="B273">
        <v>6108</v>
      </c>
      <c r="C273" t="s">
        <v>40</v>
      </c>
      <c r="D273" t="s">
        <v>50</v>
      </c>
      <c r="E273" t="s">
        <v>41</v>
      </c>
      <c r="F273" t="s">
        <v>19</v>
      </c>
      <c r="G273" t="s">
        <v>26</v>
      </c>
      <c r="H273" t="s">
        <v>27</v>
      </c>
      <c r="I273" t="s">
        <v>42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 x14ac:dyDescent="0.25">
      <c r="A274" s="1">
        <v>43973</v>
      </c>
      <c r="B274">
        <v>4636</v>
      </c>
      <c r="C274" t="s">
        <v>18</v>
      </c>
      <c r="D274" t="s">
        <v>46</v>
      </c>
      <c r="E274" t="s">
        <v>28</v>
      </c>
      <c r="F274" t="s">
        <v>19</v>
      </c>
      <c r="G274" t="s">
        <v>26</v>
      </c>
      <c r="H274" t="s">
        <v>27</v>
      </c>
      <c r="I274" t="s">
        <v>37</v>
      </c>
      <c r="J274">
        <v>904.57</v>
      </c>
      <c r="K274">
        <v>273.60000000000002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 x14ac:dyDescent="0.25">
      <c r="A275" s="1">
        <v>43973</v>
      </c>
      <c r="B275">
        <v>4636</v>
      </c>
      <c r="C275" t="s">
        <v>18</v>
      </c>
      <c r="D275" t="s">
        <v>49</v>
      </c>
      <c r="E275" t="s">
        <v>28</v>
      </c>
      <c r="F275" t="s">
        <v>19</v>
      </c>
      <c r="G275" t="s">
        <v>20</v>
      </c>
      <c r="H275" t="s">
        <v>22</v>
      </c>
      <c r="I275" t="s">
        <v>34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 x14ac:dyDescent="0.25">
      <c r="A276" s="1">
        <v>43974</v>
      </c>
      <c r="B276">
        <v>6108</v>
      </c>
      <c r="C276" t="s">
        <v>40</v>
      </c>
      <c r="D276" t="s">
        <v>50</v>
      </c>
      <c r="E276" t="s">
        <v>41</v>
      </c>
      <c r="F276" t="s">
        <v>19</v>
      </c>
      <c r="G276" t="s">
        <v>26</v>
      </c>
      <c r="H276" t="s">
        <v>27</v>
      </c>
      <c r="I276" t="s">
        <v>42</v>
      </c>
      <c r="J276">
        <v>4405.0600000000004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 x14ac:dyDescent="0.25">
      <c r="A277" s="1">
        <v>43974</v>
      </c>
      <c r="B277">
        <v>4636</v>
      </c>
      <c r="C277" t="s">
        <v>18</v>
      </c>
      <c r="D277" t="s">
        <v>46</v>
      </c>
      <c r="E277" t="s">
        <v>28</v>
      </c>
      <c r="F277" t="s">
        <v>19</v>
      </c>
      <c r="G277" t="s">
        <v>26</v>
      </c>
      <c r="H277" t="s">
        <v>27</v>
      </c>
      <c r="I277" t="s">
        <v>37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 x14ac:dyDescent="0.25">
      <c r="A278" s="1">
        <v>43974</v>
      </c>
      <c r="B278">
        <v>4636</v>
      </c>
      <c r="C278" t="s">
        <v>18</v>
      </c>
      <c r="D278" t="s">
        <v>49</v>
      </c>
      <c r="E278" t="s">
        <v>28</v>
      </c>
      <c r="F278" t="s">
        <v>19</v>
      </c>
      <c r="G278" t="s">
        <v>20</v>
      </c>
      <c r="H278" t="s">
        <v>22</v>
      </c>
      <c r="I278" t="s">
        <v>34</v>
      </c>
      <c r="J278">
        <v>1255.1600000000001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 x14ac:dyDescent="0.25">
      <c r="A279" s="1">
        <v>43975</v>
      </c>
      <c r="B279">
        <v>6108</v>
      </c>
      <c r="C279" t="s">
        <v>40</v>
      </c>
      <c r="D279" t="s">
        <v>50</v>
      </c>
      <c r="E279" t="s">
        <v>41</v>
      </c>
      <c r="F279" t="s">
        <v>19</v>
      </c>
      <c r="G279" t="s">
        <v>26</v>
      </c>
      <c r="H279" t="s">
        <v>27</v>
      </c>
      <c r="I279" t="s">
        <v>42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 x14ac:dyDescent="0.25">
      <c r="A280" s="1">
        <v>43975</v>
      </c>
      <c r="B280">
        <v>4636</v>
      </c>
      <c r="C280" t="s">
        <v>18</v>
      </c>
      <c r="D280" t="s">
        <v>46</v>
      </c>
      <c r="E280" t="s">
        <v>28</v>
      </c>
      <c r="F280" t="s">
        <v>19</v>
      </c>
      <c r="G280" t="s">
        <v>26</v>
      </c>
      <c r="H280" t="s">
        <v>27</v>
      </c>
      <c r="I280" t="s">
        <v>37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 x14ac:dyDescent="0.25">
      <c r="A281" s="1">
        <v>43975</v>
      </c>
      <c r="B281">
        <v>4636</v>
      </c>
      <c r="C281" t="s">
        <v>18</v>
      </c>
      <c r="D281" t="s">
        <v>49</v>
      </c>
      <c r="E281" t="s">
        <v>28</v>
      </c>
      <c r="F281" t="s">
        <v>19</v>
      </c>
      <c r="G281" t="s">
        <v>20</v>
      </c>
      <c r="H281" t="s">
        <v>22</v>
      </c>
      <c r="I281" t="s">
        <v>34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 x14ac:dyDescent="0.25">
      <c r="A282" s="1">
        <v>43976</v>
      </c>
      <c r="B282">
        <v>6108</v>
      </c>
      <c r="C282" t="s">
        <v>40</v>
      </c>
      <c r="D282" t="s">
        <v>50</v>
      </c>
      <c r="E282" t="s">
        <v>41</v>
      </c>
      <c r="F282" t="s">
        <v>19</v>
      </c>
      <c r="G282" t="s">
        <v>26</v>
      </c>
      <c r="H282" t="s">
        <v>27</v>
      </c>
      <c r="I282" t="s">
        <v>42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 x14ac:dyDescent="0.25">
      <c r="A283" s="1">
        <v>43976</v>
      </c>
      <c r="B283">
        <v>4636</v>
      </c>
      <c r="C283" t="s">
        <v>18</v>
      </c>
      <c r="D283" t="s">
        <v>46</v>
      </c>
      <c r="E283" t="s">
        <v>28</v>
      </c>
      <c r="F283" t="s">
        <v>19</v>
      </c>
      <c r="G283" t="s">
        <v>26</v>
      </c>
      <c r="H283" t="s">
        <v>27</v>
      </c>
      <c r="I283" t="s">
        <v>37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 x14ac:dyDescent="0.25">
      <c r="A284" s="1">
        <v>43976</v>
      </c>
      <c r="B284">
        <v>4636</v>
      </c>
      <c r="C284" t="s">
        <v>18</v>
      </c>
      <c r="D284" t="s">
        <v>49</v>
      </c>
      <c r="E284" t="s">
        <v>28</v>
      </c>
      <c r="F284" t="s">
        <v>19</v>
      </c>
      <c r="G284" t="s">
        <v>20</v>
      </c>
      <c r="H284" t="s">
        <v>22</v>
      </c>
      <c r="I284" t="s">
        <v>34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 x14ac:dyDescent="0.25">
      <c r="A285" s="1">
        <v>43977</v>
      </c>
      <c r="B285">
        <v>6108</v>
      </c>
      <c r="C285" t="s">
        <v>40</v>
      </c>
      <c r="D285" t="s">
        <v>50</v>
      </c>
      <c r="E285" t="s">
        <v>41</v>
      </c>
      <c r="F285" t="s">
        <v>19</v>
      </c>
      <c r="G285" t="s">
        <v>26</v>
      </c>
      <c r="H285" t="s">
        <v>27</v>
      </c>
      <c r="I285" t="s">
        <v>42</v>
      </c>
      <c r="J285">
        <v>9230.5400000000009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 x14ac:dyDescent="0.25">
      <c r="A286" s="1">
        <v>43977</v>
      </c>
      <c r="B286">
        <v>4636</v>
      </c>
      <c r="C286" t="s">
        <v>18</v>
      </c>
      <c r="D286" t="s">
        <v>46</v>
      </c>
      <c r="E286" t="s">
        <v>28</v>
      </c>
      <c r="F286" t="s">
        <v>19</v>
      </c>
      <c r="G286" t="s">
        <v>26</v>
      </c>
      <c r="H286" t="s">
        <v>27</v>
      </c>
      <c r="I286" t="s">
        <v>37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 x14ac:dyDescent="0.25">
      <c r="A287" s="1">
        <v>43977</v>
      </c>
      <c r="B287">
        <v>4636</v>
      </c>
      <c r="C287" t="s">
        <v>18</v>
      </c>
      <c r="D287" t="s">
        <v>49</v>
      </c>
      <c r="E287" t="s">
        <v>28</v>
      </c>
      <c r="F287" t="s">
        <v>19</v>
      </c>
      <c r="G287" t="s">
        <v>20</v>
      </c>
      <c r="H287" t="s">
        <v>22</v>
      </c>
      <c r="I287" t="s">
        <v>34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 x14ac:dyDescent="0.25">
      <c r="A288" s="1">
        <v>43978</v>
      </c>
      <c r="B288">
        <v>6108</v>
      </c>
      <c r="C288" t="s">
        <v>40</v>
      </c>
      <c r="D288" t="s">
        <v>50</v>
      </c>
      <c r="E288" t="s">
        <v>41</v>
      </c>
      <c r="F288" t="s">
        <v>19</v>
      </c>
      <c r="G288" t="s">
        <v>26</v>
      </c>
      <c r="H288" t="s">
        <v>27</v>
      </c>
      <c r="I288" t="s">
        <v>42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 x14ac:dyDescent="0.25">
      <c r="A289" s="1">
        <v>43978</v>
      </c>
      <c r="B289">
        <v>4636</v>
      </c>
      <c r="C289" t="s">
        <v>18</v>
      </c>
      <c r="D289" t="s">
        <v>46</v>
      </c>
      <c r="E289" t="s">
        <v>28</v>
      </c>
      <c r="F289" t="s">
        <v>19</v>
      </c>
      <c r="G289" t="s">
        <v>26</v>
      </c>
      <c r="H289" t="s">
        <v>27</v>
      </c>
      <c r="I289" t="s">
        <v>37</v>
      </c>
      <c r="J289">
        <v>600.83000000000004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 x14ac:dyDescent="0.25">
      <c r="A290" s="1">
        <v>43978</v>
      </c>
      <c r="B290">
        <v>4636</v>
      </c>
      <c r="C290" t="s">
        <v>18</v>
      </c>
      <c r="D290" t="s">
        <v>49</v>
      </c>
      <c r="E290" t="s">
        <v>28</v>
      </c>
      <c r="F290" t="s">
        <v>19</v>
      </c>
      <c r="G290" t="s">
        <v>20</v>
      </c>
      <c r="H290" t="s">
        <v>22</v>
      </c>
      <c r="I290" t="s">
        <v>34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 x14ac:dyDescent="0.25">
      <c r="A291" s="1">
        <v>43979</v>
      </c>
      <c r="B291">
        <v>6108</v>
      </c>
      <c r="C291" t="s">
        <v>40</v>
      </c>
      <c r="D291" t="s">
        <v>50</v>
      </c>
      <c r="E291" t="s">
        <v>41</v>
      </c>
      <c r="F291" t="s">
        <v>19</v>
      </c>
      <c r="G291" t="s">
        <v>26</v>
      </c>
      <c r="H291" t="s">
        <v>27</v>
      </c>
      <c r="I291" t="s">
        <v>42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 x14ac:dyDescent="0.25">
      <c r="A292" s="1">
        <v>43979</v>
      </c>
      <c r="B292">
        <v>4636</v>
      </c>
      <c r="C292" t="s">
        <v>18</v>
      </c>
      <c r="D292" t="s">
        <v>46</v>
      </c>
      <c r="E292" t="s">
        <v>28</v>
      </c>
      <c r="F292" t="s">
        <v>19</v>
      </c>
      <c r="G292" t="s">
        <v>26</v>
      </c>
      <c r="H292" t="s">
        <v>27</v>
      </c>
      <c r="I292" t="s">
        <v>37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 x14ac:dyDescent="0.25">
      <c r="A293" s="1">
        <v>43979</v>
      </c>
      <c r="B293">
        <v>4636</v>
      </c>
      <c r="C293" t="s">
        <v>18</v>
      </c>
      <c r="D293" t="s">
        <v>49</v>
      </c>
      <c r="E293" t="s">
        <v>28</v>
      </c>
      <c r="F293" t="s">
        <v>19</v>
      </c>
      <c r="G293" t="s">
        <v>20</v>
      </c>
      <c r="H293" t="s">
        <v>22</v>
      </c>
      <c r="I293" t="s">
        <v>34</v>
      </c>
      <c r="J293">
        <v>1278.8800000000001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 x14ac:dyDescent="0.25">
      <c r="A294" s="1">
        <v>43980</v>
      </c>
      <c r="B294">
        <v>6108</v>
      </c>
      <c r="C294" t="s">
        <v>40</v>
      </c>
      <c r="D294" t="s">
        <v>50</v>
      </c>
      <c r="E294" t="s">
        <v>41</v>
      </c>
      <c r="F294" t="s">
        <v>19</v>
      </c>
      <c r="G294" t="s">
        <v>26</v>
      </c>
      <c r="H294" t="s">
        <v>27</v>
      </c>
      <c r="I294" t="s">
        <v>42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 x14ac:dyDescent="0.25">
      <c r="A295" s="1">
        <v>43980</v>
      </c>
      <c r="B295">
        <v>4636</v>
      </c>
      <c r="C295" t="s">
        <v>18</v>
      </c>
      <c r="D295" t="s">
        <v>46</v>
      </c>
      <c r="E295" t="s">
        <v>28</v>
      </c>
      <c r="F295" t="s">
        <v>19</v>
      </c>
      <c r="G295" t="s">
        <v>26</v>
      </c>
      <c r="H295" t="s">
        <v>27</v>
      </c>
      <c r="I295" t="s">
        <v>37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 x14ac:dyDescent="0.25">
      <c r="A296" s="1">
        <v>43980</v>
      </c>
      <c r="B296">
        <v>4636</v>
      </c>
      <c r="C296" t="s">
        <v>18</v>
      </c>
      <c r="D296" t="s">
        <v>49</v>
      </c>
      <c r="E296" t="s">
        <v>28</v>
      </c>
      <c r="F296" t="s">
        <v>19</v>
      </c>
      <c r="G296" t="s">
        <v>20</v>
      </c>
      <c r="H296" t="s">
        <v>22</v>
      </c>
      <c r="I296" t="s">
        <v>34</v>
      </c>
      <c r="J296">
        <v>612.80999999999995</v>
      </c>
      <c r="K296">
        <v>290.54000000000002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 x14ac:dyDescent="0.25">
      <c r="A297" s="1">
        <v>43981</v>
      </c>
      <c r="B297">
        <v>6108</v>
      </c>
      <c r="C297" t="s">
        <v>40</v>
      </c>
      <c r="D297" t="s">
        <v>50</v>
      </c>
      <c r="E297" t="s">
        <v>41</v>
      </c>
      <c r="F297" t="s">
        <v>19</v>
      </c>
      <c r="G297" t="s">
        <v>26</v>
      </c>
      <c r="H297" t="s">
        <v>27</v>
      </c>
      <c r="I297" t="s">
        <v>42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575.54999999999995</v>
      </c>
      <c r="U297">
        <v>7466</v>
      </c>
      <c r="V297">
        <v>396</v>
      </c>
      <c r="W297">
        <v>5180</v>
      </c>
      <c r="X297">
        <v>1141</v>
      </c>
    </row>
    <row r="298" spans="1:24" x14ac:dyDescent="0.25">
      <c r="A298" s="1">
        <v>43981</v>
      </c>
      <c r="B298">
        <v>4636</v>
      </c>
      <c r="C298" t="s">
        <v>18</v>
      </c>
      <c r="D298" t="s">
        <v>46</v>
      </c>
      <c r="E298" t="s">
        <v>28</v>
      </c>
      <c r="F298" t="s">
        <v>19</v>
      </c>
      <c r="G298" t="s">
        <v>26</v>
      </c>
      <c r="H298" t="s">
        <v>27</v>
      </c>
      <c r="I298" t="s">
        <v>37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 x14ac:dyDescent="0.25">
      <c r="A299" s="1">
        <v>43981</v>
      </c>
      <c r="B299">
        <v>4636</v>
      </c>
      <c r="C299" t="s">
        <v>18</v>
      </c>
      <c r="D299" t="s">
        <v>49</v>
      </c>
      <c r="E299" t="s">
        <v>28</v>
      </c>
      <c r="F299" t="s">
        <v>19</v>
      </c>
      <c r="G299" t="s">
        <v>20</v>
      </c>
      <c r="H299" t="s">
        <v>22</v>
      </c>
      <c r="I299" t="s">
        <v>34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 x14ac:dyDescent="0.25">
      <c r="A300" s="1">
        <v>43982</v>
      </c>
      <c r="B300">
        <v>6108</v>
      </c>
      <c r="C300" t="s">
        <v>40</v>
      </c>
      <c r="D300" t="s">
        <v>50</v>
      </c>
      <c r="E300" t="s">
        <v>41</v>
      </c>
      <c r="F300" t="s">
        <v>19</v>
      </c>
      <c r="G300" t="s">
        <v>26</v>
      </c>
      <c r="H300" t="s">
        <v>27</v>
      </c>
      <c r="I300" t="s">
        <v>42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 x14ac:dyDescent="0.25">
      <c r="A301" s="1">
        <v>43982</v>
      </c>
      <c r="B301">
        <v>4636</v>
      </c>
      <c r="C301" t="s">
        <v>18</v>
      </c>
      <c r="D301" t="s">
        <v>46</v>
      </c>
      <c r="E301" t="s">
        <v>28</v>
      </c>
      <c r="F301" t="s">
        <v>19</v>
      </c>
      <c r="G301" t="s">
        <v>26</v>
      </c>
      <c r="H301" t="s">
        <v>27</v>
      </c>
      <c r="I301" t="s">
        <v>37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 x14ac:dyDescent="0.25">
      <c r="A302" s="1">
        <v>43982</v>
      </c>
      <c r="B302">
        <v>4636</v>
      </c>
      <c r="C302" t="s">
        <v>18</v>
      </c>
      <c r="D302" t="s">
        <v>49</v>
      </c>
      <c r="E302" t="s">
        <v>28</v>
      </c>
      <c r="F302" t="s">
        <v>19</v>
      </c>
      <c r="G302" t="s">
        <v>20</v>
      </c>
      <c r="H302" t="s">
        <v>22</v>
      </c>
      <c r="I302" t="s">
        <v>34</v>
      </c>
      <c r="J302">
        <v>1211.8499999999999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 x14ac:dyDescent="0.25">
      <c r="A303" s="1">
        <v>43983</v>
      </c>
      <c r="B303">
        <v>6108</v>
      </c>
      <c r="C303" t="s">
        <v>40</v>
      </c>
      <c r="D303" t="s">
        <v>50</v>
      </c>
      <c r="E303" t="s">
        <v>41</v>
      </c>
      <c r="F303" t="s">
        <v>19</v>
      </c>
      <c r="G303" t="s">
        <v>26</v>
      </c>
      <c r="H303" t="s">
        <v>27</v>
      </c>
      <c r="I303" t="s">
        <v>42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 x14ac:dyDescent="0.25">
      <c r="A304" s="1">
        <v>43983</v>
      </c>
      <c r="B304">
        <v>4636</v>
      </c>
      <c r="C304" t="s">
        <v>18</v>
      </c>
      <c r="D304" t="s">
        <v>46</v>
      </c>
      <c r="E304" t="s">
        <v>28</v>
      </c>
      <c r="F304" t="s">
        <v>19</v>
      </c>
      <c r="G304" t="s">
        <v>26</v>
      </c>
      <c r="H304" t="s">
        <v>27</v>
      </c>
      <c r="I304" t="s">
        <v>37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 x14ac:dyDescent="0.25">
      <c r="A305" s="1">
        <v>43983</v>
      </c>
      <c r="B305">
        <v>4636</v>
      </c>
      <c r="C305" t="s">
        <v>18</v>
      </c>
      <c r="D305" t="s">
        <v>49</v>
      </c>
      <c r="E305" t="s">
        <v>28</v>
      </c>
      <c r="F305" t="s">
        <v>19</v>
      </c>
      <c r="G305" t="s">
        <v>20</v>
      </c>
      <c r="H305" t="s">
        <v>22</v>
      </c>
      <c r="I305" t="s">
        <v>34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 x14ac:dyDescent="0.25">
      <c r="A306" s="1">
        <v>43984</v>
      </c>
      <c r="B306">
        <v>6108</v>
      </c>
      <c r="C306" t="s">
        <v>40</v>
      </c>
      <c r="D306" t="s">
        <v>50</v>
      </c>
      <c r="E306" t="s">
        <v>41</v>
      </c>
      <c r="F306" t="s">
        <v>19</v>
      </c>
      <c r="G306" t="s">
        <v>26</v>
      </c>
      <c r="H306" t="s">
        <v>27</v>
      </c>
      <c r="I306" t="s">
        <v>42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 x14ac:dyDescent="0.25">
      <c r="A307" s="1">
        <v>43984</v>
      </c>
      <c r="B307">
        <v>4636</v>
      </c>
      <c r="C307" t="s">
        <v>18</v>
      </c>
      <c r="D307" t="s">
        <v>46</v>
      </c>
      <c r="E307" t="s">
        <v>28</v>
      </c>
      <c r="F307" t="s">
        <v>19</v>
      </c>
      <c r="G307" t="s">
        <v>26</v>
      </c>
      <c r="H307" t="s">
        <v>27</v>
      </c>
      <c r="I307" t="s">
        <v>37</v>
      </c>
      <c r="J307">
        <v>1171.1600000000001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 x14ac:dyDescent="0.25">
      <c r="A308" s="1">
        <v>43984</v>
      </c>
      <c r="B308">
        <v>4636</v>
      </c>
      <c r="C308" t="s">
        <v>18</v>
      </c>
      <c r="D308" t="s">
        <v>49</v>
      </c>
      <c r="E308" t="s">
        <v>28</v>
      </c>
      <c r="F308" t="s">
        <v>19</v>
      </c>
      <c r="G308" t="s">
        <v>20</v>
      </c>
      <c r="H308" t="s">
        <v>22</v>
      </c>
      <c r="I308" t="s">
        <v>34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 x14ac:dyDescent="0.25">
      <c r="A309" s="1">
        <v>43985</v>
      </c>
      <c r="B309">
        <v>6108</v>
      </c>
      <c r="C309" t="s">
        <v>40</v>
      </c>
      <c r="D309" t="s">
        <v>50</v>
      </c>
      <c r="E309" t="s">
        <v>41</v>
      </c>
      <c r="F309" t="s">
        <v>19</v>
      </c>
      <c r="G309" t="s">
        <v>26</v>
      </c>
      <c r="H309" t="s">
        <v>27</v>
      </c>
      <c r="I309" t="s">
        <v>42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 x14ac:dyDescent="0.25">
      <c r="A310" s="1">
        <v>43985</v>
      </c>
      <c r="B310">
        <v>4636</v>
      </c>
      <c r="C310" t="s">
        <v>18</v>
      </c>
      <c r="D310" t="s">
        <v>46</v>
      </c>
      <c r="E310" t="s">
        <v>28</v>
      </c>
      <c r="F310" t="s">
        <v>19</v>
      </c>
      <c r="G310" t="s">
        <v>26</v>
      </c>
      <c r="H310" t="s">
        <v>27</v>
      </c>
      <c r="I310" t="s">
        <v>37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39.909999999999997</v>
      </c>
      <c r="U310">
        <v>529</v>
      </c>
      <c r="V310">
        <v>29</v>
      </c>
      <c r="W310">
        <v>703</v>
      </c>
      <c r="X310">
        <v>21</v>
      </c>
    </row>
    <row r="311" spans="1:24" x14ac:dyDescent="0.25">
      <c r="A311" s="1">
        <v>43985</v>
      </c>
      <c r="B311">
        <v>4636</v>
      </c>
      <c r="C311" t="s">
        <v>18</v>
      </c>
      <c r="D311" t="s">
        <v>49</v>
      </c>
      <c r="E311" t="s">
        <v>28</v>
      </c>
      <c r="F311" t="s">
        <v>19</v>
      </c>
      <c r="G311" t="s">
        <v>20</v>
      </c>
      <c r="H311" t="s">
        <v>22</v>
      </c>
      <c r="I311" t="s">
        <v>34</v>
      </c>
      <c r="J311">
        <v>1220.3699999999999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 x14ac:dyDescent="0.25">
      <c r="A312" s="1">
        <v>43986</v>
      </c>
      <c r="B312">
        <v>6108</v>
      </c>
      <c r="C312" t="s">
        <v>40</v>
      </c>
      <c r="D312" t="s">
        <v>50</v>
      </c>
      <c r="E312" t="s">
        <v>41</v>
      </c>
      <c r="F312" t="s">
        <v>19</v>
      </c>
      <c r="G312" t="s">
        <v>26</v>
      </c>
      <c r="H312" t="s">
        <v>27</v>
      </c>
      <c r="I312" t="s">
        <v>42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 x14ac:dyDescent="0.25">
      <c r="A313" s="1">
        <v>43986</v>
      </c>
      <c r="B313">
        <v>4636</v>
      </c>
      <c r="C313" t="s">
        <v>18</v>
      </c>
      <c r="D313" t="s">
        <v>46</v>
      </c>
      <c r="E313" t="s">
        <v>28</v>
      </c>
      <c r="F313" t="s">
        <v>19</v>
      </c>
      <c r="G313" t="s">
        <v>26</v>
      </c>
      <c r="H313" t="s">
        <v>27</v>
      </c>
      <c r="I313" t="s">
        <v>37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 x14ac:dyDescent="0.25">
      <c r="A314" s="1">
        <v>43986</v>
      </c>
      <c r="B314">
        <v>4636</v>
      </c>
      <c r="C314" t="s">
        <v>18</v>
      </c>
      <c r="D314" t="s">
        <v>49</v>
      </c>
      <c r="E314" t="s">
        <v>28</v>
      </c>
      <c r="F314" t="s">
        <v>19</v>
      </c>
      <c r="G314" t="s">
        <v>20</v>
      </c>
      <c r="H314" t="s">
        <v>22</v>
      </c>
      <c r="I314" t="s">
        <v>34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 x14ac:dyDescent="0.25">
      <c r="A315" s="1">
        <v>43987</v>
      </c>
      <c r="B315">
        <v>6108</v>
      </c>
      <c r="C315" t="s">
        <v>40</v>
      </c>
      <c r="D315" t="s">
        <v>50</v>
      </c>
      <c r="E315" t="s">
        <v>41</v>
      </c>
      <c r="F315" t="s">
        <v>19</v>
      </c>
      <c r="G315" t="s">
        <v>26</v>
      </c>
      <c r="H315" t="s">
        <v>27</v>
      </c>
      <c r="I315" t="s">
        <v>42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 x14ac:dyDescent="0.25">
      <c r="A316" s="1">
        <v>43987</v>
      </c>
      <c r="B316">
        <v>4636</v>
      </c>
      <c r="C316" t="s">
        <v>18</v>
      </c>
      <c r="D316" t="s">
        <v>46</v>
      </c>
      <c r="E316" t="s">
        <v>28</v>
      </c>
      <c r="F316" t="s">
        <v>19</v>
      </c>
      <c r="G316" t="s">
        <v>26</v>
      </c>
      <c r="H316" t="s">
        <v>27</v>
      </c>
      <c r="I316" t="s">
        <v>37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 x14ac:dyDescent="0.25">
      <c r="A317" s="1">
        <v>43987</v>
      </c>
      <c r="B317">
        <v>4636</v>
      </c>
      <c r="C317" t="s">
        <v>18</v>
      </c>
      <c r="D317" t="s">
        <v>49</v>
      </c>
      <c r="E317" t="s">
        <v>28</v>
      </c>
      <c r="F317" t="s">
        <v>19</v>
      </c>
      <c r="G317" t="s">
        <v>20</v>
      </c>
      <c r="H317" t="s">
        <v>22</v>
      </c>
      <c r="I317" t="s">
        <v>34</v>
      </c>
      <c r="J317">
        <v>1143.3399999999999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 x14ac:dyDescent="0.25">
      <c r="A318" s="1">
        <v>43988</v>
      </c>
      <c r="B318">
        <v>6108</v>
      </c>
      <c r="C318" t="s">
        <v>40</v>
      </c>
      <c r="D318" t="s">
        <v>50</v>
      </c>
      <c r="E318" t="s">
        <v>41</v>
      </c>
      <c r="F318" t="s">
        <v>19</v>
      </c>
      <c r="G318" t="s">
        <v>26</v>
      </c>
      <c r="H318" t="s">
        <v>27</v>
      </c>
      <c r="I318" t="s">
        <v>42</v>
      </c>
      <c r="J318">
        <v>8589.2999999999993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 x14ac:dyDescent="0.25">
      <c r="A319" s="1">
        <v>43988</v>
      </c>
      <c r="B319">
        <v>4636</v>
      </c>
      <c r="C319" t="s">
        <v>18</v>
      </c>
      <c r="D319" t="s">
        <v>46</v>
      </c>
      <c r="E319" t="s">
        <v>28</v>
      </c>
      <c r="F319" t="s">
        <v>19</v>
      </c>
      <c r="G319" t="s">
        <v>26</v>
      </c>
      <c r="H319" t="s">
        <v>27</v>
      </c>
      <c r="I319" t="s">
        <v>37</v>
      </c>
      <c r="J319">
        <v>1179.8800000000001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 x14ac:dyDescent="0.25">
      <c r="A320" s="1">
        <v>43988</v>
      </c>
      <c r="B320">
        <v>4636</v>
      </c>
      <c r="C320" t="s">
        <v>18</v>
      </c>
      <c r="D320" t="s">
        <v>49</v>
      </c>
      <c r="E320" t="s">
        <v>28</v>
      </c>
      <c r="F320" t="s">
        <v>19</v>
      </c>
      <c r="G320" t="s">
        <v>20</v>
      </c>
      <c r="H320" t="s">
        <v>22</v>
      </c>
      <c r="I320" t="s">
        <v>34</v>
      </c>
      <c r="J320">
        <v>1118.3900000000001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 x14ac:dyDescent="0.25">
      <c r="A321" s="1">
        <v>43989</v>
      </c>
      <c r="B321">
        <v>6108</v>
      </c>
      <c r="C321" t="s">
        <v>40</v>
      </c>
      <c r="D321" t="s">
        <v>50</v>
      </c>
      <c r="E321" t="s">
        <v>41</v>
      </c>
      <c r="F321" t="s">
        <v>19</v>
      </c>
      <c r="G321" t="s">
        <v>26</v>
      </c>
      <c r="H321" t="s">
        <v>27</v>
      </c>
      <c r="I321" t="s">
        <v>42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563.04999999999995</v>
      </c>
      <c r="U321">
        <v>6119</v>
      </c>
      <c r="V321">
        <v>312</v>
      </c>
      <c r="W321">
        <v>4541</v>
      </c>
      <c r="X321">
        <v>837</v>
      </c>
    </row>
    <row r="322" spans="1:24" x14ac:dyDescent="0.25">
      <c r="A322" s="1">
        <v>43989</v>
      </c>
      <c r="B322">
        <v>4636</v>
      </c>
      <c r="C322" t="s">
        <v>18</v>
      </c>
      <c r="D322" t="s">
        <v>46</v>
      </c>
      <c r="E322" t="s">
        <v>28</v>
      </c>
      <c r="F322" t="s">
        <v>19</v>
      </c>
      <c r="G322" t="s">
        <v>26</v>
      </c>
      <c r="H322" t="s">
        <v>27</v>
      </c>
      <c r="I322" t="s">
        <v>37</v>
      </c>
      <c r="J322">
        <v>1167.1400000000001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 x14ac:dyDescent="0.25">
      <c r="A323" s="1">
        <v>43989</v>
      </c>
      <c r="B323">
        <v>4636</v>
      </c>
      <c r="C323" t="s">
        <v>18</v>
      </c>
      <c r="D323" t="s">
        <v>49</v>
      </c>
      <c r="E323" t="s">
        <v>28</v>
      </c>
      <c r="F323" t="s">
        <v>19</v>
      </c>
      <c r="G323" t="s">
        <v>20</v>
      </c>
      <c r="H323" t="s">
        <v>22</v>
      </c>
      <c r="I323" t="s">
        <v>34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 x14ac:dyDescent="0.25">
      <c r="A324" s="1">
        <v>43990</v>
      </c>
      <c r="B324">
        <v>6108</v>
      </c>
      <c r="C324" t="s">
        <v>40</v>
      </c>
      <c r="D324" t="s">
        <v>50</v>
      </c>
      <c r="E324" t="s">
        <v>41</v>
      </c>
      <c r="F324" t="s">
        <v>19</v>
      </c>
      <c r="G324" t="s">
        <v>26</v>
      </c>
      <c r="H324" t="s">
        <v>27</v>
      </c>
      <c r="I324" t="s">
        <v>42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 x14ac:dyDescent="0.25">
      <c r="A325" s="1">
        <v>43990</v>
      </c>
      <c r="B325">
        <v>4636</v>
      </c>
      <c r="C325" t="s">
        <v>18</v>
      </c>
      <c r="D325" t="s">
        <v>46</v>
      </c>
      <c r="E325" t="s">
        <v>28</v>
      </c>
      <c r="F325" t="s">
        <v>19</v>
      </c>
      <c r="G325" t="s">
        <v>26</v>
      </c>
      <c r="H325" t="s">
        <v>27</v>
      </c>
      <c r="I325" t="s">
        <v>37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 x14ac:dyDescent="0.25">
      <c r="A326" s="1">
        <v>43990</v>
      </c>
      <c r="B326">
        <v>4636</v>
      </c>
      <c r="C326" t="s">
        <v>18</v>
      </c>
      <c r="D326" t="s">
        <v>49</v>
      </c>
      <c r="E326" t="s">
        <v>28</v>
      </c>
      <c r="F326" t="s">
        <v>19</v>
      </c>
      <c r="G326" t="s">
        <v>20</v>
      </c>
      <c r="H326" t="s">
        <v>22</v>
      </c>
      <c r="I326" t="s">
        <v>34</v>
      </c>
      <c r="J326">
        <v>663.67</v>
      </c>
      <c r="K326">
        <v>280.52999999999997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 x14ac:dyDescent="0.25">
      <c r="A327" s="1">
        <v>43991</v>
      </c>
      <c r="B327">
        <v>6108</v>
      </c>
      <c r="C327" t="s">
        <v>40</v>
      </c>
      <c r="D327" t="s">
        <v>50</v>
      </c>
      <c r="E327" t="s">
        <v>41</v>
      </c>
      <c r="F327" t="s">
        <v>19</v>
      </c>
      <c r="G327" t="s">
        <v>26</v>
      </c>
      <c r="H327" t="s">
        <v>27</v>
      </c>
      <c r="I327" t="s">
        <v>42</v>
      </c>
      <c r="J327">
        <v>7555.66</v>
      </c>
      <c r="K327">
        <v>2574.5700000000002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 x14ac:dyDescent="0.25">
      <c r="A328" s="1">
        <v>43991</v>
      </c>
      <c r="B328">
        <v>4636</v>
      </c>
      <c r="C328" t="s">
        <v>18</v>
      </c>
      <c r="D328" t="s">
        <v>46</v>
      </c>
      <c r="E328" t="s">
        <v>28</v>
      </c>
      <c r="F328" t="s">
        <v>19</v>
      </c>
      <c r="G328" t="s">
        <v>26</v>
      </c>
      <c r="H328" t="s">
        <v>27</v>
      </c>
      <c r="I328" t="s">
        <v>37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 x14ac:dyDescent="0.25">
      <c r="A329" s="1">
        <v>43991</v>
      </c>
      <c r="B329">
        <v>4636</v>
      </c>
      <c r="C329" t="s">
        <v>18</v>
      </c>
      <c r="D329" t="s">
        <v>49</v>
      </c>
      <c r="E329" t="s">
        <v>28</v>
      </c>
      <c r="F329" t="s">
        <v>19</v>
      </c>
      <c r="G329" t="s">
        <v>20</v>
      </c>
      <c r="H329" t="s">
        <v>22</v>
      </c>
      <c r="I329" t="s">
        <v>34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 x14ac:dyDescent="0.25">
      <c r="A330" s="1">
        <v>43992</v>
      </c>
      <c r="B330">
        <v>6108</v>
      </c>
      <c r="C330" t="s">
        <v>40</v>
      </c>
      <c r="D330" t="s">
        <v>50</v>
      </c>
      <c r="E330" t="s">
        <v>41</v>
      </c>
      <c r="F330" t="s">
        <v>19</v>
      </c>
      <c r="G330" t="s">
        <v>26</v>
      </c>
      <c r="H330" t="s">
        <v>27</v>
      </c>
      <c r="I330" t="s">
        <v>42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 x14ac:dyDescent="0.25">
      <c r="A331" s="1">
        <v>43992</v>
      </c>
      <c r="B331">
        <v>4636</v>
      </c>
      <c r="C331" t="s">
        <v>18</v>
      </c>
      <c r="D331" t="s">
        <v>46</v>
      </c>
      <c r="E331" t="s">
        <v>28</v>
      </c>
      <c r="F331" t="s">
        <v>19</v>
      </c>
      <c r="G331" t="s">
        <v>26</v>
      </c>
      <c r="H331" t="s">
        <v>27</v>
      </c>
      <c r="I331" t="s">
        <v>37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 x14ac:dyDescent="0.25">
      <c r="A332" s="1">
        <v>43993</v>
      </c>
      <c r="B332">
        <v>6108</v>
      </c>
      <c r="C332" t="s">
        <v>40</v>
      </c>
      <c r="D332" t="s">
        <v>50</v>
      </c>
      <c r="E332" t="s">
        <v>41</v>
      </c>
      <c r="F332" t="s">
        <v>19</v>
      </c>
      <c r="G332" t="s">
        <v>26</v>
      </c>
      <c r="H332" t="s">
        <v>27</v>
      </c>
      <c r="I332" t="s">
        <v>42</v>
      </c>
      <c r="J332">
        <v>6686.34</v>
      </c>
      <c r="K332">
        <v>2091.0500000000002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 x14ac:dyDescent="0.25">
      <c r="A333" s="1">
        <v>43993</v>
      </c>
      <c r="B333">
        <v>4636</v>
      </c>
      <c r="C333" t="s">
        <v>18</v>
      </c>
      <c r="D333" t="s">
        <v>46</v>
      </c>
      <c r="E333" t="s">
        <v>28</v>
      </c>
      <c r="F333" t="s">
        <v>19</v>
      </c>
      <c r="G333" t="s">
        <v>26</v>
      </c>
      <c r="H333" t="s">
        <v>27</v>
      </c>
      <c r="I333" t="s">
        <v>37</v>
      </c>
      <c r="J333">
        <v>1074.9100000000001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 x14ac:dyDescent="0.25">
      <c r="A334" s="1">
        <v>43994</v>
      </c>
      <c r="B334">
        <v>6108</v>
      </c>
      <c r="C334" t="s">
        <v>40</v>
      </c>
      <c r="D334" t="s">
        <v>50</v>
      </c>
      <c r="E334" t="s">
        <v>41</v>
      </c>
      <c r="F334" t="s">
        <v>19</v>
      </c>
      <c r="G334" t="s">
        <v>26</v>
      </c>
      <c r="H334" t="s">
        <v>27</v>
      </c>
      <c r="I334" t="s">
        <v>42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 x14ac:dyDescent="0.25">
      <c r="A335" s="1">
        <v>43994</v>
      </c>
      <c r="B335">
        <v>4636</v>
      </c>
      <c r="C335" t="s">
        <v>18</v>
      </c>
      <c r="D335" t="s">
        <v>46</v>
      </c>
      <c r="E335" t="s">
        <v>28</v>
      </c>
      <c r="F335" t="s">
        <v>19</v>
      </c>
      <c r="G335" t="s">
        <v>26</v>
      </c>
      <c r="H335" t="s">
        <v>27</v>
      </c>
      <c r="I335" t="s">
        <v>37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 x14ac:dyDescent="0.25">
      <c r="A336" s="1">
        <v>43994</v>
      </c>
      <c r="B336">
        <v>4636</v>
      </c>
      <c r="C336" t="s">
        <v>18</v>
      </c>
      <c r="D336" t="s">
        <v>49</v>
      </c>
      <c r="E336" t="s">
        <v>28</v>
      </c>
      <c r="F336" t="s">
        <v>19</v>
      </c>
      <c r="G336" t="s">
        <v>20</v>
      </c>
      <c r="H336" t="s">
        <v>22</v>
      </c>
      <c r="I336" t="s">
        <v>34</v>
      </c>
      <c r="J336">
        <v>1309.0899999999999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 x14ac:dyDescent="0.25">
      <c r="A337" s="1">
        <v>43995</v>
      </c>
      <c r="B337">
        <v>6108</v>
      </c>
      <c r="C337" t="s">
        <v>40</v>
      </c>
      <c r="D337" t="s">
        <v>50</v>
      </c>
      <c r="E337" t="s">
        <v>41</v>
      </c>
      <c r="F337" t="s">
        <v>19</v>
      </c>
      <c r="G337" t="s">
        <v>26</v>
      </c>
      <c r="H337" t="s">
        <v>27</v>
      </c>
      <c r="I337" t="s">
        <v>42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 x14ac:dyDescent="0.25">
      <c r="A338" s="1">
        <v>43995</v>
      </c>
      <c r="B338">
        <v>4636</v>
      </c>
      <c r="C338" t="s">
        <v>18</v>
      </c>
      <c r="D338" t="s">
        <v>46</v>
      </c>
      <c r="E338" t="s">
        <v>28</v>
      </c>
      <c r="F338" t="s">
        <v>19</v>
      </c>
      <c r="G338" t="s">
        <v>26</v>
      </c>
      <c r="H338" t="s">
        <v>27</v>
      </c>
      <c r="I338" t="s">
        <v>37</v>
      </c>
      <c r="J338">
        <v>683.97</v>
      </c>
      <c r="K338">
        <v>265.33999999999997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 x14ac:dyDescent="0.25">
      <c r="A339" s="1">
        <v>43995</v>
      </c>
      <c r="B339">
        <v>4636</v>
      </c>
      <c r="C339" t="s">
        <v>18</v>
      </c>
      <c r="D339" t="s">
        <v>49</v>
      </c>
      <c r="E339" t="s">
        <v>28</v>
      </c>
      <c r="F339" t="s">
        <v>19</v>
      </c>
      <c r="G339" t="s">
        <v>20</v>
      </c>
      <c r="H339" t="s">
        <v>22</v>
      </c>
      <c r="I339" t="s">
        <v>34</v>
      </c>
      <c r="J339">
        <v>1246.8800000000001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 x14ac:dyDescent="0.25">
      <c r="A340" s="1">
        <v>43996</v>
      </c>
      <c r="B340">
        <v>6108</v>
      </c>
      <c r="C340" t="s">
        <v>40</v>
      </c>
      <c r="D340" t="s">
        <v>50</v>
      </c>
      <c r="E340" t="s">
        <v>41</v>
      </c>
      <c r="F340" t="s">
        <v>19</v>
      </c>
      <c r="G340" t="s">
        <v>26</v>
      </c>
      <c r="H340" t="s">
        <v>27</v>
      </c>
      <c r="I340" t="s">
        <v>42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 x14ac:dyDescent="0.25">
      <c r="A341" s="1">
        <v>43996</v>
      </c>
      <c r="B341">
        <v>4636</v>
      </c>
      <c r="C341" t="s">
        <v>18</v>
      </c>
      <c r="D341" t="s">
        <v>46</v>
      </c>
      <c r="E341" t="s">
        <v>28</v>
      </c>
      <c r="F341" t="s">
        <v>19</v>
      </c>
      <c r="G341" t="s">
        <v>26</v>
      </c>
      <c r="H341" t="s">
        <v>27</v>
      </c>
      <c r="I341" t="s">
        <v>37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 x14ac:dyDescent="0.25">
      <c r="A342" s="1">
        <v>43996</v>
      </c>
      <c r="B342">
        <v>4636</v>
      </c>
      <c r="C342" t="s">
        <v>18</v>
      </c>
      <c r="D342" t="s">
        <v>49</v>
      </c>
      <c r="E342" t="s">
        <v>28</v>
      </c>
      <c r="F342" t="s">
        <v>19</v>
      </c>
      <c r="G342" t="s">
        <v>20</v>
      </c>
      <c r="H342" t="s">
        <v>22</v>
      </c>
      <c r="I342" t="s">
        <v>34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 x14ac:dyDescent="0.25">
      <c r="A343" s="1">
        <v>43997</v>
      </c>
      <c r="B343">
        <v>6108</v>
      </c>
      <c r="C343" t="s">
        <v>40</v>
      </c>
      <c r="D343" t="s">
        <v>50</v>
      </c>
      <c r="E343" t="s">
        <v>41</v>
      </c>
      <c r="F343" t="s">
        <v>19</v>
      </c>
      <c r="G343" t="s">
        <v>26</v>
      </c>
      <c r="H343" t="s">
        <v>27</v>
      </c>
      <c r="I343" t="s">
        <v>42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 x14ac:dyDescent="0.25">
      <c r="A344" s="1">
        <v>43997</v>
      </c>
      <c r="B344">
        <v>4636</v>
      </c>
      <c r="C344" t="s">
        <v>18</v>
      </c>
      <c r="D344" t="s">
        <v>46</v>
      </c>
      <c r="E344" t="s">
        <v>28</v>
      </c>
      <c r="F344" t="s">
        <v>19</v>
      </c>
      <c r="G344" t="s">
        <v>26</v>
      </c>
      <c r="H344" t="s">
        <v>27</v>
      </c>
      <c r="I344" t="s">
        <v>37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 x14ac:dyDescent="0.25">
      <c r="A345" s="1">
        <v>43997</v>
      </c>
      <c r="B345">
        <v>4636</v>
      </c>
      <c r="C345" t="s">
        <v>18</v>
      </c>
      <c r="D345" t="s">
        <v>49</v>
      </c>
      <c r="E345" t="s">
        <v>28</v>
      </c>
      <c r="F345" t="s">
        <v>19</v>
      </c>
      <c r="G345" t="s">
        <v>20</v>
      </c>
      <c r="H345" t="s">
        <v>22</v>
      </c>
      <c r="I345" t="s">
        <v>34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 x14ac:dyDescent="0.25">
      <c r="A346" s="1">
        <v>43998</v>
      </c>
      <c r="B346">
        <v>6108</v>
      </c>
      <c r="C346" t="s">
        <v>40</v>
      </c>
      <c r="D346" t="s">
        <v>50</v>
      </c>
      <c r="E346" t="s">
        <v>41</v>
      </c>
      <c r="F346" t="s">
        <v>19</v>
      </c>
      <c r="G346" t="s">
        <v>26</v>
      </c>
      <c r="H346" t="s">
        <v>27</v>
      </c>
      <c r="I346" t="s">
        <v>42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 x14ac:dyDescent="0.25">
      <c r="A347" s="1">
        <v>43998</v>
      </c>
      <c r="B347">
        <v>4636</v>
      </c>
      <c r="C347" t="s">
        <v>18</v>
      </c>
      <c r="D347" t="s">
        <v>46</v>
      </c>
      <c r="E347" t="s">
        <v>28</v>
      </c>
      <c r="F347" t="s">
        <v>19</v>
      </c>
      <c r="G347" t="s">
        <v>26</v>
      </c>
      <c r="H347" t="s">
        <v>27</v>
      </c>
      <c r="I347" t="s">
        <v>37</v>
      </c>
      <c r="J347">
        <v>1225.9100000000001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 x14ac:dyDescent="0.25">
      <c r="A348" s="1">
        <v>43998</v>
      </c>
      <c r="B348">
        <v>4636</v>
      </c>
      <c r="C348" t="s">
        <v>18</v>
      </c>
      <c r="D348" t="s">
        <v>49</v>
      </c>
      <c r="E348" t="s">
        <v>28</v>
      </c>
      <c r="F348" t="s">
        <v>19</v>
      </c>
      <c r="G348" t="s">
        <v>20</v>
      </c>
      <c r="H348" t="s">
        <v>22</v>
      </c>
      <c r="I348" t="s">
        <v>34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 x14ac:dyDescent="0.25">
      <c r="A349" s="1">
        <v>43999</v>
      </c>
      <c r="B349">
        <v>6108</v>
      </c>
      <c r="C349" t="s">
        <v>40</v>
      </c>
      <c r="D349" t="s">
        <v>50</v>
      </c>
      <c r="E349" t="s">
        <v>41</v>
      </c>
      <c r="F349" t="s">
        <v>19</v>
      </c>
      <c r="G349" t="s">
        <v>26</v>
      </c>
      <c r="H349" t="s">
        <v>27</v>
      </c>
      <c r="I349" t="s">
        <v>42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 x14ac:dyDescent="0.25">
      <c r="A350" s="1">
        <v>43999</v>
      </c>
      <c r="B350">
        <v>4636</v>
      </c>
      <c r="C350" t="s">
        <v>18</v>
      </c>
      <c r="D350" t="s">
        <v>46</v>
      </c>
      <c r="E350" t="s">
        <v>28</v>
      </c>
      <c r="F350" t="s">
        <v>19</v>
      </c>
      <c r="G350" t="s">
        <v>26</v>
      </c>
      <c r="H350" t="s">
        <v>27</v>
      </c>
      <c r="I350" t="s">
        <v>37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 x14ac:dyDescent="0.25">
      <c r="A351" s="1">
        <v>43999</v>
      </c>
      <c r="B351">
        <v>4636</v>
      </c>
      <c r="C351" t="s">
        <v>18</v>
      </c>
      <c r="D351" t="s">
        <v>49</v>
      </c>
      <c r="E351" t="s">
        <v>28</v>
      </c>
      <c r="F351" t="s">
        <v>19</v>
      </c>
      <c r="G351" t="s">
        <v>20</v>
      </c>
      <c r="H351" t="s">
        <v>22</v>
      </c>
      <c r="I351" t="s">
        <v>34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 x14ac:dyDescent="0.25">
      <c r="A352" s="1">
        <v>44000</v>
      </c>
      <c r="B352">
        <v>6108</v>
      </c>
      <c r="C352" t="s">
        <v>40</v>
      </c>
      <c r="D352" t="s">
        <v>50</v>
      </c>
      <c r="E352" t="s">
        <v>41</v>
      </c>
      <c r="F352" t="s">
        <v>19</v>
      </c>
      <c r="G352" t="s">
        <v>26</v>
      </c>
      <c r="H352" t="s">
        <v>27</v>
      </c>
      <c r="I352" t="s">
        <v>42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 x14ac:dyDescent="0.25">
      <c r="A353" s="1">
        <v>44000</v>
      </c>
      <c r="B353">
        <v>4636</v>
      </c>
      <c r="C353" t="s">
        <v>18</v>
      </c>
      <c r="D353" t="s">
        <v>46</v>
      </c>
      <c r="E353" t="s">
        <v>28</v>
      </c>
      <c r="F353" t="s">
        <v>19</v>
      </c>
      <c r="G353" t="s">
        <v>26</v>
      </c>
      <c r="H353" t="s">
        <v>27</v>
      </c>
      <c r="I353" t="s">
        <v>37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 x14ac:dyDescent="0.25">
      <c r="A354" s="1">
        <v>44000</v>
      </c>
      <c r="B354">
        <v>4636</v>
      </c>
      <c r="C354" t="s">
        <v>18</v>
      </c>
      <c r="D354" t="s">
        <v>49</v>
      </c>
      <c r="E354" t="s">
        <v>28</v>
      </c>
      <c r="F354" t="s">
        <v>19</v>
      </c>
      <c r="G354" t="s">
        <v>20</v>
      </c>
      <c r="H354" t="s">
        <v>22</v>
      </c>
      <c r="I354" t="s">
        <v>34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 x14ac:dyDescent="0.25">
      <c r="A355" s="1">
        <v>44001</v>
      </c>
      <c r="B355">
        <v>6108</v>
      </c>
      <c r="C355" t="s">
        <v>40</v>
      </c>
      <c r="D355" t="s">
        <v>50</v>
      </c>
      <c r="E355" t="s">
        <v>41</v>
      </c>
      <c r="F355" t="s">
        <v>19</v>
      </c>
      <c r="G355" t="s">
        <v>26</v>
      </c>
      <c r="H355" t="s">
        <v>27</v>
      </c>
      <c r="I355" t="s">
        <v>42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 x14ac:dyDescent="0.25">
      <c r="A356" s="1">
        <v>44001</v>
      </c>
      <c r="B356">
        <v>4636</v>
      </c>
      <c r="C356" t="s">
        <v>18</v>
      </c>
      <c r="D356" t="s">
        <v>46</v>
      </c>
      <c r="E356" t="s">
        <v>28</v>
      </c>
      <c r="F356" t="s">
        <v>19</v>
      </c>
      <c r="G356" t="s">
        <v>26</v>
      </c>
      <c r="H356" t="s">
        <v>27</v>
      </c>
      <c r="I356" t="s">
        <v>37</v>
      </c>
      <c r="J356">
        <v>776.34</v>
      </c>
      <c r="K356">
        <v>302.72000000000003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 x14ac:dyDescent="0.25">
      <c r="A357" s="1">
        <v>44001</v>
      </c>
      <c r="B357">
        <v>4636</v>
      </c>
      <c r="C357" t="s">
        <v>18</v>
      </c>
      <c r="D357" t="s">
        <v>49</v>
      </c>
      <c r="E357" t="s">
        <v>28</v>
      </c>
      <c r="F357" t="s">
        <v>19</v>
      </c>
      <c r="G357" t="s">
        <v>20</v>
      </c>
      <c r="H357" t="s">
        <v>22</v>
      </c>
      <c r="I357" t="s">
        <v>34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38.799999999999997</v>
      </c>
      <c r="U357">
        <v>510</v>
      </c>
      <c r="V357">
        <v>27</v>
      </c>
      <c r="W357">
        <v>642</v>
      </c>
      <c r="X357">
        <v>41</v>
      </c>
    </row>
    <row r="358" spans="1:24" x14ac:dyDescent="0.25">
      <c r="A358" s="1">
        <v>44002</v>
      </c>
      <c r="B358">
        <v>6108</v>
      </c>
      <c r="C358" t="s">
        <v>40</v>
      </c>
      <c r="D358" t="s">
        <v>50</v>
      </c>
      <c r="E358" t="s">
        <v>41</v>
      </c>
      <c r="F358" t="s">
        <v>19</v>
      </c>
      <c r="G358" t="s">
        <v>26</v>
      </c>
      <c r="H358" t="s">
        <v>27</v>
      </c>
      <c r="I358" t="s">
        <v>42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 x14ac:dyDescent="0.25">
      <c r="A359" s="1">
        <v>44002</v>
      </c>
      <c r="B359">
        <v>4636</v>
      </c>
      <c r="C359" t="s">
        <v>18</v>
      </c>
      <c r="D359" t="s">
        <v>46</v>
      </c>
      <c r="E359" t="s">
        <v>28</v>
      </c>
      <c r="F359" t="s">
        <v>19</v>
      </c>
      <c r="G359" t="s">
        <v>26</v>
      </c>
      <c r="H359" t="s">
        <v>27</v>
      </c>
      <c r="I359" t="s">
        <v>37</v>
      </c>
      <c r="J359">
        <v>884.92</v>
      </c>
      <c r="K359">
        <v>306.85000000000002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 x14ac:dyDescent="0.25">
      <c r="A360" s="1">
        <v>44002</v>
      </c>
      <c r="B360">
        <v>4636</v>
      </c>
      <c r="C360" t="s">
        <v>18</v>
      </c>
      <c r="D360" t="s">
        <v>49</v>
      </c>
      <c r="E360" t="s">
        <v>28</v>
      </c>
      <c r="F360" t="s">
        <v>19</v>
      </c>
      <c r="G360" t="s">
        <v>20</v>
      </c>
      <c r="H360" t="s">
        <v>22</v>
      </c>
      <c r="I360" t="s">
        <v>34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 x14ac:dyDescent="0.25">
      <c r="A361" s="1">
        <v>44003</v>
      </c>
      <c r="B361">
        <v>6108</v>
      </c>
      <c r="C361" t="s">
        <v>40</v>
      </c>
      <c r="D361" t="s">
        <v>50</v>
      </c>
      <c r="E361" t="s">
        <v>41</v>
      </c>
      <c r="F361" t="s">
        <v>19</v>
      </c>
      <c r="G361" t="s">
        <v>26</v>
      </c>
      <c r="H361" t="s">
        <v>27</v>
      </c>
      <c r="I361" t="s">
        <v>42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 x14ac:dyDescent="0.25">
      <c r="A362" s="1">
        <v>44003</v>
      </c>
      <c r="B362">
        <v>4636</v>
      </c>
      <c r="C362" t="s">
        <v>18</v>
      </c>
      <c r="D362" t="s">
        <v>46</v>
      </c>
      <c r="E362" t="s">
        <v>28</v>
      </c>
      <c r="F362" t="s">
        <v>19</v>
      </c>
      <c r="G362" t="s">
        <v>26</v>
      </c>
      <c r="H362" t="s">
        <v>27</v>
      </c>
      <c r="I362" t="s">
        <v>37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 x14ac:dyDescent="0.25">
      <c r="A363" s="1">
        <v>44003</v>
      </c>
      <c r="B363">
        <v>4636</v>
      </c>
      <c r="C363" t="s">
        <v>18</v>
      </c>
      <c r="D363" t="s">
        <v>49</v>
      </c>
      <c r="E363" t="s">
        <v>28</v>
      </c>
      <c r="F363" t="s">
        <v>19</v>
      </c>
      <c r="G363" t="s">
        <v>20</v>
      </c>
      <c r="H363" t="s">
        <v>22</v>
      </c>
      <c r="I363" t="s">
        <v>34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 x14ac:dyDescent="0.25">
      <c r="A364" s="1">
        <v>44004</v>
      </c>
      <c r="B364">
        <v>6108</v>
      </c>
      <c r="C364" t="s">
        <v>40</v>
      </c>
      <c r="D364" t="s">
        <v>50</v>
      </c>
      <c r="E364" t="s">
        <v>41</v>
      </c>
      <c r="F364" t="s">
        <v>19</v>
      </c>
      <c r="G364" t="s">
        <v>26</v>
      </c>
      <c r="H364" t="s">
        <v>27</v>
      </c>
      <c r="I364" t="s">
        <v>42</v>
      </c>
      <c r="J364">
        <v>5131.1400000000003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 x14ac:dyDescent="0.25">
      <c r="A365" s="1">
        <v>44004</v>
      </c>
      <c r="B365">
        <v>4636</v>
      </c>
      <c r="C365" t="s">
        <v>18</v>
      </c>
      <c r="D365" t="s">
        <v>46</v>
      </c>
      <c r="E365" t="s">
        <v>28</v>
      </c>
      <c r="F365" t="s">
        <v>19</v>
      </c>
      <c r="G365" t="s">
        <v>26</v>
      </c>
      <c r="H365" t="s">
        <v>27</v>
      </c>
      <c r="I365" t="s">
        <v>37</v>
      </c>
      <c r="J365">
        <v>728.88</v>
      </c>
      <c r="K365">
        <v>265.52999999999997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 x14ac:dyDescent="0.25">
      <c r="A366" s="1">
        <v>44004</v>
      </c>
      <c r="B366">
        <v>4636</v>
      </c>
      <c r="C366" t="s">
        <v>18</v>
      </c>
      <c r="D366" t="s">
        <v>49</v>
      </c>
      <c r="E366" t="s">
        <v>28</v>
      </c>
      <c r="F366" t="s">
        <v>19</v>
      </c>
      <c r="G366" t="s">
        <v>20</v>
      </c>
      <c r="H366" t="s">
        <v>22</v>
      </c>
      <c r="I366" t="s">
        <v>34</v>
      </c>
      <c r="J366">
        <v>738.79</v>
      </c>
      <c r="K366">
        <v>274.97000000000003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 x14ac:dyDescent="0.25">
      <c r="A367" s="1">
        <v>44005</v>
      </c>
      <c r="B367">
        <v>6108</v>
      </c>
      <c r="C367" t="s">
        <v>40</v>
      </c>
      <c r="D367" t="s">
        <v>50</v>
      </c>
      <c r="E367" t="s">
        <v>41</v>
      </c>
      <c r="F367" t="s">
        <v>19</v>
      </c>
      <c r="G367" t="s">
        <v>26</v>
      </c>
      <c r="H367" t="s">
        <v>27</v>
      </c>
      <c r="I367" t="s">
        <v>42</v>
      </c>
      <c r="J367">
        <v>5989.36</v>
      </c>
      <c r="K367">
        <v>2063.2399999999998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 x14ac:dyDescent="0.25">
      <c r="A368" s="1">
        <v>44005</v>
      </c>
      <c r="B368">
        <v>4636</v>
      </c>
      <c r="C368" t="s">
        <v>18</v>
      </c>
      <c r="D368" t="s">
        <v>46</v>
      </c>
      <c r="E368" t="s">
        <v>28</v>
      </c>
      <c r="F368" t="s">
        <v>19</v>
      </c>
      <c r="G368" t="s">
        <v>26</v>
      </c>
      <c r="H368" t="s">
        <v>27</v>
      </c>
      <c r="I368" t="s">
        <v>37</v>
      </c>
      <c r="J368">
        <v>557.08000000000004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 x14ac:dyDescent="0.25">
      <c r="A369" s="1">
        <v>44005</v>
      </c>
      <c r="B369">
        <v>4636</v>
      </c>
      <c r="C369" t="s">
        <v>18</v>
      </c>
      <c r="D369" t="s">
        <v>49</v>
      </c>
      <c r="E369" t="s">
        <v>28</v>
      </c>
      <c r="F369" t="s">
        <v>19</v>
      </c>
      <c r="G369" t="s">
        <v>20</v>
      </c>
      <c r="H369" t="s">
        <v>22</v>
      </c>
      <c r="I369" t="s">
        <v>34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 x14ac:dyDescent="0.25">
      <c r="A370" s="1">
        <v>44006</v>
      </c>
      <c r="B370">
        <v>6108</v>
      </c>
      <c r="C370" t="s">
        <v>40</v>
      </c>
      <c r="D370" t="s">
        <v>50</v>
      </c>
      <c r="E370" t="s">
        <v>41</v>
      </c>
      <c r="F370" t="s">
        <v>19</v>
      </c>
      <c r="G370" t="s">
        <v>26</v>
      </c>
      <c r="H370" t="s">
        <v>27</v>
      </c>
      <c r="I370" t="s">
        <v>42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 x14ac:dyDescent="0.25">
      <c r="A371" s="1">
        <v>44006</v>
      </c>
      <c r="B371">
        <v>4636</v>
      </c>
      <c r="C371" t="s">
        <v>18</v>
      </c>
      <c r="D371" t="s">
        <v>46</v>
      </c>
      <c r="E371" t="s">
        <v>28</v>
      </c>
      <c r="F371" t="s">
        <v>19</v>
      </c>
      <c r="G371" t="s">
        <v>26</v>
      </c>
      <c r="H371" t="s">
        <v>27</v>
      </c>
      <c r="I371" t="s">
        <v>37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 x14ac:dyDescent="0.25">
      <c r="A372" s="1">
        <v>44006</v>
      </c>
      <c r="B372">
        <v>4636</v>
      </c>
      <c r="C372" t="s">
        <v>18</v>
      </c>
      <c r="D372" t="s">
        <v>49</v>
      </c>
      <c r="E372" t="s">
        <v>28</v>
      </c>
      <c r="F372" t="s">
        <v>19</v>
      </c>
      <c r="G372" t="s">
        <v>20</v>
      </c>
      <c r="H372" t="s">
        <v>22</v>
      </c>
      <c r="I372" t="s">
        <v>34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 x14ac:dyDescent="0.25">
      <c r="A373" s="1">
        <v>44007</v>
      </c>
      <c r="B373">
        <v>6108</v>
      </c>
      <c r="C373" t="s">
        <v>40</v>
      </c>
      <c r="D373" t="s">
        <v>50</v>
      </c>
      <c r="E373" t="s">
        <v>41</v>
      </c>
      <c r="F373" t="s">
        <v>19</v>
      </c>
      <c r="G373" t="s">
        <v>26</v>
      </c>
      <c r="H373" t="s">
        <v>27</v>
      </c>
      <c r="I373" t="s">
        <v>42</v>
      </c>
      <c r="J373">
        <v>3726.24</v>
      </c>
      <c r="K373">
        <v>1230.3599999999999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 x14ac:dyDescent="0.25">
      <c r="A374" s="1">
        <v>44007</v>
      </c>
      <c r="B374">
        <v>4636</v>
      </c>
      <c r="C374" t="s">
        <v>18</v>
      </c>
      <c r="D374" t="s">
        <v>46</v>
      </c>
      <c r="E374" t="s">
        <v>28</v>
      </c>
      <c r="F374" t="s">
        <v>19</v>
      </c>
      <c r="G374" t="s">
        <v>26</v>
      </c>
      <c r="H374" t="s">
        <v>27</v>
      </c>
      <c r="I374" t="s">
        <v>37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 x14ac:dyDescent="0.25">
      <c r="A375" s="1">
        <v>44007</v>
      </c>
      <c r="B375">
        <v>4636</v>
      </c>
      <c r="C375" t="s">
        <v>18</v>
      </c>
      <c r="D375" t="s">
        <v>49</v>
      </c>
      <c r="E375" t="s">
        <v>28</v>
      </c>
      <c r="F375" t="s">
        <v>19</v>
      </c>
      <c r="G375" t="s">
        <v>20</v>
      </c>
      <c r="H375" t="s">
        <v>22</v>
      </c>
      <c r="I375" t="s">
        <v>34</v>
      </c>
      <c r="J375">
        <v>843.64</v>
      </c>
      <c r="K375">
        <v>302.02999999999997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 x14ac:dyDescent="0.25">
      <c r="A376" s="1">
        <v>44008</v>
      </c>
      <c r="B376">
        <v>6108</v>
      </c>
      <c r="C376" t="s">
        <v>40</v>
      </c>
      <c r="D376" t="s">
        <v>50</v>
      </c>
      <c r="E376" t="s">
        <v>41</v>
      </c>
      <c r="F376" t="s">
        <v>19</v>
      </c>
      <c r="G376" t="s">
        <v>26</v>
      </c>
      <c r="H376" t="s">
        <v>27</v>
      </c>
      <c r="I376" t="s">
        <v>42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 x14ac:dyDescent="0.25">
      <c r="A377" s="1">
        <v>44008</v>
      </c>
      <c r="B377">
        <v>4636</v>
      </c>
      <c r="C377" t="s">
        <v>18</v>
      </c>
      <c r="D377" t="s">
        <v>46</v>
      </c>
      <c r="E377" t="s">
        <v>28</v>
      </c>
      <c r="F377" t="s">
        <v>19</v>
      </c>
      <c r="G377" t="s">
        <v>26</v>
      </c>
      <c r="H377" t="s">
        <v>27</v>
      </c>
      <c r="I377" t="s">
        <v>37</v>
      </c>
      <c r="J377">
        <v>1230.6400000000001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 x14ac:dyDescent="0.25">
      <c r="A378" s="1">
        <v>44008</v>
      </c>
      <c r="B378">
        <v>4636</v>
      </c>
      <c r="C378" t="s">
        <v>18</v>
      </c>
      <c r="D378" t="s">
        <v>49</v>
      </c>
      <c r="E378" t="s">
        <v>28</v>
      </c>
      <c r="F378" t="s">
        <v>19</v>
      </c>
      <c r="G378" t="s">
        <v>20</v>
      </c>
      <c r="H378" t="s">
        <v>22</v>
      </c>
      <c r="I378" t="s">
        <v>34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 x14ac:dyDescent="0.25">
      <c r="A379" s="1">
        <v>44009</v>
      </c>
      <c r="B379">
        <v>6108</v>
      </c>
      <c r="C379" t="s">
        <v>40</v>
      </c>
      <c r="D379" t="s">
        <v>50</v>
      </c>
      <c r="E379" t="s">
        <v>41</v>
      </c>
      <c r="F379" t="s">
        <v>19</v>
      </c>
      <c r="G379" t="s">
        <v>26</v>
      </c>
      <c r="H379" t="s">
        <v>27</v>
      </c>
      <c r="I379" t="s">
        <v>42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 x14ac:dyDescent="0.25">
      <c r="A380" s="1">
        <v>44009</v>
      </c>
      <c r="B380">
        <v>4636</v>
      </c>
      <c r="C380" t="s">
        <v>18</v>
      </c>
      <c r="D380" t="s">
        <v>46</v>
      </c>
      <c r="E380" t="s">
        <v>28</v>
      </c>
      <c r="F380" t="s">
        <v>19</v>
      </c>
      <c r="G380" t="s">
        <v>26</v>
      </c>
      <c r="H380" t="s">
        <v>27</v>
      </c>
      <c r="I380" t="s">
        <v>37</v>
      </c>
      <c r="J380">
        <v>1641.73</v>
      </c>
      <c r="K380">
        <v>632.45000000000005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39.130000000000003</v>
      </c>
      <c r="U380">
        <v>593</v>
      </c>
      <c r="V380">
        <v>29</v>
      </c>
      <c r="W380">
        <v>845</v>
      </c>
      <c r="X380">
        <v>57</v>
      </c>
    </row>
    <row r="381" spans="1:24" x14ac:dyDescent="0.25">
      <c r="A381" s="1">
        <v>44009</v>
      </c>
      <c r="B381">
        <v>4636</v>
      </c>
      <c r="C381" t="s">
        <v>18</v>
      </c>
      <c r="D381" t="s">
        <v>49</v>
      </c>
      <c r="E381" t="s">
        <v>28</v>
      </c>
      <c r="F381" t="s">
        <v>19</v>
      </c>
      <c r="G381" t="s">
        <v>20</v>
      </c>
      <c r="H381" t="s">
        <v>22</v>
      </c>
      <c r="I381" t="s">
        <v>34</v>
      </c>
      <c r="J381">
        <v>1067.8399999999999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 x14ac:dyDescent="0.25">
      <c r="A382" s="1">
        <v>44010</v>
      </c>
      <c r="B382">
        <v>6108</v>
      </c>
      <c r="C382" t="s">
        <v>40</v>
      </c>
      <c r="D382" t="s">
        <v>50</v>
      </c>
      <c r="E382" t="s">
        <v>41</v>
      </c>
      <c r="F382" t="s">
        <v>19</v>
      </c>
      <c r="G382" t="s">
        <v>26</v>
      </c>
      <c r="H382" t="s">
        <v>27</v>
      </c>
      <c r="I382" t="s">
        <v>42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 x14ac:dyDescent="0.25">
      <c r="A383" s="1">
        <v>44010</v>
      </c>
      <c r="B383">
        <v>4636</v>
      </c>
      <c r="C383" t="s">
        <v>18</v>
      </c>
      <c r="D383" t="s">
        <v>46</v>
      </c>
      <c r="E383" t="s">
        <v>28</v>
      </c>
      <c r="F383" t="s">
        <v>19</v>
      </c>
      <c r="G383" t="s">
        <v>26</v>
      </c>
      <c r="H383" t="s">
        <v>27</v>
      </c>
      <c r="I383" t="s">
        <v>37</v>
      </c>
      <c r="J383">
        <v>1501.9</v>
      </c>
      <c r="K383">
        <v>603.20000000000005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 x14ac:dyDescent="0.25">
      <c r="A384" s="1">
        <v>44010</v>
      </c>
      <c r="B384">
        <v>4636</v>
      </c>
      <c r="C384" t="s">
        <v>18</v>
      </c>
      <c r="D384" t="s">
        <v>49</v>
      </c>
      <c r="E384" t="s">
        <v>28</v>
      </c>
      <c r="F384" t="s">
        <v>19</v>
      </c>
      <c r="G384" t="s">
        <v>20</v>
      </c>
      <c r="H384" t="s">
        <v>22</v>
      </c>
      <c r="I384" t="s">
        <v>34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 x14ac:dyDescent="0.25">
      <c r="A385" s="1">
        <v>44011</v>
      </c>
      <c r="B385">
        <v>6108</v>
      </c>
      <c r="C385" t="s">
        <v>40</v>
      </c>
      <c r="D385" t="s">
        <v>50</v>
      </c>
      <c r="E385" t="s">
        <v>41</v>
      </c>
      <c r="F385" t="s">
        <v>19</v>
      </c>
      <c r="G385" t="s">
        <v>26</v>
      </c>
      <c r="H385" t="s">
        <v>27</v>
      </c>
      <c r="I385" t="s">
        <v>42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 x14ac:dyDescent="0.25">
      <c r="A386" s="1">
        <v>44011</v>
      </c>
      <c r="B386">
        <v>4636</v>
      </c>
      <c r="C386" t="s">
        <v>18</v>
      </c>
      <c r="D386" t="s">
        <v>46</v>
      </c>
      <c r="E386" t="s">
        <v>28</v>
      </c>
      <c r="F386" t="s">
        <v>19</v>
      </c>
      <c r="G386" t="s">
        <v>26</v>
      </c>
      <c r="H386" t="s">
        <v>27</v>
      </c>
      <c r="I386" t="s">
        <v>37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35.659999999999997</v>
      </c>
      <c r="U386">
        <v>417</v>
      </c>
      <c r="V386">
        <v>24</v>
      </c>
      <c r="W386">
        <v>345</v>
      </c>
      <c r="X386">
        <v>12</v>
      </c>
    </row>
    <row r="387" spans="1:24" x14ac:dyDescent="0.25">
      <c r="A387" s="1">
        <v>44011</v>
      </c>
      <c r="B387">
        <v>4636</v>
      </c>
      <c r="C387" t="s">
        <v>18</v>
      </c>
      <c r="D387" t="s">
        <v>49</v>
      </c>
      <c r="E387" t="s">
        <v>28</v>
      </c>
      <c r="F387" t="s">
        <v>19</v>
      </c>
      <c r="G387" t="s">
        <v>20</v>
      </c>
      <c r="H387" t="s">
        <v>22</v>
      </c>
      <c r="I387" t="s">
        <v>34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 x14ac:dyDescent="0.25">
      <c r="A388" s="1">
        <v>44012</v>
      </c>
      <c r="B388">
        <v>6108</v>
      </c>
      <c r="C388" t="s">
        <v>40</v>
      </c>
      <c r="D388" t="s">
        <v>50</v>
      </c>
      <c r="E388" t="s">
        <v>41</v>
      </c>
      <c r="F388" t="s">
        <v>19</v>
      </c>
      <c r="G388" t="s">
        <v>26</v>
      </c>
      <c r="H388" t="s">
        <v>27</v>
      </c>
      <c r="I388" t="s">
        <v>42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154.08000000000001</v>
      </c>
      <c r="U388">
        <v>1927</v>
      </c>
      <c r="V388">
        <v>95</v>
      </c>
      <c r="W388">
        <v>2456</v>
      </c>
      <c r="X388">
        <v>128</v>
      </c>
    </row>
    <row r="389" spans="1:24" x14ac:dyDescent="0.25">
      <c r="A389" s="1">
        <v>44012</v>
      </c>
      <c r="B389">
        <v>4636</v>
      </c>
      <c r="C389" t="s">
        <v>18</v>
      </c>
      <c r="D389" t="s">
        <v>46</v>
      </c>
      <c r="E389" t="s">
        <v>28</v>
      </c>
      <c r="F389" t="s">
        <v>19</v>
      </c>
      <c r="G389" t="s">
        <v>26</v>
      </c>
      <c r="H389" t="s">
        <v>27</v>
      </c>
      <c r="I389" t="s">
        <v>37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 x14ac:dyDescent="0.25">
      <c r="A390" s="1">
        <v>44012</v>
      </c>
      <c r="B390">
        <v>4636</v>
      </c>
      <c r="C390" t="s">
        <v>18</v>
      </c>
      <c r="D390" t="s">
        <v>49</v>
      </c>
      <c r="E390" t="s">
        <v>28</v>
      </c>
      <c r="F390" t="s">
        <v>19</v>
      </c>
      <c r="G390" t="s">
        <v>20</v>
      </c>
      <c r="H390" t="s">
        <v>22</v>
      </c>
      <c r="I390" t="s">
        <v>34</v>
      </c>
      <c r="J390">
        <v>931.71</v>
      </c>
      <c r="K390">
        <v>324.39999999999998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36.130000000000003</v>
      </c>
      <c r="U390">
        <v>444</v>
      </c>
      <c r="V390">
        <v>23</v>
      </c>
      <c r="W390">
        <v>516</v>
      </c>
      <c r="X390">
        <v>43</v>
      </c>
    </row>
    <row r="391" spans="1:24" x14ac:dyDescent="0.25">
      <c r="A391" s="1">
        <v>44013</v>
      </c>
      <c r="B391">
        <v>6108</v>
      </c>
      <c r="C391" t="s">
        <v>40</v>
      </c>
      <c r="D391" t="s">
        <v>50</v>
      </c>
      <c r="E391" t="s">
        <v>41</v>
      </c>
      <c r="F391" t="s">
        <v>19</v>
      </c>
      <c r="G391" t="s">
        <v>26</v>
      </c>
      <c r="H391" t="s">
        <v>27</v>
      </c>
      <c r="I391" t="s">
        <v>42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 x14ac:dyDescent="0.25">
      <c r="A392" s="1">
        <v>44013</v>
      </c>
      <c r="B392">
        <v>4636</v>
      </c>
      <c r="C392" t="s">
        <v>18</v>
      </c>
      <c r="D392" t="s">
        <v>46</v>
      </c>
      <c r="E392" t="s">
        <v>28</v>
      </c>
      <c r="F392" t="s">
        <v>19</v>
      </c>
      <c r="G392" t="s">
        <v>26</v>
      </c>
      <c r="H392" t="s">
        <v>27</v>
      </c>
      <c r="I392" t="s">
        <v>37</v>
      </c>
      <c r="J392">
        <v>1168.8399999999999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 x14ac:dyDescent="0.25">
      <c r="A393" s="1">
        <v>44013</v>
      </c>
      <c r="B393">
        <v>4636</v>
      </c>
      <c r="C393" t="s">
        <v>18</v>
      </c>
      <c r="D393" t="s">
        <v>49</v>
      </c>
      <c r="E393" t="s">
        <v>28</v>
      </c>
      <c r="F393" t="s">
        <v>19</v>
      </c>
      <c r="G393" t="s">
        <v>20</v>
      </c>
      <c r="H393" t="s">
        <v>22</v>
      </c>
      <c r="I393" t="s">
        <v>34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 x14ac:dyDescent="0.25">
      <c r="A394" s="1">
        <v>44014</v>
      </c>
      <c r="B394">
        <v>6108</v>
      </c>
      <c r="C394" t="s">
        <v>40</v>
      </c>
      <c r="D394" t="s">
        <v>50</v>
      </c>
      <c r="E394" t="s">
        <v>41</v>
      </c>
      <c r="F394" t="s">
        <v>19</v>
      </c>
      <c r="G394" t="s">
        <v>26</v>
      </c>
      <c r="H394" t="s">
        <v>27</v>
      </c>
      <c r="I394" t="s">
        <v>42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 x14ac:dyDescent="0.25">
      <c r="A395" s="1">
        <v>44014</v>
      </c>
      <c r="B395">
        <v>4636</v>
      </c>
      <c r="C395" t="s">
        <v>18</v>
      </c>
      <c r="D395" t="s">
        <v>46</v>
      </c>
      <c r="E395" t="s">
        <v>28</v>
      </c>
      <c r="F395" t="s">
        <v>19</v>
      </c>
      <c r="G395" t="s">
        <v>26</v>
      </c>
      <c r="H395" t="s">
        <v>27</v>
      </c>
      <c r="I395" t="s">
        <v>37</v>
      </c>
      <c r="J395">
        <v>1257.6099999999999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 x14ac:dyDescent="0.25">
      <c r="A396" s="1">
        <v>44014</v>
      </c>
      <c r="B396">
        <v>4636</v>
      </c>
      <c r="C396" t="s">
        <v>18</v>
      </c>
      <c r="D396" t="s">
        <v>49</v>
      </c>
      <c r="E396" t="s">
        <v>28</v>
      </c>
      <c r="F396" t="s">
        <v>19</v>
      </c>
      <c r="G396" t="s">
        <v>20</v>
      </c>
      <c r="H396" t="s">
        <v>22</v>
      </c>
      <c r="I396" t="s">
        <v>34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 x14ac:dyDescent="0.25">
      <c r="A397" s="1">
        <v>44015</v>
      </c>
      <c r="B397">
        <v>6108</v>
      </c>
      <c r="C397" t="s">
        <v>40</v>
      </c>
      <c r="D397" t="s">
        <v>50</v>
      </c>
      <c r="E397" t="s">
        <v>41</v>
      </c>
      <c r="F397" t="s">
        <v>19</v>
      </c>
      <c r="G397" t="s">
        <v>26</v>
      </c>
      <c r="H397" t="s">
        <v>27</v>
      </c>
      <c r="I397" t="s">
        <v>42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 x14ac:dyDescent="0.25">
      <c r="A398" s="1">
        <v>44015</v>
      </c>
      <c r="B398">
        <v>4636</v>
      </c>
      <c r="C398" t="s">
        <v>18</v>
      </c>
      <c r="D398" t="s">
        <v>46</v>
      </c>
      <c r="E398" t="s">
        <v>28</v>
      </c>
      <c r="F398" t="s">
        <v>19</v>
      </c>
      <c r="G398" t="s">
        <v>26</v>
      </c>
      <c r="H398" t="s">
        <v>27</v>
      </c>
      <c r="I398" t="s">
        <v>37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 x14ac:dyDescent="0.25">
      <c r="A399" s="1">
        <v>44015</v>
      </c>
      <c r="B399">
        <v>4636</v>
      </c>
      <c r="C399" t="s">
        <v>18</v>
      </c>
      <c r="D399" t="s">
        <v>49</v>
      </c>
      <c r="E399" t="s">
        <v>28</v>
      </c>
      <c r="F399" t="s">
        <v>19</v>
      </c>
      <c r="G399" t="s">
        <v>20</v>
      </c>
      <c r="H399" t="s">
        <v>22</v>
      </c>
      <c r="I399" t="s">
        <v>34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36.840000000000003</v>
      </c>
      <c r="U399">
        <v>409</v>
      </c>
      <c r="V399">
        <v>25</v>
      </c>
      <c r="W399">
        <v>573</v>
      </c>
      <c r="X399">
        <v>47</v>
      </c>
    </row>
    <row r="400" spans="1:24" x14ac:dyDescent="0.25">
      <c r="A400" s="1">
        <v>44016</v>
      </c>
      <c r="B400">
        <v>6108</v>
      </c>
      <c r="C400" t="s">
        <v>40</v>
      </c>
      <c r="D400" t="s">
        <v>50</v>
      </c>
      <c r="E400" t="s">
        <v>41</v>
      </c>
      <c r="F400" t="s">
        <v>19</v>
      </c>
      <c r="G400" t="s">
        <v>26</v>
      </c>
      <c r="H400" t="s">
        <v>27</v>
      </c>
      <c r="I400" t="s">
        <v>42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 x14ac:dyDescent="0.25">
      <c r="A401" s="1">
        <v>44016</v>
      </c>
      <c r="B401">
        <v>4636</v>
      </c>
      <c r="C401" t="s">
        <v>18</v>
      </c>
      <c r="D401" t="s">
        <v>46</v>
      </c>
      <c r="E401" t="s">
        <v>28</v>
      </c>
      <c r="F401" t="s">
        <v>19</v>
      </c>
      <c r="G401" t="s">
        <v>26</v>
      </c>
      <c r="H401" t="s">
        <v>27</v>
      </c>
      <c r="I401" t="s">
        <v>37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37.090000000000003</v>
      </c>
      <c r="U401">
        <v>413</v>
      </c>
      <c r="V401">
        <v>27</v>
      </c>
      <c r="W401">
        <v>573</v>
      </c>
      <c r="X401">
        <v>24</v>
      </c>
    </row>
    <row r="402" spans="1:24" x14ac:dyDescent="0.25">
      <c r="A402" s="1">
        <v>44016</v>
      </c>
      <c r="B402">
        <v>4636</v>
      </c>
      <c r="C402" t="s">
        <v>18</v>
      </c>
      <c r="D402" t="s">
        <v>49</v>
      </c>
      <c r="E402" t="s">
        <v>28</v>
      </c>
      <c r="F402" t="s">
        <v>19</v>
      </c>
      <c r="G402" t="s">
        <v>20</v>
      </c>
      <c r="H402" t="s">
        <v>22</v>
      </c>
      <c r="I402" t="s">
        <v>34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 x14ac:dyDescent="0.25">
      <c r="A403" s="1">
        <v>44017</v>
      </c>
      <c r="B403">
        <v>6108</v>
      </c>
      <c r="C403" t="s">
        <v>40</v>
      </c>
      <c r="D403" t="s">
        <v>50</v>
      </c>
      <c r="E403" t="s">
        <v>41</v>
      </c>
      <c r="F403" t="s">
        <v>19</v>
      </c>
      <c r="G403" t="s">
        <v>26</v>
      </c>
      <c r="H403" t="s">
        <v>27</v>
      </c>
      <c r="I403" t="s">
        <v>42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 x14ac:dyDescent="0.25">
      <c r="A404" s="1">
        <v>44017</v>
      </c>
      <c r="B404">
        <v>4636</v>
      </c>
      <c r="C404" t="s">
        <v>18</v>
      </c>
      <c r="D404" t="s">
        <v>46</v>
      </c>
      <c r="E404" t="s">
        <v>28</v>
      </c>
      <c r="F404" t="s">
        <v>19</v>
      </c>
      <c r="G404" t="s">
        <v>26</v>
      </c>
      <c r="H404" t="s">
        <v>27</v>
      </c>
      <c r="I404" t="s">
        <v>37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 x14ac:dyDescent="0.25">
      <c r="A405" s="1">
        <v>44017</v>
      </c>
      <c r="B405">
        <v>4636</v>
      </c>
      <c r="C405" t="s">
        <v>18</v>
      </c>
      <c r="D405" t="s">
        <v>49</v>
      </c>
      <c r="E405" t="s">
        <v>28</v>
      </c>
      <c r="F405" t="s">
        <v>19</v>
      </c>
      <c r="G405" t="s">
        <v>20</v>
      </c>
      <c r="H405" t="s">
        <v>22</v>
      </c>
      <c r="I405" t="s">
        <v>34</v>
      </c>
      <c r="J405">
        <v>755.47</v>
      </c>
      <c r="K405">
        <v>256.64999999999998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 x14ac:dyDescent="0.25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5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5">
      <c r="A408" s="1">
        <v>44019</v>
      </c>
      <c r="B408">
        <v>6108</v>
      </c>
      <c r="C408" t="s">
        <v>40</v>
      </c>
      <c r="D408" t="s">
        <v>50</v>
      </c>
      <c r="E408" t="s">
        <v>41</v>
      </c>
      <c r="F408" t="s">
        <v>19</v>
      </c>
      <c r="G408" t="s">
        <v>26</v>
      </c>
      <c r="H408" t="s">
        <v>27</v>
      </c>
      <c r="I408" t="s">
        <v>42</v>
      </c>
      <c r="J408">
        <v>3240.96</v>
      </c>
      <c r="K408">
        <v>1100.6099999999999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 x14ac:dyDescent="0.25">
      <c r="A409" s="1">
        <v>44019</v>
      </c>
      <c r="B409">
        <v>4636</v>
      </c>
      <c r="C409" t="s">
        <v>18</v>
      </c>
      <c r="D409" t="s">
        <v>46</v>
      </c>
      <c r="E409" t="s">
        <v>28</v>
      </c>
      <c r="F409" t="s">
        <v>19</v>
      </c>
      <c r="G409" t="s">
        <v>26</v>
      </c>
      <c r="H409" t="s">
        <v>27</v>
      </c>
      <c r="I409" t="s">
        <v>37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 x14ac:dyDescent="0.25">
      <c r="A410" s="1">
        <v>44019</v>
      </c>
      <c r="B410">
        <v>4636</v>
      </c>
      <c r="C410" t="s">
        <v>18</v>
      </c>
      <c r="D410" t="s">
        <v>49</v>
      </c>
      <c r="E410" t="s">
        <v>28</v>
      </c>
      <c r="F410" t="s">
        <v>19</v>
      </c>
      <c r="G410" t="s">
        <v>20</v>
      </c>
      <c r="H410" t="s">
        <v>22</v>
      </c>
      <c r="I410" t="s">
        <v>34</v>
      </c>
      <c r="J410">
        <v>742.2</v>
      </c>
      <c r="K410">
        <v>269.20999999999998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 x14ac:dyDescent="0.25">
      <c r="A411" s="1">
        <v>44020</v>
      </c>
      <c r="B411">
        <v>6108</v>
      </c>
      <c r="C411" t="s">
        <v>40</v>
      </c>
      <c r="D411" t="s">
        <v>50</v>
      </c>
      <c r="E411" t="s">
        <v>41</v>
      </c>
      <c r="F411" t="s">
        <v>19</v>
      </c>
      <c r="G411" t="s">
        <v>26</v>
      </c>
      <c r="H411" t="s">
        <v>27</v>
      </c>
      <c r="I411" t="s">
        <v>42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 x14ac:dyDescent="0.25">
      <c r="A412" s="1">
        <v>44020</v>
      </c>
      <c r="B412">
        <v>6108</v>
      </c>
      <c r="C412" t="s">
        <v>40</v>
      </c>
      <c r="D412" t="s">
        <v>51</v>
      </c>
      <c r="E412" t="s">
        <v>41</v>
      </c>
      <c r="F412" t="s">
        <v>19</v>
      </c>
      <c r="G412" t="s">
        <v>20</v>
      </c>
      <c r="H412" t="s">
        <v>22</v>
      </c>
      <c r="I412" t="s">
        <v>43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 x14ac:dyDescent="0.25">
      <c r="A413" s="1">
        <v>44020</v>
      </c>
      <c r="B413">
        <v>4636</v>
      </c>
      <c r="C413" t="s">
        <v>18</v>
      </c>
      <c r="D413" t="s">
        <v>46</v>
      </c>
      <c r="E413" t="s">
        <v>28</v>
      </c>
      <c r="F413" t="s">
        <v>19</v>
      </c>
      <c r="G413" t="s">
        <v>26</v>
      </c>
      <c r="H413" t="s">
        <v>27</v>
      </c>
      <c r="I413" t="s">
        <v>37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33.950000000000003</v>
      </c>
      <c r="U413">
        <v>326</v>
      </c>
      <c r="V413">
        <v>24</v>
      </c>
      <c r="W413">
        <v>686</v>
      </c>
      <c r="X413">
        <v>16</v>
      </c>
    </row>
    <row r="414" spans="1:24" x14ac:dyDescent="0.25">
      <c r="A414" s="1">
        <v>44020</v>
      </c>
      <c r="B414">
        <v>4636</v>
      </c>
      <c r="C414" t="s">
        <v>18</v>
      </c>
      <c r="D414" t="s">
        <v>49</v>
      </c>
      <c r="E414" t="s">
        <v>28</v>
      </c>
      <c r="F414" t="s">
        <v>19</v>
      </c>
      <c r="G414" t="s">
        <v>20</v>
      </c>
      <c r="H414" t="s">
        <v>22</v>
      </c>
      <c r="I414" t="s">
        <v>34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 x14ac:dyDescent="0.25">
      <c r="A415" s="1">
        <v>44021</v>
      </c>
      <c r="B415">
        <v>6108</v>
      </c>
      <c r="C415" t="s">
        <v>40</v>
      </c>
      <c r="D415" t="s">
        <v>50</v>
      </c>
      <c r="E415" t="s">
        <v>41</v>
      </c>
      <c r="F415" t="s">
        <v>19</v>
      </c>
      <c r="G415" t="s">
        <v>26</v>
      </c>
      <c r="H415" t="s">
        <v>27</v>
      </c>
      <c r="I415" t="s">
        <v>42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 x14ac:dyDescent="0.25">
      <c r="A416" s="1">
        <v>44021</v>
      </c>
      <c r="B416">
        <v>6108</v>
      </c>
      <c r="C416" t="s">
        <v>40</v>
      </c>
      <c r="D416" t="s">
        <v>51</v>
      </c>
      <c r="E416" t="s">
        <v>41</v>
      </c>
      <c r="F416" t="s">
        <v>19</v>
      </c>
      <c r="G416" t="s">
        <v>20</v>
      </c>
      <c r="H416" t="s">
        <v>22</v>
      </c>
      <c r="I416" t="s">
        <v>43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 x14ac:dyDescent="0.25">
      <c r="A417" s="1">
        <v>44021</v>
      </c>
      <c r="B417">
        <v>4636</v>
      </c>
      <c r="C417" t="s">
        <v>18</v>
      </c>
      <c r="D417" t="s">
        <v>46</v>
      </c>
      <c r="E417" t="s">
        <v>28</v>
      </c>
      <c r="F417" t="s">
        <v>19</v>
      </c>
      <c r="G417" t="s">
        <v>26</v>
      </c>
      <c r="H417" t="s">
        <v>27</v>
      </c>
      <c r="I417" t="s">
        <v>37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19.440000000000001</v>
      </c>
      <c r="U417">
        <v>274</v>
      </c>
      <c r="V417">
        <v>14</v>
      </c>
      <c r="W417">
        <v>472</v>
      </c>
      <c r="X417">
        <v>21</v>
      </c>
    </row>
    <row r="418" spans="1:24" x14ac:dyDescent="0.25">
      <c r="A418" s="1">
        <v>44021</v>
      </c>
      <c r="B418">
        <v>4636</v>
      </c>
      <c r="C418" t="s">
        <v>18</v>
      </c>
      <c r="D418" t="s">
        <v>49</v>
      </c>
      <c r="E418" t="s">
        <v>28</v>
      </c>
      <c r="F418" t="s">
        <v>19</v>
      </c>
      <c r="G418" t="s">
        <v>20</v>
      </c>
      <c r="H418" t="s">
        <v>22</v>
      </c>
      <c r="I418" t="s">
        <v>34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 x14ac:dyDescent="0.25">
      <c r="A419" s="1">
        <v>44022</v>
      </c>
      <c r="B419">
        <v>6108</v>
      </c>
      <c r="C419" t="s">
        <v>40</v>
      </c>
      <c r="D419" t="s">
        <v>50</v>
      </c>
      <c r="E419" t="s">
        <v>41</v>
      </c>
      <c r="F419" t="s">
        <v>19</v>
      </c>
      <c r="G419" t="s">
        <v>26</v>
      </c>
      <c r="H419" t="s">
        <v>27</v>
      </c>
      <c r="I419" t="s">
        <v>42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 x14ac:dyDescent="0.25">
      <c r="A420" s="1">
        <v>44022</v>
      </c>
      <c r="B420">
        <v>6108</v>
      </c>
      <c r="C420" t="s">
        <v>40</v>
      </c>
      <c r="D420" t="s">
        <v>51</v>
      </c>
      <c r="E420" t="s">
        <v>41</v>
      </c>
      <c r="F420" t="s">
        <v>19</v>
      </c>
      <c r="G420" t="s">
        <v>20</v>
      </c>
      <c r="H420" t="s">
        <v>22</v>
      </c>
      <c r="I420" t="s">
        <v>43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 x14ac:dyDescent="0.25">
      <c r="A421" s="1">
        <v>44022</v>
      </c>
      <c r="B421">
        <v>4636</v>
      </c>
      <c r="C421" t="s">
        <v>18</v>
      </c>
      <c r="D421" t="s">
        <v>46</v>
      </c>
      <c r="E421" t="s">
        <v>28</v>
      </c>
      <c r="F421" t="s">
        <v>19</v>
      </c>
      <c r="G421" t="s">
        <v>26</v>
      </c>
      <c r="H421" t="s">
        <v>27</v>
      </c>
      <c r="I421" t="s">
        <v>37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 x14ac:dyDescent="0.25">
      <c r="A422" s="1">
        <v>44022</v>
      </c>
      <c r="B422">
        <v>4636</v>
      </c>
      <c r="C422" t="s">
        <v>18</v>
      </c>
      <c r="D422" t="s">
        <v>49</v>
      </c>
      <c r="E422" t="s">
        <v>28</v>
      </c>
      <c r="F422" t="s">
        <v>19</v>
      </c>
      <c r="G422" t="s">
        <v>20</v>
      </c>
      <c r="H422" t="s">
        <v>22</v>
      </c>
      <c r="I422" t="s">
        <v>34</v>
      </c>
      <c r="J422">
        <v>813</v>
      </c>
      <c r="K422">
        <v>289.41000000000003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 x14ac:dyDescent="0.25">
      <c r="A423" s="1">
        <v>44023</v>
      </c>
      <c r="B423">
        <v>6108</v>
      </c>
      <c r="C423" t="s">
        <v>40</v>
      </c>
      <c r="D423" t="s">
        <v>50</v>
      </c>
      <c r="E423" t="s">
        <v>41</v>
      </c>
      <c r="F423" t="s">
        <v>19</v>
      </c>
      <c r="G423" t="s">
        <v>26</v>
      </c>
      <c r="H423" t="s">
        <v>27</v>
      </c>
      <c r="I423" t="s">
        <v>42</v>
      </c>
      <c r="J423">
        <v>2584.6799999999998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 x14ac:dyDescent="0.25">
      <c r="A424" s="1">
        <v>44023</v>
      </c>
      <c r="B424">
        <v>6108</v>
      </c>
      <c r="C424" t="s">
        <v>40</v>
      </c>
      <c r="D424" t="s">
        <v>51</v>
      </c>
      <c r="E424" t="s">
        <v>41</v>
      </c>
      <c r="F424" t="s">
        <v>19</v>
      </c>
      <c r="G424" t="s">
        <v>20</v>
      </c>
      <c r="H424" t="s">
        <v>22</v>
      </c>
      <c r="I424" t="s">
        <v>43</v>
      </c>
      <c r="J424">
        <v>3374.12</v>
      </c>
      <c r="K424">
        <v>1118.1500000000001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 x14ac:dyDescent="0.25">
      <c r="A425" s="1">
        <v>44023</v>
      </c>
      <c r="B425">
        <v>4636</v>
      </c>
      <c r="C425" t="s">
        <v>18</v>
      </c>
      <c r="D425" t="s">
        <v>46</v>
      </c>
      <c r="E425" t="s">
        <v>28</v>
      </c>
      <c r="F425" t="s">
        <v>19</v>
      </c>
      <c r="G425" t="s">
        <v>26</v>
      </c>
      <c r="H425" t="s">
        <v>27</v>
      </c>
      <c r="I425" t="s">
        <v>37</v>
      </c>
      <c r="J425">
        <v>801.72</v>
      </c>
      <c r="K425">
        <v>315.14999999999998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 x14ac:dyDescent="0.25">
      <c r="A426" s="1">
        <v>44023</v>
      </c>
      <c r="B426">
        <v>4636</v>
      </c>
      <c r="C426" t="s">
        <v>18</v>
      </c>
      <c r="D426" t="s">
        <v>49</v>
      </c>
      <c r="E426" t="s">
        <v>28</v>
      </c>
      <c r="F426" t="s">
        <v>19</v>
      </c>
      <c r="G426" t="s">
        <v>20</v>
      </c>
      <c r="H426" t="s">
        <v>22</v>
      </c>
      <c r="I426" t="s">
        <v>34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 x14ac:dyDescent="0.25">
      <c r="A427" s="1">
        <v>44024</v>
      </c>
      <c r="B427">
        <v>6108</v>
      </c>
      <c r="C427" t="s">
        <v>40</v>
      </c>
      <c r="D427" t="s">
        <v>50</v>
      </c>
      <c r="E427" t="s">
        <v>41</v>
      </c>
      <c r="F427" t="s">
        <v>19</v>
      </c>
      <c r="G427" t="s">
        <v>26</v>
      </c>
      <c r="H427" t="s">
        <v>27</v>
      </c>
      <c r="I427" t="s">
        <v>42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 x14ac:dyDescent="0.25">
      <c r="A428" s="1">
        <v>44024</v>
      </c>
      <c r="B428">
        <v>6108</v>
      </c>
      <c r="C428" t="s">
        <v>40</v>
      </c>
      <c r="D428" t="s">
        <v>51</v>
      </c>
      <c r="E428" t="s">
        <v>41</v>
      </c>
      <c r="F428" t="s">
        <v>19</v>
      </c>
      <c r="G428" t="s">
        <v>20</v>
      </c>
      <c r="H428" t="s">
        <v>22</v>
      </c>
      <c r="I428" t="s">
        <v>43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 x14ac:dyDescent="0.25">
      <c r="A429" s="1">
        <v>44024</v>
      </c>
      <c r="B429">
        <v>4636</v>
      </c>
      <c r="C429" t="s">
        <v>18</v>
      </c>
      <c r="D429" t="s">
        <v>46</v>
      </c>
      <c r="E429" t="s">
        <v>28</v>
      </c>
      <c r="F429" t="s">
        <v>19</v>
      </c>
      <c r="G429" t="s">
        <v>26</v>
      </c>
      <c r="H429" t="s">
        <v>27</v>
      </c>
      <c r="I429" t="s">
        <v>37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 x14ac:dyDescent="0.25">
      <c r="A430" s="1">
        <v>44024</v>
      </c>
      <c r="B430">
        <v>4636</v>
      </c>
      <c r="C430" t="s">
        <v>18</v>
      </c>
      <c r="D430" t="s">
        <v>49</v>
      </c>
      <c r="E430" t="s">
        <v>28</v>
      </c>
      <c r="F430" t="s">
        <v>19</v>
      </c>
      <c r="G430" t="s">
        <v>20</v>
      </c>
      <c r="H430" t="s">
        <v>22</v>
      </c>
      <c r="I430" t="s">
        <v>34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 x14ac:dyDescent="0.25">
      <c r="A431" s="1">
        <v>44025</v>
      </c>
      <c r="B431">
        <v>6108</v>
      </c>
      <c r="C431" t="s">
        <v>40</v>
      </c>
      <c r="D431" t="s">
        <v>50</v>
      </c>
      <c r="E431" t="s">
        <v>41</v>
      </c>
      <c r="F431" t="s">
        <v>19</v>
      </c>
      <c r="G431" t="s">
        <v>26</v>
      </c>
      <c r="H431" t="s">
        <v>27</v>
      </c>
      <c r="I431" t="s">
        <v>42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128.83000000000001</v>
      </c>
      <c r="U431">
        <v>1120</v>
      </c>
      <c r="V431">
        <v>63</v>
      </c>
      <c r="W431">
        <v>1566</v>
      </c>
      <c r="X431">
        <v>66</v>
      </c>
    </row>
    <row r="432" spans="1:24" x14ac:dyDescent="0.25">
      <c r="A432" s="1">
        <v>44025</v>
      </c>
      <c r="B432">
        <v>6108</v>
      </c>
      <c r="C432" t="s">
        <v>40</v>
      </c>
      <c r="D432" t="s">
        <v>51</v>
      </c>
      <c r="E432" t="s">
        <v>41</v>
      </c>
      <c r="F432" t="s">
        <v>19</v>
      </c>
      <c r="G432" t="s">
        <v>20</v>
      </c>
      <c r="H432" t="s">
        <v>22</v>
      </c>
      <c r="I432" t="s">
        <v>43</v>
      </c>
      <c r="J432">
        <v>4035.58</v>
      </c>
      <c r="K432">
        <v>1234.1400000000001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 x14ac:dyDescent="0.25">
      <c r="A433" s="1">
        <v>44025</v>
      </c>
      <c r="B433">
        <v>4636</v>
      </c>
      <c r="C433" t="s">
        <v>18</v>
      </c>
      <c r="D433" t="s">
        <v>46</v>
      </c>
      <c r="E433" t="s">
        <v>28</v>
      </c>
      <c r="F433" t="s">
        <v>19</v>
      </c>
      <c r="G433" t="s">
        <v>26</v>
      </c>
      <c r="H433" t="s">
        <v>27</v>
      </c>
      <c r="I433" t="s">
        <v>37</v>
      </c>
      <c r="J433">
        <v>865.98</v>
      </c>
      <c r="K433">
        <v>302.60000000000002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 x14ac:dyDescent="0.25">
      <c r="A434" s="1">
        <v>44025</v>
      </c>
      <c r="B434">
        <v>4636</v>
      </c>
      <c r="C434" t="s">
        <v>18</v>
      </c>
      <c r="D434" t="s">
        <v>49</v>
      </c>
      <c r="E434" t="s">
        <v>28</v>
      </c>
      <c r="F434" t="s">
        <v>19</v>
      </c>
      <c r="G434" t="s">
        <v>20</v>
      </c>
      <c r="H434" t="s">
        <v>22</v>
      </c>
      <c r="I434" t="s">
        <v>34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 x14ac:dyDescent="0.25">
      <c r="A435" s="1">
        <v>44026</v>
      </c>
      <c r="B435">
        <v>6108</v>
      </c>
      <c r="C435" t="s">
        <v>40</v>
      </c>
      <c r="D435" t="s">
        <v>50</v>
      </c>
      <c r="E435" t="s">
        <v>41</v>
      </c>
      <c r="F435" t="s">
        <v>19</v>
      </c>
      <c r="G435" t="s">
        <v>26</v>
      </c>
      <c r="H435" t="s">
        <v>27</v>
      </c>
      <c r="I435" t="s">
        <v>42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 x14ac:dyDescent="0.25">
      <c r="A436" s="1">
        <v>44026</v>
      </c>
      <c r="B436">
        <v>6108</v>
      </c>
      <c r="C436" t="s">
        <v>40</v>
      </c>
      <c r="D436" t="s">
        <v>51</v>
      </c>
      <c r="E436" t="s">
        <v>41</v>
      </c>
      <c r="F436" t="s">
        <v>19</v>
      </c>
      <c r="G436" t="s">
        <v>20</v>
      </c>
      <c r="H436" t="s">
        <v>22</v>
      </c>
      <c r="I436" t="s">
        <v>43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 x14ac:dyDescent="0.25">
      <c r="A437" s="1">
        <v>44026</v>
      </c>
      <c r="B437">
        <v>4636</v>
      </c>
      <c r="C437" t="s">
        <v>18</v>
      </c>
      <c r="D437" t="s">
        <v>46</v>
      </c>
      <c r="E437" t="s">
        <v>28</v>
      </c>
      <c r="F437" t="s">
        <v>19</v>
      </c>
      <c r="G437" t="s">
        <v>26</v>
      </c>
      <c r="H437" t="s">
        <v>27</v>
      </c>
      <c r="I437" t="s">
        <v>37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19.829999999999998</v>
      </c>
      <c r="U437">
        <v>230</v>
      </c>
      <c r="V437">
        <v>13</v>
      </c>
      <c r="W437">
        <v>388</v>
      </c>
      <c r="X437">
        <v>25</v>
      </c>
    </row>
    <row r="438" spans="1:24" x14ac:dyDescent="0.25">
      <c r="A438" s="1">
        <v>44026</v>
      </c>
      <c r="B438">
        <v>4636</v>
      </c>
      <c r="C438" t="s">
        <v>18</v>
      </c>
      <c r="D438" t="s">
        <v>49</v>
      </c>
      <c r="E438" t="s">
        <v>28</v>
      </c>
      <c r="F438" t="s">
        <v>19</v>
      </c>
      <c r="G438" t="s">
        <v>20</v>
      </c>
      <c r="H438" t="s">
        <v>22</v>
      </c>
      <c r="I438" t="s">
        <v>34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 x14ac:dyDescent="0.25">
      <c r="A439" s="1">
        <v>44027</v>
      </c>
      <c r="B439">
        <v>6108</v>
      </c>
      <c r="C439" t="s">
        <v>40</v>
      </c>
      <c r="D439" t="s">
        <v>50</v>
      </c>
      <c r="E439" t="s">
        <v>41</v>
      </c>
      <c r="F439" t="s">
        <v>19</v>
      </c>
      <c r="G439" t="s">
        <v>26</v>
      </c>
      <c r="H439" t="s">
        <v>27</v>
      </c>
      <c r="I439" t="s">
        <v>42</v>
      </c>
      <c r="J439">
        <v>3539.82</v>
      </c>
      <c r="K439">
        <v>1222.6099999999999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 x14ac:dyDescent="0.25">
      <c r="A440" s="1">
        <v>44027</v>
      </c>
      <c r="B440">
        <v>6108</v>
      </c>
      <c r="C440" t="s">
        <v>40</v>
      </c>
      <c r="D440" t="s">
        <v>51</v>
      </c>
      <c r="E440" t="s">
        <v>41</v>
      </c>
      <c r="F440" t="s">
        <v>19</v>
      </c>
      <c r="G440" t="s">
        <v>20</v>
      </c>
      <c r="H440" t="s">
        <v>22</v>
      </c>
      <c r="I440" t="s">
        <v>43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 x14ac:dyDescent="0.25">
      <c r="A441" s="1">
        <v>44027</v>
      </c>
      <c r="B441">
        <v>4636</v>
      </c>
      <c r="C441" t="s">
        <v>18</v>
      </c>
      <c r="D441" t="s">
        <v>46</v>
      </c>
      <c r="E441" t="s">
        <v>28</v>
      </c>
      <c r="F441" t="s">
        <v>19</v>
      </c>
      <c r="G441" t="s">
        <v>26</v>
      </c>
      <c r="H441" t="s">
        <v>27</v>
      </c>
      <c r="I441" t="s">
        <v>37</v>
      </c>
      <c r="J441">
        <v>1208.0899999999999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 x14ac:dyDescent="0.25">
      <c r="A442" s="1">
        <v>44027</v>
      </c>
      <c r="B442">
        <v>4636</v>
      </c>
      <c r="C442" t="s">
        <v>18</v>
      </c>
      <c r="D442" t="s">
        <v>49</v>
      </c>
      <c r="E442" t="s">
        <v>28</v>
      </c>
      <c r="F442" t="s">
        <v>19</v>
      </c>
      <c r="G442" t="s">
        <v>20</v>
      </c>
      <c r="H442" t="s">
        <v>22</v>
      </c>
      <c r="I442" t="s">
        <v>34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 x14ac:dyDescent="0.25">
      <c r="A443" s="1">
        <v>44028</v>
      </c>
      <c r="B443">
        <v>6108</v>
      </c>
      <c r="C443" t="s">
        <v>40</v>
      </c>
      <c r="D443" t="s">
        <v>50</v>
      </c>
      <c r="E443" t="s">
        <v>41</v>
      </c>
      <c r="F443" t="s">
        <v>19</v>
      </c>
      <c r="G443" t="s">
        <v>26</v>
      </c>
      <c r="H443" t="s">
        <v>27</v>
      </c>
      <c r="I443" t="s">
        <v>42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 x14ac:dyDescent="0.25">
      <c r="A444" s="1">
        <v>44028</v>
      </c>
      <c r="B444">
        <v>6108</v>
      </c>
      <c r="C444" t="s">
        <v>40</v>
      </c>
      <c r="D444" t="s">
        <v>51</v>
      </c>
      <c r="E444" t="s">
        <v>41</v>
      </c>
      <c r="F444" t="s">
        <v>19</v>
      </c>
      <c r="G444" t="s">
        <v>20</v>
      </c>
      <c r="H444" t="s">
        <v>22</v>
      </c>
      <c r="I444" t="s">
        <v>43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 x14ac:dyDescent="0.25">
      <c r="A445" s="1">
        <v>44028</v>
      </c>
      <c r="B445">
        <v>4636</v>
      </c>
      <c r="C445" t="s">
        <v>18</v>
      </c>
      <c r="D445" t="s">
        <v>46</v>
      </c>
      <c r="E445" t="s">
        <v>28</v>
      </c>
      <c r="F445" t="s">
        <v>19</v>
      </c>
      <c r="G445" t="s">
        <v>26</v>
      </c>
      <c r="H445" t="s">
        <v>27</v>
      </c>
      <c r="I445" t="s">
        <v>37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 x14ac:dyDescent="0.25">
      <c r="A446" s="1">
        <v>44029</v>
      </c>
      <c r="B446">
        <v>6108</v>
      </c>
      <c r="C446" t="s">
        <v>40</v>
      </c>
      <c r="D446" t="s">
        <v>50</v>
      </c>
      <c r="E446" t="s">
        <v>41</v>
      </c>
      <c r="F446" t="s">
        <v>19</v>
      </c>
      <c r="G446" t="s">
        <v>26</v>
      </c>
      <c r="H446" t="s">
        <v>27</v>
      </c>
      <c r="I446" t="s">
        <v>42</v>
      </c>
      <c r="J446">
        <v>3097.62</v>
      </c>
      <c r="K446">
        <v>1047.0899999999999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 x14ac:dyDescent="0.25">
      <c r="A447" s="1">
        <v>44029</v>
      </c>
      <c r="B447">
        <v>6108</v>
      </c>
      <c r="C447" t="s">
        <v>40</v>
      </c>
      <c r="D447" t="s">
        <v>51</v>
      </c>
      <c r="E447" t="s">
        <v>41</v>
      </c>
      <c r="F447" t="s">
        <v>19</v>
      </c>
      <c r="G447" t="s">
        <v>20</v>
      </c>
      <c r="H447" t="s">
        <v>22</v>
      </c>
      <c r="I447" t="s">
        <v>43</v>
      </c>
      <c r="J447">
        <v>6540.56</v>
      </c>
      <c r="K447">
        <v>2194.7199999999998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 x14ac:dyDescent="0.25">
      <c r="A448" s="1">
        <v>44029</v>
      </c>
      <c r="B448">
        <v>4636</v>
      </c>
      <c r="C448" t="s">
        <v>18</v>
      </c>
      <c r="D448" t="s">
        <v>46</v>
      </c>
      <c r="E448" t="s">
        <v>28</v>
      </c>
      <c r="F448" t="s">
        <v>19</v>
      </c>
      <c r="G448" t="s">
        <v>26</v>
      </c>
      <c r="H448" t="s">
        <v>27</v>
      </c>
      <c r="I448" t="s">
        <v>37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 x14ac:dyDescent="0.25">
      <c r="A449" s="1">
        <v>44030</v>
      </c>
      <c r="B449">
        <v>6108</v>
      </c>
      <c r="C449" t="s">
        <v>40</v>
      </c>
      <c r="D449" t="s">
        <v>50</v>
      </c>
      <c r="E449" t="s">
        <v>41</v>
      </c>
      <c r="F449" t="s">
        <v>19</v>
      </c>
      <c r="G449" t="s">
        <v>26</v>
      </c>
      <c r="H449" t="s">
        <v>27</v>
      </c>
      <c r="I449" t="s">
        <v>42</v>
      </c>
      <c r="J449">
        <v>2162.2199999999998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 x14ac:dyDescent="0.25">
      <c r="A450" s="1">
        <v>44030</v>
      </c>
      <c r="B450">
        <v>6108</v>
      </c>
      <c r="C450" t="s">
        <v>40</v>
      </c>
      <c r="D450" t="s">
        <v>51</v>
      </c>
      <c r="E450" t="s">
        <v>41</v>
      </c>
      <c r="F450" t="s">
        <v>19</v>
      </c>
      <c r="G450" t="s">
        <v>20</v>
      </c>
      <c r="H450" t="s">
        <v>22</v>
      </c>
      <c r="I450" t="s">
        <v>43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 x14ac:dyDescent="0.25">
      <c r="A451" s="1">
        <v>44030</v>
      </c>
      <c r="B451">
        <v>4636</v>
      </c>
      <c r="C451" t="s">
        <v>18</v>
      </c>
      <c r="D451" t="s">
        <v>46</v>
      </c>
      <c r="E451" t="s">
        <v>28</v>
      </c>
      <c r="F451" t="s">
        <v>19</v>
      </c>
      <c r="G451" t="s">
        <v>26</v>
      </c>
      <c r="H451" t="s">
        <v>27</v>
      </c>
      <c r="I451" t="s">
        <v>37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 x14ac:dyDescent="0.25">
      <c r="A452" s="1">
        <v>44031</v>
      </c>
      <c r="B452">
        <v>6108</v>
      </c>
      <c r="C452" t="s">
        <v>40</v>
      </c>
      <c r="D452" t="s">
        <v>50</v>
      </c>
      <c r="E452" t="s">
        <v>41</v>
      </c>
      <c r="F452" t="s">
        <v>19</v>
      </c>
      <c r="G452" t="s">
        <v>26</v>
      </c>
      <c r="H452" t="s">
        <v>27</v>
      </c>
      <c r="I452" t="s">
        <v>42</v>
      </c>
      <c r="J452">
        <v>1994.08</v>
      </c>
      <c r="K452">
        <v>643.94000000000005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 x14ac:dyDescent="0.25">
      <c r="A453" s="1">
        <v>44031</v>
      </c>
      <c r="B453">
        <v>6108</v>
      </c>
      <c r="C453" t="s">
        <v>40</v>
      </c>
      <c r="D453" t="s">
        <v>51</v>
      </c>
      <c r="E453" t="s">
        <v>41</v>
      </c>
      <c r="F453" t="s">
        <v>19</v>
      </c>
      <c r="G453" t="s">
        <v>20</v>
      </c>
      <c r="H453" t="s">
        <v>22</v>
      </c>
      <c r="I453" t="s">
        <v>43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 x14ac:dyDescent="0.25">
      <c r="A454" s="1">
        <v>44031</v>
      </c>
      <c r="B454">
        <v>4636</v>
      </c>
      <c r="C454" t="s">
        <v>18</v>
      </c>
      <c r="D454" t="s">
        <v>46</v>
      </c>
      <c r="E454" t="s">
        <v>28</v>
      </c>
      <c r="F454" t="s">
        <v>19</v>
      </c>
      <c r="G454" t="s">
        <v>26</v>
      </c>
      <c r="H454" t="s">
        <v>27</v>
      </c>
      <c r="I454" t="s">
        <v>37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 x14ac:dyDescent="0.25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5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5">
      <c r="A457" s="1">
        <v>44033</v>
      </c>
      <c r="B457">
        <v>6108</v>
      </c>
      <c r="C457" t="s">
        <v>40</v>
      </c>
      <c r="D457" t="s">
        <v>50</v>
      </c>
      <c r="E457" t="s">
        <v>41</v>
      </c>
      <c r="F457" t="s">
        <v>19</v>
      </c>
      <c r="G457" t="s">
        <v>26</v>
      </c>
      <c r="H457" t="s">
        <v>27</v>
      </c>
      <c r="I457" t="s">
        <v>42</v>
      </c>
      <c r="J457">
        <v>3173.74</v>
      </c>
      <c r="K457">
        <v>1035.1400000000001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 x14ac:dyDescent="0.25">
      <c r="A458" s="1">
        <v>44033</v>
      </c>
      <c r="B458">
        <v>6108</v>
      </c>
      <c r="C458" t="s">
        <v>40</v>
      </c>
      <c r="D458" t="s">
        <v>51</v>
      </c>
      <c r="E458" t="s">
        <v>41</v>
      </c>
      <c r="F458" t="s">
        <v>19</v>
      </c>
      <c r="G458" t="s">
        <v>20</v>
      </c>
      <c r="H458" t="s">
        <v>22</v>
      </c>
      <c r="I458" t="s">
        <v>43</v>
      </c>
      <c r="J458">
        <v>4533.6000000000004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263.72000000000003</v>
      </c>
      <c r="U458">
        <v>2538</v>
      </c>
      <c r="V458">
        <v>147</v>
      </c>
      <c r="W458">
        <v>2538</v>
      </c>
      <c r="X458">
        <v>430</v>
      </c>
    </row>
    <row r="459" spans="1:24" x14ac:dyDescent="0.25">
      <c r="A459" s="1">
        <v>44033</v>
      </c>
      <c r="B459">
        <v>4636</v>
      </c>
      <c r="C459" t="s">
        <v>18</v>
      </c>
      <c r="D459" t="s">
        <v>46</v>
      </c>
      <c r="E459" t="s">
        <v>28</v>
      </c>
      <c r="F459" t="s">
        <v>19</v>
      </c>
      <c r="G459" t="s">
        <v>26</v>
      </c>
      <c r="H459" t="s">
        <v>27</v>
      </c>
      <c r="I459" t="s">
        <v>37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 x14ac:dyDescent="0.25">
      <c r="A460" s="1">
        <v>44034</v>
      </c>
      <c r="B460">
        <v>6108</v>
      </c>
      <c r="C460" t="s">
        <v>40</v>
      </c>
      <c r="D460" t="s">
        <v>50</v>
      </c>
      <c r="E460" t="s">
        <v>41</v>
      </c>
      <c r="F460" t="s">
        <v>19</v>
      </c>
      <c r="G460" t="s">
        <v>26</v>
      </c>
      <c r="H460" t="s">
        <v>27</v>
      </c>
      <c r="I460" t="s">
        <v>42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 x14ac:dyDescent="0.25">
      <c r="A461" s="1">
        <v>44034</v>
      </c>
      <c r="B461">
        <v>6108</v>
      </c>
      <c r="C461" t="s">
        <v>40</v>
      </c>
      <c r="D461" t="s">
        <v>51</v>
      </c>
      <c r="E461" t="s">
        <v>41</v>
      </c>
      <c r="F461" t="s">
        <v>19</v>
      </c>
      <c r="G461" t="s">
        <v>20</v>
      </c>
      <c r="H461" t="s">
        <v>22</v>
      </c>
      <c r="I461" t="s">
        <v>43</v>
      </c>
      <c r="J461">
        <v>5140.9799999999996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 x14ac:dyDescent="0.25">
      <c r="A462" s="1">
        <v>44034</v>
      </c>
      <c r="B462">
        <v>4636</v>
      </c>
      <c r="C462" t="s">
        <v>18</v>
      </c>
      <c r="D462" t="s">
        <v>46</v>
      </c>
      <c r="E462" t="s">
        <v>28</v>
      </c>
      <c r="F462" t="s">
        <v>19</v>
      </c>
      <c r="G462" t="s">
        <v>26</v>
      </c>
      <c r="H462" t="s">
        <v>27</v>
      </c>
      <c r="I462" t="s">
        <v>37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 x14ac:dyDescent="0.25">
      <c r="A463" s="1">
        <v>44034</v>
      </c>
      <c r="B463">
        <v>4636</v>
      </c>
      <c r="C463" t="s">
        <v>18</v>
      </c>
      <c r="D463" t="s">
        <v>49</v>
      </c>
      <c r="E463" t="s">
        <v>28</v>
      </c>
      <c r="F463" t="s">
        <v>19</v>
      </c>
      <c r="G463" t="s">
        <v>20</v>
      </c>
      <c r="H463" t="s">
        <v>22</v>
      </c>
      <c r="I463" t="s">
        <v>34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 x14ac:dyDescent="0.25">
      <c r="A464" s="1">
        <v>44035</v>
      </c>
      <c r="B464">
        <v>6108</v>
      </c>
      <c r="C464" t="s">
        <v>40</v>
      </c>
      <c r="D464" t="s">
        <v>50</v>
      </c>
      <c r="E464" t="s">
        <v>41</v>
      </c>
      <c r="F464" t="s">
        <v>19</v>
      </c>
      <c r="G464" t="s">
        <v>26</v>
      </c>
      <c r="H464" t="s">
        <v>27</v>
      </c>
      <c r="I464" t="s">
        <v>42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 x14ac:dyDescent="0.25">
      <c r="A465" s="1">
        <v>44035</v>
      </c>
      <c r="B465">
        <v>6108</v>
      </c>
      <c r="C465" t="s">
        <v>40</v>
      </c>
      <c r="D465" t="s">
        <v>51</v>
      </c>
      <c r="E465" t="s">
        <v>41</v>
      </c>
      <c r="F465" t="s">
        <v>19</v>
      </c>
      <c r="G465" t="s">
        <v>20</v>
      </c>
      <c r="H465" t="s">
        <v>22</v>
      </c>
      <c r="I465" t="s">
        <v>43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 x14ac:dyDescent="0.25">
      <c r="A466" s="1">
        <v>44035</v>
      </c>
      <c r="B466">
        <v>4636</v>
      </c>
      <c r="C466" t="s">
        <v>18</v>
      </c>
      <c r="D466" t="s">
        <v>46</v>
      </c>
      <c r="E466" t="s">
        <v>28</v>
      </c>
      <c r="F466" t="s">
        <v>19</v>
      </c>
      <c r="G466" t="s">
        <v>26</v>
      </c>
      <c r="H466" t="s">
        <v>27</v>
      </c>
      <c r="I466" t="s">
        <v>37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 x14ac:dyDescent="0.25">
      <c r="A467" s="1">
        <v>44035</v>
      </c>
      <c r="B467">
        <v>4636</v>
      </c>
      <c r="C467" t="s">
        <v>18</v>
      </c>
      <c r="D467" t="s">
        <v>49</v>
      </c>
      <c r="E467" t="s">
        <v>28</v>
      </c>
      <c r="F467" t="s">
        <v>19</v>
      </c>
      <c r="G467" t="s">
        <v>20</v>
      </c>
      <c r="H467" t="s">
        <v>22</v>
      </c>
      <c r="I467" t="s">
        <v>34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 x14ac:dyDescent="0.25">
      <c r="A468" s="1">
        <v>44036</v>
      </c>
      <c r="B468">
        <v>6108</v>
      </c>
      <c r="C468" t="s">
        <v>40</v>
      </c>
      <c r="D468" t="s">
        <v>50</v>
      </c>
      <c r="E468" t="s">
        <v>41</v>
      </c>
      <c r="F468" t="s">
        <v>19</v>
      </c>
      <c r="G468" t="s">
        <v>26</v>
      </c>
      <c r="H468" t="s">
        <v>27</v>
      </c>
      <c r="I468" t="s">
        <v>42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 x14ac:dyDescent="0.25">
      <c r="A469" s="1">
        <v>44036</v>
      </c>
      <c r="B469">
        <v>6108</v>
      </c>
      <c r="C469" t="s">
        <v>40</v>
      </c>
      <c r="D469" t="s">
        <v>51</v>
      </c>
      <c r="E469" t="s">
        <v>41</v>
      </c>
      <c r="F469" t="s">
        <v>19</v>
      </c>
      <c r="G469" t="s">
        <v>20</v>
      </c>
      <c r="H469" t="s">
        <v>22</v>
      </c>
      <c r="I469" t="s">
        <v>43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 x14ac:dyDescent="0.25">
      <c r="A470" s="1">
        <v>44036</v>
      </c>
      <c r="B470">
        <v>4636</v>
      </c>
      <c r="C470" t="s">
        <v>18</v>
      </c>
      <c r="D470" t="s">
        <v>46</v>
      </c>
      <c r="E470" t="s">
        <v>28</v>
      </c>
      <c r="F470" t="s">
        <v>19</v>
      </c>
      <c r="G470" t="s">
        <v>26</v>
      </c>
      <c r="H470" t="s">
        <v>27</v>
      </c>
      <c r="I470" t="s">
        <v>37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 x14ac:dyDescent="0.25">
      <c r="A471" s="1">
        <v>44036</v>
      </c>
      <c r="B471">
        <v>4636</v>
      </c>
      <c r="C471" t="s">
        <v>18</v>
      </c>
      <c r="D471" t="s">
        <v>49</v>
      </c>
      <c r="E471" t="s">
        <v>28</v>
      </c>
      <c r="F471" t="s">
        <v>19</v>
      </c>
      <c r="G471" t="s">
        <v>20</v>
      </c>
      <c r="H471" t="s">
        <v>22</v>
      </c>
      <c r="I471" t="s">
        <v>34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 x14ac:dyDescent="0.25">
      <c r="A472" s="1">
        <v>44037</v>
      </c>
      <c r="B472">
        <v>6108</v>
      </c>
      <c r="C472" t="s">
        <v>40</v>
      </c>
      <c r="D472" t="s">
        <v>50</v>
      </c>
      <c r="E472" t="s">
        <v>41</v>
      </c>
      <c r="F472" t="s">
        <v>19</v>
      </c>
      <c r="G472" t="s">
        <v>26</v>
      </c>
      <c r="H472" t="s">
        <v>27</v>
      </c>
      <c r="I472" t="s">
        <v>42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 x14ac:dyDescent="0.25">
      <c r="A473" s="1">
        <v>44037</v>
      </c>
      <c r="B473">
        <v>4636</v>
      </c>
      <c r="C473" t="s">
        <v>18</v>
      </c>
      <c r="D473" t="s">
        <v>49</v>
      </c>
      <c r="E473" t="s">
        <v>28</v>
      </c>
      <c r="F473" t="s">
        <v>19</v>
      </c>
      <c r="G473" t="s">
        <v>20</v>
      </c>
      <c r="H473" t="s">
        <v>22</v>
      </c>
      <c r="I473" t="s">
        <v>34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 x14ac:dyDescent="0.25">
      <c r="A474" s="1">
        <v>44038</v>
      </c>
      <c r="B474">
        <v>6108</v>
      </c>
      <c r="C474" t="s">
        <v>40</v>
      </c>
      <c r="D474" t="s">
        <v>50</v>
      </c>
      <c r="E474" t="s">
        <v>41</v>
      </c>
      <c r="F474" t="s">
        <v>19</v>
      </c>
      <c r="G474" t="s">
        <v>26</v>
      </c>
      <c r="H474" t="s">
        <v>27</v>
      </c>
      <c r="I474" t="s">
        <v>42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 x14ac:dyDescent="0.25">
      <c r="A475" s="1">
        <v>44038</v>
      </c>
      <c r="B475">
        <v>6108</v>
      </c>
      <c r="C475" t="s">
        <v>40</v>
      </c>
      <c r="D475" t="s">
        <v>51</v>
      </c>
      <c r="E475" t="s">
        <v>41</v>
      </c>
      <c r="F475" t="s">
        <v>19</v>
      </c>
      <c r="G475" t="s">
        <v>20</v>
      </c>
      <c r="H475" t="s">
        <v>22</v>
      </c>
      <c r="I475" t="s">
        <v>43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 x14ac:dyDescent="0.25">
      <c r="A476" s="1">
        <v>44038</v>
      </c>
      <c r="B476">
        <v>4636</v>
      </c>
      <c r="C476" t="s">
        <v>18</v>
      </c>
      <c r="D476" t="s">
        <v>49</v>
      </c>
      <c r="E476" t="s">
        <v>28</v>
      </c>
      <c r="F476" t="s">
        <v>19</v>
      </c>
      <c r="G476" t="s">
        <v>20</v>
      </c>
      <c r="H476" t="s">
        <v>22</v>
      </c>
      <c r="I476" t="s">
        <v>34</v>
      </c>
      <c r="J476">
        <v>1204.4100000000001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 x14ac:dyDescent="0.25">
      <c r="A477" s="1">
        <v>44039</v>
      </c>
      <c r="B477">
        <v>6108</v>
      </c>
      <c r="C477" t="s">
        <v>40</v>
      </c>
      <c r="D477" t="s">
        <v>50</v>
      </c>
      <c r="E477" t="s">
        <v>41</v>
      </c>
      <c r="F477" t="s">
        <v>19</v>
      </c>
      <c r="G477" t="s">
        <v>26</v>
      </c>
      <c r="H477" t="s">
        <v>27</v>
      </c>
      <c r="I477" t="s">
        <v>42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 x14ac:dyDescent="0.25">
      <c r="A478" s="1">
        <v>44039</v>
      </c>
      <c r="B478">
        <v>6108</v>
      </c>
      <c r="C478" t="s">
        <v>40</v>
      </c>
      <c r="D478" t="s">
        <v>51</v>
      </c>
      <c r="E478" t="s">
        <v>41</v>
      </c>
      <c r="F478" t="s">
        <v>19</v>
      </c>
      <c r="G478" t="s">
        <v>20</v>
      </c>
      <c r="H478" t="s">
        <v>22</v>
      </c>
      <c r="I478" t="s">
        <v>43</v>
      </c>
      <c r="J478">
        <v>4271.26</v>
      </c>
      <c r="K478">
        <v>1282.8800000000001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 x14ac:dyDescent="0.25">
      <c r="A479" s="1">
        <v>44039</v>
      </c>
      <c r="B479">
        <v>4636</v>
      </c>
      <c r="C479" t="s">
        <v>18</v>
      </c>
      <c r="D479" t="s">
        <v>49</v>
      </c>
      <c r="E479" t="s">
        <v>28</v>
      </c>
      <c r="F479" t="s">
        <v>19</v>
      </c>
      <c r="G479" t="s">
        <v>20</v>
      </c>
      <c r="H479" t="s">
        <v>22</v>
      </c>
      <c r="I479" t="s">
        <v>34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 x14ac:dyDescent="0.25">
      <c r="A480" s="1">
        <v>44040</v>
      </c>
      <c r="B480">
        <v>6108</v>
      </c>
      <c r="C480" t="s">
        <v>40</v>
      </c>
      <c r="D480" t="s">
        <v>50</v>
      </c>
      <c r="E480" t="s">
        <v>41</v>
      </c>
      <c r="F480" t="s">
        <v>19</v>
      </c>
      <c r="G480" t="s">
        <v>26</v>
      </c>
      <c r="H480" t="s">
        <v>27</v>
      </c>
      <c r="I480" t="s">
        <v>42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 x14ac:dyDescent="0.25">
      <c r="A481" s="1">
        <v>44040</v>
      </c>
      <c r="B481">
        <v>6108</v>
      </c>
      <c r="C481" t="s">
        <v>40</v>
      </c>
      <c r="D481" t="s">
        <v>51</v>
      </c>
      <c r="E481" t="s">
        <v>41</v>
      </c>
      <c r="F481" t="s">
        <v>19</v>
      </c>
      <c r="G481" t="s">
        <v>20</v>
      </c>
      <c r="H481" t="s">
        <v>22</v>
      </c>
      <c r="I481" t="s">
        <v>43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 x14ac:dyDescent="0.25">
      <c r="A482" s="1">
        <v>44040</v>
      </c>
      <c r="B482">
        <v>4636</v>
      </c>
      <c r="C482" t="s">
        <v>18</v>
      </c>
      <c r="D482" t="s">
        <v>46</v>
      </c>
      <c r="E482" t="s">
        <v>28</v>
      </c>
      <c r="F482" t="s">
        <v>19</v>
      </c>
      <c r="G482" t="s">
        <v>26</v>
      </c>
      <c r="H482" t="s">
        <v>27</v>
      </c>
      <c r="I482" t="s">
        <v>37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32.450000000000003</v>
      </c>
      <c r="U482">
        <v>411</v>
      </c>
      <c r="V482">
        <v>21</v>
      </c>
      <c r="W482">
        <v>499</v>
      </c>
      <c r="X482">
        <v>20</v>
      </c>
    </row>
    <row r="483" spans="1:24" x14ac:dyDescent="0.25">
      <c r="A483" s="1">
        <v>44040</v>
      </c>
      <c r="B483">
        <v>4636</v>
      </c>
      <c r="C483" t="s">
        <v>18</v>
      </c>
      <c r="D483" t="s">
        <v>49</v>
      </c>
      <c r="E483" t="s">
        <v>28</v>
      </c>
      <c r="F483" t="s">
        <v>19</v>
      </c>
      <c r="G483" t="s">
        <v>20</v>
      </c>
      <c r="H483" t="s">
        <v>22</v>
      </c>
      <c r="I483" t="s">
        <v>34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 x14ac:dyDescent="0.25">
      <c r="A484" s="1">
        <v>44041</v>
      </c>
      <c r="B484">
        <v>6108</v>
      </c>
      <c r="C484" t="s">
        <v>40</v>
      </c>
      <c r="D484" t="s">
        <v>50</v>
      </c>
      <c r="E484" t="s">
        <v>41</v>
      </c>
      <c r="F484" t="s">
        <v>19</v>
      </c>
      <c r="G484" t="s">
        <v>26</v>
      </c>
      <c r="H484" t="s">
        <v>27</v>
      </c>
      <c r="I484" t="s">
        <v>42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 x14ac:dyDescent="0.25">
      <c r="A485" s="1">
        <v>44041</v>
      </c>
      <c r="B485">
        <v>6108</v>
      </c>
      <c r="C485" t="s">
        <v>40</v>
      </c>
      <c r="D485" t="s">
        <v>51</v>
      </c>
      <c r="E485" t="s">
        <v>41</v>
      </c>
      <c r="F485" t="s">
        <v>19</v>
      </c>
      <c r="G485" t="s">
        <v>20</v>
      </c>
      <c r="H485" t="s">
        <v>22</v>
      </c>
      <c r="I485" t="s">
        <v>43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 x14ac:dyDescent="0.25">
      <c r="A486" s="1">
        <v>44041</v>
      </c>
      <c r="B486">
        <v>4636</v>
      </c>
      <c r="C486" t="s">
        <v>18</v>
      </c>
      <c r="D486" t="s">
        <v>46</v>
      </c>
      <c r="E486" t="s">
        <v>28</v>
      </c>
      <c r="F486" t="s">
        <v>19</v>
      </c>
      <c r="G486" t="s">
        <v>26</v>
      </c>
      <c r="H486" t="s">
        <v>27</v>
      </c>
      <c r="I486" t="s">
        <v>37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 x14ac:dyDescent="0.25">
      <c r="A487" s="1">
        <v>44041</v>
      </c>
      <c r="B487">
        <v>4636</v>
      </c>
      <c r="C487" t="s">
        <v>18</v>
      </c>
      <c r="D487" t="s">
        <v>49</v>
      </c>
      <c r="E487" t="s">
        <v>28</v>
      </c>
      <c r="F487" t="s">
        <v>19</v>
      </c>
      <c r="G487" t="s">
        <v>20</v>
      </c>
      <c r="H487" t="s">
        <v>22</v>
      </c>
      <c r="I487" t="s">
        <v>34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 x14ac:dyDescent="0.25">
      <c r="A488" s="1">
        <v>44042</v>
      </c>
      <c r="B488">
        <v>6108</v>
      </c>
      <c r="C488" t="s">
        <v>40</v>
      </c>
      <c r="D488" t="s">
        <v>50</v>
      </c>
      <c r="E488" t="s">
        <v>41</v>
      </c>
      <c r="F488" t="s">
        <v>19</v>
      </c>
      <c r="G488" t="s">
        <v>26</v>
      </c>
      <c r="H488" t="s">
        <v>27</v>
      </c>
      <c r="I488" t="s">
        <v>42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 x14ac:dyDescent="0.25">
      <c r="A489" s="1">
        <v>44042</v>
      </c>
      <c r="B489">
        <v>6108</v>
      </c>
      <c r="C489" t="s">
        <v>40</v>
      </c>
      <c r="D489" t="s">
        <v>51</v>
      </c>
      <c r="E489" t="s">
        <v>41</v>
      </c>
      <c r="F489" t="s">
        <v>19</v>
      </c>
      <c r="G489" t="s">
        <v>20</v>
      </c>
      <c r="H489" t="s">
        <v>22</v>
      </c>
      <c r="I489" t="s">
        <v>43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 x14ac:dyDescent="0.25">
      <c r="A490" s="1">
        <v>44042</v>
      </c>
      <c r="B490">
        <v>4636</v>
      </c>
      <c r="C490" t="s">
        <v>18</v>
      </c>
      <c r="D490" t="s">
        <v>46</v>
      </c>
      <c r="E490" t="s">
        <v>28</v>
      </c>
      <c r="F490" t="s">
        <v>19</v>
      </c>
      <c r="G490" t="s">
        <v>26</v>
      </c>
      <c r="H490" t="s">
        <v>27</v>
      </c>
      <c r="I490" t="s">
        <v>37</v>
      </c>
      <c r="J490">
        <v>1244.1300000000001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 x14ac:dyDescent="0.25">
      <c r="A491" s="1">
        <v>44042</v>
      </c>
      <c r="B491">
        <v>4636</v>
      </c>
      <c r="C491" t="s">
        <v>18</v>
      </c>
      <c r="D491" t="s">
        <v>49</v>
      </c>
      <c r="E491" t="s">
        <v>28</v>
      </c>
      <c r="F491" t="s">
        <v>19</v>
      </c>
      <c r="G491" t="s">
        <v>20</v>
      </c>
      <c r="H491" t="s">
        <v>22</v>
      </c>
      <c r="I491" t="s">
        <v>34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 x14ac:dyDescent="0.25">
      <c r="A492" s="1">
        <v>44043</v>
      </c>
      <c r="B492">
        <v>6108</v>
      </c>
      <c r="C492" t="s">
        <v>40</v>
      </c>
      <c r="D492" t="s">
        <v>50</v>
      </c>
      <c r="E492" t="s">
        <v>41</v>
      </c>
      <c r="F492" t="s">
        <v>19</v>
      </c>
      <c r="G492" t="s">
        <v>26</v>
      </c>
      <c r="H492" t="s">
        <v>27</v>
      </c>
      <c r="I492" t="s">
        <v>42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 x14ac:dyDescent="0.25">
      <c r="A493" s="1">
        <v>44043</v>
      </c>
      <c r="B493">
        <v>6108</v>
      </c>
      <c r="C493" t="s">
        <v>40</v>
      </c>
      <c r="D493" t="s">
        <v>51</v>
      </c>
      <c r="E493" t="s">
        <v>41</v>
      </c>
      <c r="F493" t="s">
        <v>19</v>
      </c>
      <c r="G493" t="s">
        <v>20</v>
      </c>
      <c r="H493" t="s">
        <v>22</v>
      </c>
      <c r="I493" t="s">
        <v>43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 x14ac:dyDescent="0.25">
      <c r="A494" s="1">
        <v>44043</v>
      </c>
      <c r="B494">
        <v>4636</v>
      </c>
      <c r="C494" t="s">
        <v>18</v>
      </c>
      <c r="D494" t="s">
        <v>46</v>
      </c>
      <c r="E494" t="s">
        <v>28</v>
      </c>
      <c r="F494" t="s">
        <v>19</v>
      </c>
      <c r="G494" t="s">
        <v>26</v>
      </c>
      <c r="H494" t="s">
        <v>27</v>
      </c>
      <c r="I494" t="s">
        <v>37</v>
      </c>
      <c r="J494">
        <v>1177.3599999999999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20.260000000000002</v>
      </c>
      <c r="U494">
        <v>249</v>
      </c>
      <c r="V494">
        <v>13</v>
      </c>
      <c r="W494">
        <v>617</v>
      </c>
      <c r="X494">
        <v>46</v>
      </c>
    </row>
    <row r="495" spans="1:24" x14ac:dyDescent="0.25">
      <c r="A495" s="1">
        <v>44043</v>
      </c>
      <c r="B495">
        <v>4636</v>
      </c>
      <c r="C495" t="s">
        <v>18</v>
      </c>
      <c r="D495" t="s">
        <v>49</v>
      </c>
      <c r="E495" t="s">
        <v>28</v>
      </c>
      <c r="F495" t="s">
        <v>19</v>
      </c>
      <c r="G495" t="s">
        <v>20</v>
      </c>
      <c r="H495" t="s">
        <v>22</v>
      </c>
      <c r="I495" t="s">
        <v>34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 x14ac:dyDescent="0.25">
      <c r="A496" s="1">
        <v>44044</v>
      </c>
      <c r="B496">
        <v>6108</v>
      </c>
      <c r="C496" t="s">
        <v>40</v>
      </c>
      <c r="D496" t="s">
        <v>50</v>
      </c>
      <c r="E496" t="s">
        <v>41</v>
      </c>
      <c r="F496" t="s">
        <v>19</v>
      </c>
      <c r="G496" t="s">
        <v>26</v>
      </c>
      <c r="H496" t="s">
        <v>27</v>
      </c>
      <c r="I496" t="s">
        <v>42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 x14ac:dyDescent="0.25">
      <c r="A497" s="1">
        <v>44044</v>
      </c>
      <c r="B497">
        <v>6108</v>
      </c>
      <c r="C497" t="s">
        <v>40</v>
      </c>
      <c r="D497" t="s">
        <v>51</v>
      </c>
      <c r="E497" t="s">
        <v>41</v>
      </c>
      <c r="F497" t="s">
        <v>19</v>
      </c>
      <c r="G497" t="s">
        <v>20</v>
      </c>
      <c r="H497" t="s">
        <v>22</v>
      </c>
      <c r="I497" t="s">
        <v>43</v>
      </c>
      <c r="J497">
        <v>2346.3000000000002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 x14ac:dyDescent="0.25">
      <c r="A498" s="1">
        <v>44044</v>
      </c>
      <c r="B498">
        <v>4636</v>
      </c>
      <c r="C498" t="s">
        <v>18</v>
      </c>
      <c r="D498" t="s">
        <v>46</v>
      </c>
      <c r="E498" t="s">
        <v>28</v>
      </c>
      <c r="F498" t="s">
        <v>19</v>
      </c>
      <c r="G498" t="s">
        <v>26</v>
      </c>
      <c r="H498" t="s">
        <v>27</v>
      </c>
      <c r="I498" t="s">
        <v>37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 x14ac:dyDescent="0.25">
      <c r="A499" s="1">
        <v>44044</v>
      </c>
      <c r="B499">
        <v>4636</v>
      </c>
      <c r="C499" t="s">
        <v>18</v>
      </c>
      <c r="D499" t="s">
        <v>49</v>
      </c>
      <c r="E499" t="s">
        <v>28</v>
      </c>
      <c r="F499" t="s">
        <v>19</v>
      </c>
      <c r="G499" t="s">
        <v>20</v>
      </c>
      <c r="H499" t="s">
        <v>22</v>
      </c>
      <c r="I499" t="s">
        <v>34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 x14ac:dyDescent="0.25">
      <c r="A500" s="1">
        <v>44045</v>
      </c>
      <c r="B500">
        <v>6108</v>
      </c>
      <c r="C500" t="s">
        <v>40</v>
      </c>
      <c r="D500" t="s">
        <v>50</v>
      </c>
      <c r="E500" t="s">
        <v>41</v>
      </c>
      <c r="F500" t="s">
        <v>19</v>
      </c>
      <c r="G500" t="s">
        <v>26</v>
      </c>
      <c r="H500" t="s">
        <v>27</v>
      </c>
      <c r="I500" t="s">
        <v>42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 x14ac:dyDescent="0.25">
      <c r="A501" s="1">
        <v>44045</v>
      </c>
      <c r="B501">
        <v>6108</v>
      </c>
      <c r="C501" t="s">
        <v>40</v>
      </c>
      <c r="D501" t="s">
        <v>51</v>
      </c>
      <c r="E501" t="s">
        <v>41</v>
      </c>
      <c r="F501" t="s">
        <v>19</v>
      </c>
      <c r="G501" t="s">
        <v>20</v>
      </c>
      <c r="H501" t="s">
        <v>22</v>
      </c>
      <c r="I501" t="s">
        <v>43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 x14ac:dyDescent="0.25">
      <c r="A502" s="1">
        <v>44045</v>
      </c>
      <c r="B502">
        <v>4636</v>
      </c>
      <c r="C502" t="s">
        <v>18</v>
      </c>
      <c r="D502" t="s">
        <v>46</v>
      </c>
      <c r="E502" t="s">
        <v>28</v>
      </c>
      <c r="F502" t="s">
        <v>19</v>
      </c>
      <c r="G502" t="s">
        <v>26</v>
      </c>
      <c r="H502" t="s">
        <v>27</v>
      </c>
      <c r="I502" t="s">
        <v>37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 x14ac:dyDescent="0.25">
      <c r="A503" s="1">
        <v>44045</v>
      </c>
      <c r="B503">
        <v>4636</v>
      </c>
      <c r="C503" t="s">
        <v>18</v>
      </c>
      <c r="D503" t="s">
        <v>49</v>
      </c>
      <c r="E503" t="s">
        <v>28</v>
      </c>
      <c r="F503" t="s">
        <v>19</v>
      </c>
      <c r="G503" t="s">
        <v>20</v>
      </c>
      <c r="H503" t="s">
        <v>22</v>
      </c>
      <c r="I503" t="s">
        <v>34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 x14ac:dyDescent="0.25">
      <c r="A504" s="1">
        <v>44046</v>
      </c>
      <c r="B504">
        <v>6108</v>
      </c>
      <c r="C504" t="s">
        <v>40</v>
      </c>
      <c r="D504" t="s">
        <v>50</v>
      </c>
      <c r="E504" t="s">
        <v>41</v>
      </c>
      <c r="F504" t="s">
        <v>19</v>
      </c>
      <c r="G504" t="s">
        <v>26</v>
      </c>
      <c r="H504" t="s">
        <v>27</v>
      </c>
      <c r="I504" t="s">
        <v>42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 x14ac:dyDescent="0.25">
      <c r="A505" s="1">
        <v>44046</v>
      </c>
      <c r="B505">
        <v>6108</v>
      </c>
      <c r="C505" t="s">
        <v>40</v>
      </c>
      <c r="D505" t="s">
        <v>51</v>
      </c>
      <c r="E505" t="s">
        <v>41</v>
      </c>
      <c r="F505" t="s">
        <v>19</v>
      </c>
      <c r="G505" t="s">
        <v>20</v>
      </c>
      <c r="H505" t="s">
        <v>22</v>
      </c>
      <c r="I505" t="s">
        <v>43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 x14ac:dyDescent="0.25">
      <c r="A506" s="1">
        <v>44046</v>
      </c>
      <c r="B506">
        <v>4636</v>
      </c>
      <c r="C506" t="s">
        <v>18</v>
      </c>
      <c r="D506" t="s">
        <v>46</v>
      </c>
      <c r="E506" t="s">
        <v>28</v>
      </c>
      <c r="F506" t="s">
        <v>19</v>
      </c>
      <c r="G506" t="s">
        <v>26</v>
      </c>
      <c r="H506" t="s">
        <v>27</v>
      </c>
      <c r="I506" t="s">
        <v>37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33.700000000000003</v>
      </c>
      <c r="U506">
        <v>327</v>
      </c>
      <c r="V506">
        <v>20</v>
      </c>
      <c r="W506">
        <v>561</v>
      </c>
      <c r="X506">
        <v>16</v>
      </c>
    </row>
    <row r="507" spans="1:24" x14ac:dyDescent="0.25">
      <c r="A507" s="1">
        <v>44046</v>
      </c>
      <c r="B507">
        <v>4636</v>
      </c>
      <c r="C507" t="s">
        <v>18</v>
      </c>
      <c r="D507" t="s">
        <v>49</v>
      </c>
      <c r="E507" t="s">
        <v>28</v>
      </c>
      <c r="F507" t="s">
        <v>19</v>
      </c>
      <c r="G507" t="s">
        <v>20</v>
      </c>
      <c r="H507" t="s">
        <v>22</v>
      </c>
      <c r="I507" t="s">
        <v>34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 x14ac:dyDescent="0.25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5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5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5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5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5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5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5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5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5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5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5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5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5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5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5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5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5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5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5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5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5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5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5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5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5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5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5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5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5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5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5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5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5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5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5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5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5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5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5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5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5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5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5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5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5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5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5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5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5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5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5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5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5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5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C739-38EB-43B6-B2E7-958193B1F73D}">
  <sheetPr>
    <tabColor rgb="FFFFC000"/>
  </sheetPr>
  <dimension ref="A1:C8"/>
  <sheetViews>
    <sheetView workbookViewId="0"/>
  </sheetViews>
  <sheetFormatPr defaultRowHeight="13.8" x14ac:dyDescent="0.25"/>
  <cols>
    <col min="1" max="1" width="24.44140625" bestFit="1" customWidth="1"/>
    <col min="2" max="2" width="12.109375" bestFit="1" customWidth="1"/>
    <col min="3" max="3" width="15.6640625" bestFit="1" customWidth="1"/>
    <col min="4" max="4" width="23" bestFit="1" customWidth="1"/>
  </cols>
  <sheetData>
    <row r="1" spans="1:3" x14ac:dyDescent="0.25">
      <c r="A1" s="59" t="s">
        <v>10</v>
      </c>
      <c r="B1" t="s">
        <v>22</v>
      </c>
    </row>
    <row r="3" spans="1:3" x14ac:dyDescent="0.25">
      <c r="A3" s="59" t="s">
        <v>135</v>
      </c>
      <c r="B3" t="s">
        <v>137</v>
      </c>
      <c r="C3" t="s">
        <v>148</v>
      </c>
    </row>
    <row r="4" spans="1:3" x14ac:dyDescent="0.25">
      <c r="A4" s="60" t="s">
        <v>41</v>
      </c>
      <c r="B4" s="61">
        <v>114007.74</v>
      </c>
      <c r="C4" s="61">
        <v>36582.480000000003</v>
      </c>
    </row>
    <row r="5" spans="1:3" x14ac:dyDescent="0.25">
      <c r="A5" s="60" t="s">
        <v>28</v>
      </c>
      <c r="B5" s="61">
        <v>169975.03999999992</v>
      </c>
      <c r="C5" s="61">
        <v>63680.929999999986</v>
      </c>
    </row>
    <row r="6" spans="1:3" x14ac:dyDescent="0.25">
      <c r="A6" s="60" t="s">
        <v>24</v>
      </c>
      <c r="B6" s="61">
        <v>4313.57</v>
      </c>
      <c r="C6" s="61">
        <v>1897.6299999999999</v>
      </c>
    </row>
    <row r="7" spans="1:3" x14ac:dyDescent="0.25">
      <c r="A7" s="60" t="s">
        <v>21</v>
      </c>
      <c r="B7" s="61">
        <v>16838.82</v>
      </c>
      <c r="C7" s="61">
        <v>5992.61</v>
      </c>
    </row>
    <row r="8" spans="1:3" x14ac:dyDescent="0.25">
      <c r="A8" s="60" t="s">
        <v>136</v>
      </c>
      <c r="B8" s="61">
        <v>305135.16999999993</v>
      </c>
      <c r="C8" s="61">
        <v>108153.65</v>
      </c>
    </row>
  </sheetData>
  <phoneticPr fontId="18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E52F-C4E7-43C6-91AE-DAA0575C4C20}">
  <sheetPr>
    <tabColor theme="9" tint="0.39997558519241921"/>
  </sheetPr>
  <dimension ref="B1:Y145"/>
  <sheetViews>
    <sheetView workbookViewId="0"/>
  </sheetViews>
  <sheetFormatPr defaultColWidth="9" defaultRowHeight="13.8" x14ac:dyDescent="0.25"/>
  <cols>
    <col min="1" max="1" width="9" style="37"/>
    <col min="2" max="2" width="13.33203125" style="37" customWidth="1"/>
    <col min="3" max="3" width="45.21875" style="37" customWidth="1"/>
    <col min="4" max="4" width="31.33203125" style="37" customWidth="1"/>
    <col min="5" max="5" width="34.21875" style="37" customWidth="1"/>
    <col min="6" max="6" width="21.33203125" style="37" bestFit="1" customWidth="1"/>
    <col min="7" max="7" width="24.44140625" style="37" bestFit="1" customWidth="1"/>
    <col min="8" max="8" width="14.21875" style="37" customWidth="1"/>
    <col min="9" max="9" width="12.109375" style="37" customWidth="1"/>
    <col min="10" max="10" width="19.44140625" style="37" bestFit="1" customWidth="1"/>
    <col min="11" max="11" width="28.109375" style="37" customWidth="1"/>
    <col min="12" max="12" width="21.77734375" style="37" customWidth="1"/>
    <col min="13" max="13" width="11.6640625" style="37" bestFit="1" customWidth="1"/>
    <col min="14" max="14" width="9" style="37"/>
    <col min="15" max="15" width="11.6640625" style="37" bestFit="1" customWidth="1"/>
    <col min="16" max="16" width="12.109375" style="37" bestFit="1" customWidth="1"/>
    <col min="17" max="18" width="9" style="37"/>
    <col min="19" max="19" width="9.109375" style="37" bestFit="1" customWidth="1"/>
    <col min="20" max="20" width="10.44140625" style="37" bestFit="1" customWidth="1"/>
    <col min="21" max="22" width="9" style="37"/>
    <col min="23" max="23" width="9.109375" style="37" bestFit="1" customWidth="1"/>
    <col min="24" max="24" width="10.44140625" style="37" bestFit="1" customWidth="1"/>
    <col min="25" max="16384" width="9" style="37"/>
  </cols>
  <sheetData>
    <row r="1" spans="2:13" x14ac:dyDescent="0.25">
      <c r="M1" s="38"/>
    </row>
    <row r="2" spans="2:13" x14ac:dyDescent="0.25">
      <c r="B2" s="37" t="s">
        <v>78</v>
      </c>
      <c r="M2" s="38"/>
    </row>
    <row r="3" spans="2:13" x14ac:dyDescent="0.25">
      <c r="M3" s="38"/>
    </row>
    <row r="4" spans="2:13" x14ac:dyDescent="0.25">
      <c r="B4" s="39"/>
      <c r="C4" s="40" t="s">
        <v>83</v>
      </c>
      <c r="D4" s="40" t="s">
        <v>84</v>
      </c>
      <c r="E4" s="67"/>
      <c r="M4" s="38"/>
    </row>
    <row r="5" spans="2:13" x14ac:dyDescent="0.25">
      <c r="B5" s="40" t="s">
        <v>72</v>
      </c>
      <c r="C5" s="40">
        <f>SUM('拌客源数据1-8月'!J:J)</f>
        <v>1071473.2499999998</v>
      </c>
      <c r="D5" s="40">
        <f>SUM('拌客源数据1-8月'!J2:J25,'拌客源数据1-8月'!J496:J562)</f>
        <v>145618.28999999995</v>
      </c>
      <c r="M5" s="38"/>
    </row>
    <row r="6" spans="2:13" x14ac:dyDescent="0.25">
      <c r="B6" s="41"/>
      <c r="C6" s="41"/>
      <c r="D6" s="42"/>
      <c r="M6" s="38"/>
    </row>
    <row r="7" spans="2:13" x14ac:dyDescent="0.25">
      <c r="B7" s="41"/>
      <c r="C7" s="41"/>
      <c r="D7" s="42"/>
      <c r="M7" s="38"/>
    </row>
    <row r="8" spans="2:13" x14ac:dyDescent="0.25">
      <c r="B8" s="41"/>
      <c r="C8" s="41"/>
      <c r="D8" s="42"/>
      <c r="M8" s="38"/>
    </row>
    <row r="9" spans="2:13" x14ac:dyDescent="0.25">
      <c r="B9" s="41"/>
      <c r="C9" s="41"/>
      <c r="D9" s="42"/>
      <c r="M9" s="38"/>
    </row>
    <row r="10" spans="2:13" x14ac:dyDescent="0.25">
      <c r="C10" s="43"/>
      <c r="M10" s="38"/>
    </row>
    <row r="11" spans="2:13" x14ac:dyDescent="0.25">
      <c r="M11" s="38"/>
    </row>
    <row r="12" spans="2:13" x14ac:dyDescent="0.25">
      <c r="B12" s="37" t="s">
        <v>79</v>
      </c>
      <c r="D12" s="53">
        <f>B16</f>
        <v>44019</v>
      </c>
      <c r="M12" s="38"/>
    </row>
    <row r="13" spans="2:13" x14ac:dyDescent="0.25">
      <c r="M13" s="38"/>
    </row>
    <row r="14" spans="2:13" x14ac:dyDescent="0.25">
      <c r="B14" s="39"/>
      <c r="C14" s="40" t="s">
        <v>55</v>
      </c>
      <c r="F14" s="53"/>
      <c r="G14" s="53"/>
    </row>
    <row r="15" spans="2:13" x14ac:dyDescent="0.25">
      <c r="B15" s="44">
        <v>44013</v>
      </c>
      <c r="C15" s="40">
        <f>SUMIF('拌客源数据1-8月'!A:A,'常用函数-完成版'!B15,'拌客源数据1-8月'!J:J)</f>
        <v>6001.38</v>
      </c>
      <c r="D15" s="45" t="s">
        <v>149</v>
      </c>
      <c r="E15" s="37">
        <v>1</v>
      </c>
      <c r="F15" s="53"/>
      <c r="G15" s="53"/>
    </row>
    <row r="16" spans="2:13" x14ac:dyDescent="0.25">
      <c r="B16" s="44">
        <v>44019</v>
      </c>
      <c r="C16" s="40">
        <f>SUMIF('拌客源数据1-8月'!A:A,'常用函数-完成版'!B16,'拌客源数据1-8月'!J:J)</f>
        <v>4764.71</v>
      </c>
      <c r="D16" s="45" t="s">
        <v>149</v>
      </c>
      <c r="E16" s="37">
        <v>2</v>
      </c>
      <c r="F16" s="53"/>
      <c r="G16" s="53"/>
    </row>
    <row r="17" spans="2:12" x14ac:dyDescent="0.25">
      <c r="B17" s="44">
        <v>44028</v>
      </c>
      <c r="C17" s="40">
        <f>SUMIF('拌客源数据1-8月'!A:A,'常用函数-完成版'!B17,'拌客源数据1-8月'!J:J)</f>
        <v>11158.91</v>
      </c>
      <c r="D17" s="45" t="s">
        <v>149</v>
      </c>
      <c r="E17" s="37">
        <v>1</v>
      </c>
      <c r="F17" s="53"/>
      <c r="G17" s="53"/>
    </row>
    <row r="18" spans="2:12" x14ac:dyDescent="0.25">
      <c r="B18" s="44">
        <v>44029</v>
      </c>
      <c r="C18" s="40">
        <f>SUMIF('拌客源数据1-8月'!A:A,'常用函数-完成版'!B18,'拌客源数据1-8月'!J:J)</f>
        <v>10788.41</v>
      </c>
      <c r="D18" s="45" t="s">
        <v>149</v>
      </c>
      <c r="E18" s="37">
        <v>2</v>
      </c>
      <c r="F18" s="53"/>
    </row>
    <row r="19" spans="2:12" x14ac:dyDescent="0.25">
      <c r="B19" s="44">
        <v>44051</v>
      </c>
      <c r="C19" s="40">
        <f>SUMIF('拌客源数据1-8月'!A:A,'常用函数-完成版'!B19,'拌客源数据1-8月'!J:J)</f>
        <v>1374.4099999999999</v>
      </c>
      <c r="D19" s="45" t="s">
        <v>149</v>
      </c>
      <c r="E19" s="37">
        <v>1</v>
      </c>
      <c r="F19" s="53"/>
    </row>
    <row r="20" spans="2:12" x14ac:dyDescent="0.25">
      <c r="B20" s="44">
        <v>44062</v>
      </c>
      <c r="C20" s="40">
        <f>SUMIF('拌客源数据1-8月'!A:A,'常用函数-完成版'!B20,'拌客源数据1-8月'!J:J)</f>
        <v>2588.69</v>
      </c>
      <c r="D20" s="45" t="s">
        <v>149</v>
      </c>
      <c r="E20" s="37">
        <v>2</v>
      </c>
      <c r="F20" s="53"/>
    </row>
    <row r="21" spans="2:12" x14ac:dyDescent="0.25">
      <c r="B21" s="44">
        <v>44064</v>
      </c>
      <c r="C21" s="40">
        <f>SUMIF('拌客源数据1-8月'!A:A,'常用函数-完成版'!B21,'拌客源数据1-8月'!J:J)</f>
        <v>2118.79</v>
      </c>
      <c r="D21" s="45" t="s">
        <v>149</v>
      </c>
      <c r="E21" s="37">
        <v>1</v>
      </c>
      <c r="F21" s="53"/>
    </row>
    <row r="22" spans="2:12" x14ac:dyDescent="0.25">
      <c r="B22" s="46"/>
      <c r="C22" s="41"/>
    </row>
    <row r="23" spans="2:12" x14ac:dyDescent="0.25">
      <c r="B23" s="46"/>
      <c r="C23" s="41"/>
    </row>
    <row r="24" spans="2:12" x14ac:dyDescent="0.25">
      <c r="B24" s="46"/>
      <c r="C24" s="41"/>
    </row>
    <row r="27" spans="2:12" x14ac:dyDescent="0.25">
      <c r="B27" s="37" t="s">
        <v>80</v>
      </c>
    </row>
    <row r="29" spans="2:12" x14ac:dyDescent="0.25">
      <c r="B29" s="39"/>
      <c r="C29" s="40" t="s">
        <v>134</v>
      </c>
      <c r="D29" s="40" t="s">
        <v>86</v>
      </c>
      <c r="E29" s="40" t="s">
        <v>85</v>
      </c>
      <c r="F29" s="41" t="s">
        <v>151</v>
      </c>
      <c r="G29" s="41" t="s">
        <v>152</v>
      </c>
      <c r="H29" s="41" t="s">
        <v>153</v>
      </c>
      <c r="I29" s="41" t="s">
        <v>154</v>
      </c>
      <c r="J29" s="41" t="s">
        <v>155</v>
      </c>
    </row>
    <row r="30" spans="2:12" x14ac:dyDescent="0.25">
      <c r="B30" s="44">
        <v>44013</v>
      </c>
      <c r="C30" s="40">
        <f>SUMIFS('拌客源数据1-8月'!J:J,'拌客源数据1-8月'!A:A,'常用函数-完成版'!B30,'拌客源数据1-8月'!H:H,"美团")</f>
        <v>1008.28</v>
      </c>
      <c r="D30" s="54">
        <f>SUMIFS('拌客源数据1-8月'!J:J,'拌客源数据1-8月'!A:A,'常用函数-完成版'!B30,'拌客源数据1-8月'!H:H,"美团")/SUMIFS('拌客源数据1-8月'!J:J,'拌客源数据1-8月'!A:A,'常用函数-完成版'!B30-1,'拌客源数据1-8月'!H:H,"美团")-1</f>
        <v>8.2182224082600674E-2</v>
      </c>
      <c r="E30" s="54">
        <f>SUMIFS('拌客源数据1-8月'!J:J,'拌客源数据1-8月'!A:A,'常用函数-完成版'!B30,'拌客源数据1-8月'!H:H,"美团")/SUMIFS('拌客源数据1-8月'!J:J,'拌客源数据1-8月'!A:A,DATE(YEAR(B30),MONTH(B30)-1,DAY(B30)),'拌客源数据1-8月'!H:H,"美团")-1</f>
        <v>-0.10886031198904067</v>
      </c>
      <c r="F30" s="45">
        <f>YEAR(B30)</f>
        <v>2020</v>
      </c>
      <c r="G30" s="45">
        <f>MONTH(B30)</f>
        <v>7</v>
      </c>
      <c r="H30" s="45">
        <f>DAY(B30)</f>
        <v>1</v>
      </c>
      <c r="I30" s="55">
        <f>DATE(YEAR(B30),MONTH(B30)-1,DAY(B30))</f>
        <v>43983</v>
      </c>
      <c r="J30" s="37">
        <f>SUMIFS('拌客源数据1-8月'!J:J,'拌客源数据1-8月'!A:A,DATE(YEAR(B30),MONTH(B30)-1,DAY(B30)),'拌客源数据1-8月'!H:H,"美团")</f>
        <v>1131.45</v>
      </c>
      <c r="K30" s="55"/>
      <c r="L30" s="53"/>
    </row>
    <row r="31" spans="2:12" x14ac:dyDescent="0.25">
      <c r="B31" s="44">
        <v>44014</v>
      </c>
      <c r="C31" s="40">
        <f>SUMIFS('拌客源数据1-8月'!J:J,'拌客源数据1-8月'!A:A,'常用函数-完成版'!B31,'拌客源数据1-8月'!H:H,"美团")</f>
        <v>1023.39</v>
      </c>
      <c r="D31" s="54">
        <f>SUMIFS('拌客源数据1-8月'!J:J,'拌客源数据1-8月'!A:A,'常用函数-完成版'!B31,'拌客源数据1-8月'!H:H,"美团")/SUMIFS('拌客源数据1-8月'!J:J,'拌客源数据1-8月'!A:A,'常用函数-完成版'!B31-1,'拌客源数据1-8月'!H:H,"美团")-1</f>
        <v>1.4985916610465333E-2</v>
      </c>
      <c r="E31" s="54">
        <f>SUMIFS('拌客源数据1-8月'!J:J,'拌客源数据1-8月'!A:A,'常用函数-完成版'!B31,'拌客源数据1-8月'!H:H,"美团")/SUMIFS('拌客源数据1-8月'!J:J,'拌客源数据1-8月'!A:A,DATE(YEAR(B31),MONTH(B31)-1,DAY(B31)),'拌客源数据1-8月'!H:H,"美团")-1</f>
        <v>0.21923585546302582</v>
      </c>
      <c r="F31" s="45">
        <f t="shared" ref="F31:F36" si="0">YEAR(B31)</f>
        <v>2020</v>
      </c>
      <c r="G31" s="45">
        <f t="shared" ref="G31:G36" si="1">MONTH(B31)</f>
        <v>7</v>
      </c>
      <c r="H31" s="45">
        <f t="shared" ref="H31:H36" si="2">DAY(B31)</f>
        <v>2</v>
      </c>
      <c r="I31" s="55">
        <f t="shared" ref="I31:I36" si="3">DATE(YEAR(B31),MONTH(B31)-1,DAY(B31))</f>
        <v>43984</v>
      </c>
      <c r="J31" s="37">
        <f>SUMIFS('拌客源数据1-8月'!J:J,'拌客源数据1-8月'!A:A,DATE(YEAR(B31),MONTH(B31)-1,DAY(B31)),'拌客源数据1-8月'!H:H,"美团")</f>
        <v>839.37</v>
      </c>
    </row>
    <row r="32" spans="2:12" x14ac:dyDescent="0.25">
      <c r="B32" s="44">
        <v>44015</v>
      </c>
      <c r="C32" s="40">
        <f>SUMIFS('拌客源数据1-8月'!J:J,'拌客源数据1-8月'!A:A,'常用函数-完成版'!B32,'拌客源数据1-8月'!H:H,"美团")</f>
        <v>999.86</v>
      </c>
      <c r="D32" s="54">
        <f>SUMIFS('拌客源数据1-8月'!J:J,'拌客源数据1-8月'!A:A,'常用函数-完成版'!B32,'拌客源数据1-8月'!H:H,"美团")/SUMIFS('拌客源数据1-8月'!J:J,'拌客源数据1-8月'!A:A,'常用函数-完成版'!B32-1,'拌客源数据1-8月'!H:H,"美团")-1</f>
        <v>-2.2992212157632919E-2</v>
      </c>
      <c r="E32" s="54">
        <f>SUMIFS('拌客源数据1-8月'!J:J,'拌客源数据1-8月'!A:A,'常用函数-完成版'!B32,'拌客源数据1-8月'!H:H,"美团")/SUMIFS('拌客源数据1-8月'!J:J,'拌客源数据1-8月'!A:A,DATE(YEAR(B32),MONTH(B32)-1,DAY(B32)),'拌客源数据1-8月'!H:H,"美团")-1</f>
        <v>-0.18069110187893822</v>
      </c>
      <c r="F32" s="45">
        <f t="shared" si="0"/>
        <v>2020</v>
      </c>
      <c r="G32" s="45">
        <f t="shared" si="1"/>
        <v>7</v>
      </c>
      <c r="H32" s="45">
        <f t="shared" si="2"/>
        <v>3</v>
      </c>
      <c r="I32" s="55">
        <f t="shared" si="3"/>
        <v>43985</v>
      </c>
      <c r="J32" s="37">
        <f>SUMIFS('拌客源数据1-8月'!J:J,'拌客源数据1-8月'!A:A,DATE(YEAR(B32),MONTH(B32)-1,DAY(B32)),'拌客源数据1-8月'!H:H,"美团")</f>
        <v>1220.3699999999999</v>
      </c>
    </row>
    <row r="33" spans="2:10" x14ac:dyDescent="0.25">
      <c r="B33" s="44">
        <v>44016</v>
      </c>
      <c r="C33" s="40">
        <f>SUMIFS('拌客源数据1-8月'!J:J,'拌客源数据1-8月'!A:A,'常用函数-完成版'!B33,'拌客源数据1-8月'!H:H,"美团")</f>
        <v>1144.82</v>
      </c>
      <c r="D33" s="54">
        <f>SUMIFS('拌客源数据1-8月'!J:J,'拌客源数据1-8月'!A:A,'常用函数-完成版'!B33,'拌客源数据1-8月'!H:H,"美团")/SUMIFS('拌客源数据1-8月'!J:J,'拌客源数据1-8月'!A:A,'常用函数-完成版'!B33-1,'拌客源数据1-8月'!H:H,"美团")-1</f>
        <v>0.14498029724161365</v>
      </c>
      <c r="E33" s="54">
        <f>SUMIFS('拌客源数据1-8月'!J:J,'拌客源数据1-8月'!A:A,'常用函数-完成版'!B33,'拌客源数据1-8月'!H:H,"美团")/SUMIFS('拌客源数据1-8月'!J:J,'拌客源数据1-8月'!A:A,DATE(YEAR(B33),MONTH(B33)-1,DAY(B33)),'拌客源数据1-8月'!H:H,"美团")-1</f>
        <v>-0.22352973093957507</v>
      </c>
      <c r="F33" s="45">
        <f t="shared" si="0"/>
        <v>2020</v>
      </c>
      <c r="G33" s="45">
        <f t="shared" si="1"/>
        <v>7</v>
      </c>
      <c r="H33" s="45">
        <f t="shared" si="2"/>
        <v>4</v>
      </c>
      <c r="I33" s="55">
        <f t="shared" si="3"/>
        <v>43986</v>
      </c>
      <c r="J33" s="37">
        <f>SUMIFS('拌客源数据1-8月'!J:J,'拌客源数据1-8月'!A:A,DATE(YEAR(B33),MONTH(B33)-1,DAY(B33)),'拌客源数据1-8月'!H:H,"美团")</f>
        <v>1474.39</v>
      </c>
    </row>
    <row r="34" spans="2:10" x14ac:dyDescent="0.25">
      <c r="B34" s="44">
        <v>44017</v>
      </c>
      <c r="C34" s="40">
        <f>SUMIFS('拌客源数据1-8月'!J:J,'拌客源数据1-8月'!A:A,'常用函数-完成版'!B34,'拌客源数据1-8月'!H:H,"美团")</f>
        <v>755.47</v>
      </c>
      <c r="D34" s="54">
        <f>SUMIFS('拌客源数据1-8月'!J:J,'拌客源数据1-8月'!A:A,'常用函数-完成版'!B34,'拌客源数据1-8月'!H:H,"美团")/SUMIFS('拌客源数据1-8月'!J:J,'拌客源数据1-8月'!A:A,'常用函数-完成版'!B34-1,'拌客源数据1-8月'!H:H,"美团")-1</f>
        <v>-0.34009713317377399</v>
      </c>
      <c r="E34" s="54">
        <f>SUMIFS('拌客源数据1-8月'!J:J,'拌客源数据1-8月'!A:A,'常用函数-完成版'!B34,'拌客源数据1-8月'!H:H,"美团")/SUMIFS('拌客源数据1-8月'!J:J,'拌客源数据1-8月'!A:A,DATE(YEAR(B34),MONTH(B34)-1,DAY(B34)),'拌客源数据1-8月'!H:H,"美团")-1</f>
        <v>-0.33924291986635635</v>
      </c>
      <c r="F34" s="45">
        <f t="shared" si="0"/>
        <v>2020</v>
      </c>
      <c r="G34" s="45">
        <f t="shared" si="1"/>
        <v>7</v>
      </c>
      <c r="H34" s="45">
        <f t="shared" si="2"/>
        <v>5</v>
      </c>
      <c r="I34" s="55">
        <f t="shared" si="3"/>
        <v>43987</v>
      </c>
      <c r="J34" s="37">
        <f>SUMIFS('拌客源数据1-8月'!J:J,'拌客源数据1-8月'!A:A,DATE(YEAR(B34),MONTH(B34)-1,DAY(B34)),'拌客源数据1-8月'!H:H,"美团")</f>
        <v>1143.3399999999999</v>
      </c>
    </row>
    <row r="35" spans="2:10" x14ac:dyDescent="0.25">
      <c r="B35" s="44">
        <v>44044</v>
      </c>
      <c r="C35" s="40">
        <f>SUMIFS('拌客源数据1-8月'!J:J,'拌客源数据1-8月'!A:A,'常用函数-完成版'!B35,'拌客源数据1-8月'!H:H,"美团")</f>
        <v>3387.1000000000004</v>
      </c>
      <c r="D35" s="54">
        <f>SUMIFS('拌客源数据1-8月'!J:J,'拌客源数据1-8月'!A:A,'常用函数-完成版'!B35,'拌客源数据1-8月'!H:H,"美团")/SUMIFS('拌客源数据1-8月'!J:J,'拌客源数据1-8月'!A:A,'常用函数-完成版'!B35-1,'拌客源数据1-8月'!H:H,"美团")-1</f>
        <v>-0.41335610328923089</v>
      </c>
      <c r="E35" s="54">
        <f>SUMIFS('拌客源数据1-8月'!J:J,'拌客源数据1-8月'!A:A,'常用函数-完成版'!B35,'拌客源数据1-8月'!H:H,"美团")/SUMIFS('拌客源数据1-8月'!J:J,'拌客源数据1-8月'!A:A,DATE(YEAR(B35),MONTH(B35)-1,DAY(B35)),'拌客源数据1-8月'!H:H,"美团")-1</f>
        <v>2.3592851192129176</v>
      </c>
      <c r="F35" s="45">
        <f t="shared" si="0"/>
        <v>2020</v>
      </c>
      <c r="G35" s="45">
        <f t="shared" si="1"/>
        <v>8</v>
      </c>
      <c r="H35" s="45">
        <f t="shared" si="2"/>
        <v>1</v>
      </c>
      <c r="I35" s="55">
        <f t="shared" si="3"/>
        <v>44013</v>
      </c>
      <c r="J35" s="37">
        <f>SUMIFS('拌客源数据1-8月'!J:J,'拌客源数据1-8月'!A:A,DATE(YEAR(B35),MONTH(B35)-1,DAY(B35)),'拌客源数据1-8月'!H:H,"美团")</f>
        <v>1008.28</v>
      </c>
    </row>
    <row r="36" spans="2:10" x14ac:dyDescent="0.25">
      <c r="B36" s="44">
        <v>44048</v>
      </c>
      <c r="C36" s="40">
        <f>SUMIFS('拌客源数据1-8月'!J:J,'拌客源数据1-8月'!A:A,'常用函数-完成版'!B36,'拌客源数据1-8月'!H:H,"美团")</f>
        <v>1817.37</v>
      </c>
      <c r="D36" s="54">
        <f>SUMIFS('拌客源数据1-8月'!J:J,'拌客源数据1-8月'!A:A,'常用函数-完成版'!B36,'拌客源数据1-8月'!H:H,"美团")/SUMIFS('拌客源数据1-8月'!J:J,'拌客源数据1-8月'!A:A,'常用函数-完成版'!B36-1,'拌客源数据1-8月'!H:H,"美团")-1</f>
        <v>0.12391465677179947</v>
      </c>
      <c r="E36" s="54">
        <f>SUMIFS('拌客源数据1-8月'!J:J,'拌客源数据1-8月'!A:A,'常用函数-完成版'!B36,'拌客源数据1-8月'!H:H,"美团")/SUMIFS('拌客源数据1-8月'!J:J,'拌客源数据1-8月'!A:A,DATE(YEAR(B36),MONTH(B36)-1,DAY(B36)),'拌客源数据1-8月'!H:H,"美团")-1</f>
        <v>1.4056150475862705</v>
      </c>
      <c r="F36" s="45">
        <f t="shared" si="0"/>
        <v>2020</v>
      </c>
      <c r="G36" s="45">
        <f t="shared" si="1"/>
        <v>8</v>
      </c>
      <c r="H36" s="45">
        <f t="shared" si="2"/>
        <v>5</v>
      </c>
      <c r="I36" s="55">
        <f t="shared" si="3"/>
        <v>44017</v>
      </c>
      <c r="J36" s="37">
        <f>SUMIFS('拌客源数据1-8月'!J:J,'拌客源数据1-8月'!A:A,DATE(YEAR(B36),MONTH(B36)-1,DAY(B36)),'拌客源数据1-8月'!H:H,"美团")</f>
        <v>755.47</v>
      </c>
    </row>
    <row r="37" spans="2:10" x14ac:dyDescent="0.25">
      <c r="F37" s="56"/>
    </row>
    <row r="38" spans="2:10" x14ac:dyDescent="0.25">
      <c r="B38" s="39"/>
      <c r="C38" s="40" t="s">
        <v>134</v>
      </c>
      <c r="D38" s="40" t="s">
        <v>87</v>
      </c>
      <c r="E38" s="41" t="s">
        <v>156</v>
      </c>
      <c r="F38" s="41" t="s">
        <v>157</v>
      </c>
      <c r="G38" s="41" t="s">
        <v>158</v>
      </c>
    </row>
    <row r="39" spans="2:10" x14ac:dyDescent="0.25">
      <c r="B39" s="47">
        <v>43831</v>
      </c>
      <c r="C39" s="40">
        <f>SUMIFS('拌客源数据1-8月'!J:J,'拌客源数据1-8月'!H:H,"美团",'拌客源数据1-8月'!A:A,"&gt;="&amp;DATE(YEAR(B39),MONTH(B39),1),'拌客源数据1-8月'!A:A,"&lt;="&amp;(DATE(YEAR(B39),MONTH(B39)+1,1)-1))</f>
        <v>6787.9800000000005</v>
      </c>
      <c r="D39" s="57" t="e">
        <f>SUMIFS('拌客源数据1-8月'!J:J,'拌客源数据1-8月'!H:H,"美团",'拌客源数据1-8月'!A:A,"&gt;="&amp;DATE(YEAR(B39),MONTH(B39),1),'拌客源数据1-8月'!A:A,"&lt;="&amp;(DATE(YEAR(B39),MONTH(B39)+1,1)-1))/SUMIFS('拌客源数据1-8月'!J:J,'拌客源数据1-8月'!H:H,"美团",'拌客源数据1-8月'!A:A,"&gt;="&amp;DATE(YEAR(B39),MONTH(B39)-1,1),'拌客源数据1-8月'!A:A,"&lt;="&amp;(DATE(YEAR(B39),MONTH(B39),1)-1))-1</f>
        <v>#DIV/0!</v>
      </c>
      <c r="E39" s="58">
        <f>DATE(YEAR(B39),MONTH(B39),1)</f>
        <v>43831</v>
      </c>
      <c r="F39" s="55">
        <f>DATE(YEAR(B39),MONTH(B39),31)</f>
        <v>43861</v>
      </c>
      <c r="G39" s="55">
        <f>DATE(YEAR(B39),MONTH(B39)+1,1)-1</f>
        <v>43861</v>
      </c>
    </row>
    <row r="40" spans="2:10" x14ac:dyDescent="0.25">
      <c r="B40" s="47">
        <v>43862</v>
      </c>
      <c r="C40" s="40">
        <f>SUMIFS('拌客源数据1-8月'!J:J,'拌客源数据1-8月'!H:H,"美团",'拌客源数据1-8月'!A:A,"&gt;="&amp;DATE(YEAR(B40),MONTH(B40),1),'拌客源数据1-8月'!A:A,"&lt;="&amp;(DATE(YEAR(B40),MONTH(B40)+1,1)-1))</f>
        <v>2678.62</v>
      </c>
      <c r="D40" s="57">
        <f>SUMIFS('拌客源数据1-8月'!J:J,'拌客源数据1-8月'!H:H,"美团",'拌客源数据1-8月'!A:A,"&gt;="&amp;DATE(YEAR(B40),MONTH(B40),1),'拌客源数据1-8月'!A:A,"&lt;="&amp;(DATE(YEAR(B40),MONTH(B40)+1,1)-1))/SUMIFS('拌客源数据1-8月'!J:J,'拌客源数据1-8月'!H:H,"美团",'拌客源数据1-8月'!A:A,"&gt;="&amp;DATE(YEAR(B40),MONTH(B40)-1,1),'拌客源数据1-8月'!A:A,"&lt;="&amp;(DATE(YEAR(B40),MONTH(B40),1)-1))-1</f>
        <v>-0.60538775895037999</v>
      </c>
      <c r="E40" s="58">
        <f t="shared" ref="E40:E46" si="4">DATE(YEAR(B40),MONTH(B40),1)</f>
        <v>43862</v>
      </c>
      <c r="F40" s="55">
        <f>DATE(YEAR(B40),MONTH(B40),31)</f>
        <v>43892</v>
      </c>
      <c r="G40" s="55">
        <f t="shared" ref="G40:G46" si="5">DATE(YEAR(B40),MONTH(B40)+1,1)-1</f>
        <v>43890</v>
      </c>
    </row>
    <row r="41" spans="2:10" x14ac:dyDescent="0.25">
      <c r="B41" s="47">
        <v>43891</v>
      </c>
      <c r="C41" s="40">
        <f>SUMIFS('拌客源数据1-8月'!J:J,'拌客源数据1-8月'!H:H,"美团",'拌客源数据1-8月'!A:A,"&gt;="&amp;DATE(YEAR(B41),MONTH(B41),1),'拌客源数据1-8月'!A:A,"&lt;="&amp;(DATE(YEAR(B41),MONTH(B41)+1,1)-1))</f>
        <v>24829.310000000009</v>
      </c>
      <c r="D41" s="57">
        <f>SUMIFS('拌客源数据1-8月'!J:J,'拌客源数据1-8月'!H:H,"美团",'拌客源数据1-8月'!A:A,"&gt;="&amp;DATE(YEAR(B41),MONTH(B41),1),'拌客源数据1-8月'!A:A,"&lt;="&amp;(DATE(YEAR(B41),MONTH(B41)+1,1)-1))/SUMIFS('拌客源数据1-8月'!J:J,'拌客源数据1-8月'!H:H,"美团",'拌客源数据1-8月'!A:A,"&gt;="&amp;DATE(YEAR(B41),MONTH(B41)-1,1),'拌客源数据1-8月'!A:A,"&lt;="&amp;(DATE(YEAR(B41),MONTH(B41),1)-1))-1</f>
        <v>8.2694409808035516</v>
      </c>
      <c r="E41" s="58">
        <f t="shared" si="4"/>
        <v>43891</v>
      </c>
      <c r="F41" s="55">
        <f t="shared" ref="F41:F46" si="6">DATE(YEAR(B41),MONTH(B41),31)</f>
        <v>43921</v>
      </c>
      <c r="G41" s="55">
        <f t="shared" si="5"/>
        <v>43921</v>
      </c>
    </row>
    <row r="42" spans="2:10" x14ac:dyDescent="0.25">
      <c r="B42" s="47">
        <v>43922</v>
      </c>
      <c r="C42" s="40">
        <f>SUMIFS('拌客源数据1-8月'!J:J,'拌客源数据1-8月'!H:H,"美团",'拌客源数据1-8月'!A:A,"&gt;="&amp;DATE(YEAR(B42),MONTH(B42),1),'拌客源数据1-8月'!A:A,"&lt;="&amp;(DATE(YEAR(B42),MONTH(B42)+1,1)-1))</f>
        <v>38698.99</v>
      </c>
      <c r="D42" s="57">
        <f>SUMIFS('拌客源数据1-8月'!J:J,'拌客源数据1-8月'!H:H,"美团",'拌客源数据1-8月'!A:A,"&gt;="&amp;DATE(YEAR(B42),MONTH(B42),1),'拌客源数据1-8月'!A:A,"&lt;="&amp;(DATE(YEAR(B42),MONTH(B42)+1,1)-1))/SUMIFS('拌客源数据1-8月'!J:J,'拌客源数据1-8月'!H:H,"美团",'拌客源数据1-8月'!A:A,"&gt;="&amp;DATE(YEAR(B42),MONTH(B42)-1,1),'拌客源数据1-8月'!A:A,"&lt;="&amp;(DATE(YEAR(B42),MONTH(B42),1)-1))-1</f>
        <v>0.55860110490384085</v>
      </c>
      <c r="E42" s="58">
        <f t="shared" si="4"/>
        <v>43922</v>
      </c>
      <c r="F42" s="55">
        <f t="shared" si="6"/>
        <v>43952</v>
      </c>
      <c r="G42" s="55">
        <f t="shared" si="5"/>
        <v>43951</v>
      </c>
    </row>
    <row r="43" spans="2:10" x14ac:dyDescent="0.25">
      <c r="B43" s="47">
        <v>43952</v>
      </c>
      <c r="C43" s="40">
        <f>SUMIFS('拌客源数据1-8月'!J:J,'拌客源数据1-8月'!H:H,"美团",'拌客源数据1-8月'!A:A,"&gt;="&amp;DATE(YEAR(B43),MONTH(B43),1),'拌客源数据1-8月'!A:A,"&lt;="&amp;(DATE(YEAR(B43),MONTH(B43)+1,1)-1))</f>
        <v>30397.779999999995</v>
      </c>
      <c r="D43" s="57">
        <f>SUMIFS('拌客源数据1-8月'!J:J,'拌客源数据1-8月'!H:H,"美团",'拌客源数据1-8月'!A:A,"&gt;="&amp;DATE(YEAR(B43),MONTH(B43),1),'拌客源数据1-8月'!A:A,"&lt;="&amp;(DATE(YEAR(B43),MONTH(B43)+1,1)-1))/SUMIFS('拌客源数据1-8月'!J:J,'拌客源数据1-8月'!H:H,"美团",'拌客源数据1-8月'!A:A,"&gt;="&amp;DATE(YEAR(B43),MONTH(B43)-1,1),'拌客源数据1-8月'!A:A,"&lt;="&amp;(DATE(YEAR(B43),MONTH(B43),1)-1))-1</f>
        <v>-0.21450714863617892</v>
      </c>
      <c r="E43" s="58">
        <f t="shared" si="4"/>
        <v>43952</v>
      </c>
      <c r="F43" s="55">
        <f t="shared" si="6"/>
        <v>43982</v>
      </c>
      <c r="G43" s="55">
        <f t="shared" si="5"/>
        <v>43982</v>
      </c>
    </row>
    <row r="44" spans="2:10" x14ac:dyDescent="0.25">
      <c r="B44" s="47">
        <v>43983</v>
      </c>
      <c r="C44" s="40">
        <f>SUMIFS('拌客源数据1-8月'!J:J,'拌客源数据1-8月'!H:H,"美团",'拌客源数据1-8月'!A:A,"&gt;="&amp;DATE(YEAR(B44),MONTH(B44),1),'拌客源数据1-8月'!A:A,"&lt;="&amp;(DATE(YEAR(B44),MONTH(B44)+1,1)-1))</f>
        <v>26037.540000000005</v>
      </c>
      <c r="D44" s="57">
        <f>SUMIFS('拌客源数据1-8月'!J:J,'拌客源数据1-8月'!H:H,"美团",'拌客源数据1-8月'!A:A,"&gt;="&amp;DATE(YEAR(B44),MONTH(B44),1),'拌客源数据1-8月'!A:A,"&lt;="&amp;(DATE(YEAR(B44),MONTH(B44)+1,1)-1))/SUMIFS('拌客源数据1-8月'!J:J,'拌客源数据1-8月'!H:H,"美团",'拌客源数据1-8月'!A:A,"&gt;="&amp;DATE(YEAR(B44),MONTH(B44)-1,1),'拌客源数据1-8月'!A:A,"&lt;="&amp;(DATE(YEAR(B44),MONTH(B44),1)-1))-1</f>
        <v>-0.14343942222096451</v>
      </c>
      <c r="E44" s="58">
        <f t="shared" si="4"/>
        <v>43983</v>
      </c>
      <c r="F44" s="55">
        <f t="shared" si="6"/>
        <v>44013</v>
      </c>
      <c r="G44" s="55">
        <f t="shared" si="5"/>
        <v>44012</v>
      </c>
    </row>
    <row r="45" spans="2:10" x14ac:dyDescent="0.25">
      <c r="B45" s="47">
        <v>44013</v>
      </c>
      <c r="C45" s="40">
        <f>SUMIFS('拌客源数据1-8月'!J:J,'拌客源数据1-8月'!H:H,"美团",'拌客源数据1-8月'!A:A,"&gt;="&amp;DATE(YEAR(B45),MONTH(B45),1),'拌客源数据1-8月'!A:A,"&lt;="&amp;(DATE(YEAR(B45),MONTH(B45)+1,1)-1))</f>
        <v>133045.43</v>
      </c>
      <c r="D45" s="57">
        <f>SUMIFS('拌客源数据1-8月'!J:J,'拌客源数据1-8月'!H:H,"美团",'拌客源数据1-8月'!A:A,"&gt;="&amp;DATE(YEAR(B45),MONTH(B45),1),'拌客源数据1-8月'!A:A,"&lt;="&amp;(DATE(YEAR(B45),MONTH(B45)+1,1)-1))/SUMIFS('拌客源数据1-8月'!J:J,'拌客源数据1-8月'!H:H,"美团",'拌客源数据1-8月'!A:A,"&gt;="&amp;DATE(YEAR(B45),MONTH(B45)-1,1),'拌客源数据1-8月'!A:A,"&lt;="&amp;(DATE(YEAR(B45),MONTH(B45),1)-1))-1</f>
        <v>4.1097542240933658</v>
      </c>
      <c r="E45" s="58">
        <f t="shared" si="4"/>
        <v>44013</v>
      </c>
      <c r="F45" s="55">
        <f t="shared" si="6"/>
        <v>44043</v>
      </c>
      <c r="G45" s="55">
        <f t="shared" si="5"/>
        <v>44043</v>
      </c>
    </row>
    <row r="46" spans="2:10" x14ac:dyDescent="0.25">
      <c r="B46" s="47">
        <v>44044</v>
      </c>
      <c r="C46" s="40">
        <f>SUMIFS('拌客源数据1-8月'!J:J,'拌客源数据1-8月'!H:H,"美团",'拌客源数据1-8月'!A:A,"&gt;="&amp;DATE(YEAR(B46),MONTH(B46),1),'拌客源数据1-8月'!A:A,"&lt;="&amp;(DATE(YEAR(B46),MONTH(B46)+1,1)-1))</f>
        <v>42659.520000000004</v>
      </c>
      <c r="D46" s="57">
        <f>SUMIFS('拌客源数据1-8月'!J:J,'拌客源数据1-8月'!H:H,"美团",'拌客源数据1-8月'!A:A,"&gt;="&amp;DATE(YEAR(B46),MONTH(B46),1),'拌客源数据1-8月'!A:A,"&lt;="&amp;(DATE(YEAR(B46),MONTH(B46)+1,1)-1))/SUMIFS('拌客源数据1-8月'!J:J,'拌客源数据1-8月'!H:H,"美团",'拌客源数据1-8月'!A:A,"&gt;="&amp;DATE(YEAR(B46),MONTH(B46)-1,1),'拌客源数据1-8月'!A:A,"&lt;="&amp;(DATE(YEAR(B46),MONTH(B46),1)-1))-1</f>
        <v>-0.67936125276907289</v>
      </c>
      <c r="E46" s="58">
        <f t="shared" si="4"/>
        <v>44044</v>
      </c>
      <c r="F46" s="55">
        <f t="shared" si="6"/>
        <v>44074</v>
      </c>
      <c r="G46" s="55">
        <f t="shared" si="5"/>
        <v>44074</v>
      </c>
    </row>
    <row r="47" spans="2:10" x14ac:dyDescent="0.25">
      <c r="B47" s="48"/>
      <c r="C47" s="42"/>
      <c r="D47" s="42"/>
      <c r="E47" s="42"/>
    </row>
    <row r="48" spans="2:10" x14ac:dyDescent="0.25">
      <c r="B48" s="48"/>
      <c r="C48" s="42"/>
      <c r="D48" s="42"/>
      <c r="E48" s="42"/>
    </row>
    <row r="49" spans="2:5" x14ac:dyDescent="0.25">
      <c r="B49" s="48"/>
      <c r="C49" s="42"/>
      <c r="D49" s="42"/>
      <c r="E49" s="42"/>
    </row>
    <row r="52" spans="2:5" x14ac:dyDescent="0.25">
      <c r="B52" s="37" t="s">
        <v>81</v>
      </c>
    </row>
    <row r="54" spans="2:5" x14ac:dyDescent="0.25">
      <c r="B54" s="39"/>
      <c r="C54" s="40" t="s">
        <v>88</v>
      </c>
      <c r="D54" s="40" t="s">
        <v>89</v>
      </c>
    </row>
    <row r="55" spans="2:5" x14ac:dyDescent="0.25">
      <c r="B55" s="40" t="s">
        <v>55</v>
      </c>
      <c r="C55" s="39">
        <f>SUM('拌客源数据1-8月'!J:J)</f>
        <v>1071473.2499999998</v>
      </c>
      <c r="D55" s="39">
        <f>SUBTOTAL(9,'拌客源数据1-8月'!J:J)</f>
        <v>1071473.2499999998</v>
      </c>
    </row>
    <row r="56" spans="2:5" x14ac:dyDescent="0.25">
      <c r="B56" s="41"/>
      <c r="C56" s="42"/>
      <c r="D56" s="42"/>
    </row>
    <row r="57" spans="2:5" x14ac:dyDescent="0.25">
      <c r="B57" s="41"/>
      <c r="C57" s="42"/>
      <c r="D57" s="42"/>
    </row>
    <row r="58" spans="2:5" x14ac:dyDescent="0.25">
      <c r="B58" s="41"/>
      <c r="C58" s="42"/>
      <c r="D58" s="42"/>
    </row>
    <row r="61" spans="2:5" x14ac:dyDescent="0.25">
      <c r="B61" s="37" t="s">
        <v>82</v>
      </c>
    </row>
    <row r="63" spans="2:5" x14ac:dyDescent="0.25">
      <c r="B63" s="40" t="s">
        <v>98</v>
      </c>
      <c r="C63" s="40" t="s">
        <v>55</v>
      </c>
      <c r="D63" s="40" t="s">
        <v>100</v>
      </c>
      <c r="E63" s="49"/>
    </row>
    <row r="64" spans="2:5" x14ac:dyDescent="0.25">
      <c r="B64" s="40" t="s">
        <v>90</v>
      </c>
      <c r="C64" s="40">
        <v>64233.369999999995</v>
      </c>
      <c r="D64" s="40" t="str">
        <f>IF(C64&gt;100000,"达标","不达标")</f>
        <v>不达标</v>
      </c>
      <c r="E64" s="49"/>
    </row>
    <row r="65" spans="2:11" x14ac:dyDescent="0.25">
      <c r="B65" s="40" t="s">
        <v>91</v>
      </c>
      <c r="C65" s="40">
        <v>32755.710000000006</v>
      </c>
      <c r="D65" s="40" t="str">
        <f t="shared" ref="D65:D71" si="7">IF(C65&gt;100000,"达标","不达标")</f>
        <v>不达标</v>
      </c>
      <c r="E65" s="49"/>
    </row>
    <row r="66" spans="2:11" x14ac:dyDescent="0.25">
      <c r="B66" s="40" t="s">
        <v>92</v>
      </c>
      <c r="C66" s="40">
        <v>78895.689999999988</v>
      </c>
      <c r="D66" s="40" t="str">
        <f t="shared" si="7"/>
        <v>不达标</v>
      </c>
      <c r="E66" s="49"/>
    </row>
    <row r="67" spans="2:11" x14ac:dyDescent="0.25">
      <c r="B67" s="40" t="s">
        <v>93</v>
      </c>
      <c r="C67" s="40">
        <v>108307.06999999999</v>
      </c>
      <c r="D67" s="40" t="str">
        <f t="shared" si="7"/>
        <v>达标</v>
      </c>
      <c r="E67" s="49"/>
    </row>
    <row r="68" spans="2:11" x14ac:dyDescent="0.25">
      <c r="B68" s="40" t="s">
        <v>94</v>
      </c>
      <c r="C68" s="40">
        <v>194276.97</v>
      </c>
      <c r="D68" s="40" t="str">
        <f t="shared" si="7"/>
        <v>达标</v>
      </c>
      <c r="E68" s="49"/>
    </row>
    <row r="69" spans="2:11" x14ac:dyDescent="0.25">
      <c r="B69" s="40" t="s">
        <v>95</v>
      </c>
      <c r="C69" s="40">
        <v>255727.79000000007</v>
      </c>
      <c r="D69" s="40" t="str">
        <f t="shared" si="7"/>
        <v>达标</v>
      </c>
      <c r="E69" s="49"/>
    </row>
    <row r="70" spans="2:11" x14ac:dyDescent="0.25">
      <c r="B70" s="40" t="s">
        <v>96</v>
      </c>
      <c r="C70" s="40">
        <v>255891.73</v>
      </c>
      <c r="D70" s="40" t="str">
        <f t="shared" si="7"/>
        <v>达标</v>
      </c>
      <c r="E70" s="49"/>
    </row>
    <row r="71" spans="2:11" x14ac:dyDescent="0.25">
      <c r="B71" s="40" t="s">
        <v>97</v>
      </c>
      <c r="C71" s="40">
        <v>81384.920000000013</v>
      </c>
      <c r="D71" s="40" t="str">
        <f t="shared" si="7"/>
        <v>不达标</v>
      </c>
      <c r="E71" s="49"/>
    </row>
    <row r="72" spans="2:11" x14ac:dyDescent="0.25">
      <c r="B72" s="41"/>
      <c r="C72" s="41"/>
      <c r="D72" s="41"/>
      <c r="E72" s="49"/>
    </row>
    <row r="73" spans="2:11" x14ac:dyDescent="0.25">
      <c r="B73" s="41"/>
      <c r="C73" s="41"/>
      <c r="D73" s="41"/>
      <c r="E73" s="49"/>
    </row>
    <row r="74" spans="2:11" x14ac:dyDescent="0.25">
      <c r="B74" s="41"/>
      <c r="C74" s="41"/>
      <c r="D74" s="41"/>
      <c r="E74" s="49"/>
    </row>
    <row r="77" spans="2:11" x14ac:dyDescent="0.25">
      <c r="B77" s="37" t="s">
        <v>101</v>
      </c>
    </row>
    <row r="78" spans="2:11" x14ac:dyDescent="0.25">
      <c r="I78" s="37" t="s">
        <v>109</v>
      </c>
    </row>
    <row r="79" spans="2:11" x14ac:dyDescent="0.25">
      <c r="B79" s="40" t="s">
        <v>98</v>
      </c>
      <c r="C79" s="40" t="s">
        <v>55</v>
      </c>
      <c r="D79" s="40" t="s">
        <v>99</v>
      </c>
      <c r="E79" s="39" t="s">
        <v>102</v>
      </c>
      <c r="I79" s="40" t="s">
        <v>106</v>
      </c>
      <c r="J79" s="40" t="s">
        <v>107</v>
      </c>
      <c r="K79" s="40" t="s">
        <v>108</v>
      </c>
    </row>
    <row r="80" spans="2:11" x14ac:dyDescent="0.25">
      <c r="B80" s="40" t="s">
        <v>90</v>
      </c>
      <c r="C80" s="40">
        <v>64233.369999999995</v>
      </c>
      <c r="D80" s="40">
        <v>3344.24</v>
      </c>
      <c r="E80" s="40" t="str">
        <f>IF(C80&gt;100000,IF(D80&lt;5000,"达标","不达标"),"不达标")</f>
        <v>不达标</v>
      </c>
      <c r="I80" s="40">
        <v>0</v>
      </c>
      <c r="J80" s="40">
        <v>0</v>
      </c>
      <c r="K80" s="40" t="str">
        <f>IF(I80=0,IF(J80=0,"AB都等于","A等于B不等于"),IF(J80=0,"A不等于B等于","AB都不等于"))</f>
        <v>AB都等于</v>
      </c>
    </row>
    <row r="81" spans="2:25" x14ac:dyDescent="0.25">
      <c r="B81" s="40" t="s">
        <v>91</v>
      </c>
      <c r="C81" s="40">
        <v>32755.710000000006</v>
      </c>
      <c r="D81" s="40">
        <v>902.87</v>
      </c>
      <c r="E81" s="40" t="str">
        <f t="shared" ref="E81:E87" si="8">IF(C81&gt;100000,IF(D81&lt;5000,"达标","不达标"),"不达标")</f>
        <v>不达标</v>
      </c>
      <c r="I81" s="40">
        <v>1</v>
      </c>
      <c r="J81" s="40">
        <v>0</v>
      </c>
      <c r="K81" s="40" t="str">
        <f>IF(I81=0,IF(J81=0,"AB都等于","A等于B不等于"),IF(J81=0,"A不等于B等于","AB都不等于"))</f>
        <v>A不等于B等于</v>
      </c>
    </row>
    <row r="82" spans="2:25" x14ac:dyDescent="0.25">
      <c r="B82" s="40" t="s">
        <v>92</v>
      </c>
      <c r="C82" s="40">
        <v>78895.689999999988</v>
      </c>
      <c r="D82" s="40">
        <v>2645.3200000000006</v>
      </c>
      <c r="E82" s="40" t="str">
        <f t="shared" si="8"/>
        <v>不达标</v>
      </c>
      <c r="I82" s="40">
        <v>1</v>
      </c>
      <c r="J82" s="40">
        <v>1</v>
      </c>
      <c r="K82" s="40" t="str">
        <f>IF(I82=0,IF(J82=0,"AB都等于","A等于B不等于"),IF(J82=0,"A不等于B等于","AB都不等于"))</f>
        <v>AB都不等于</v>
      </c>
    </row>
    <row r="83" spans="2:25" x14ac:dyDescent="0.25">
      <c r="B83" s="40" t="s">
        <v>93</v>
      </c>
      <c r="C83" s="40">
        <v>108307.06999999999</v>
      </c>
      <c r="D83" s="40">
        <v>4513.12</v>
      </c>
      <c r="E83" s="40" t="str">
        <f t="shared" si="8"/>
        <v>达标</v>
      </c>
      <c r="I83" s="40">
        <v>0</v>
      </c>
      <c r="J83" s="40">
        <v>1</v>
      </c>
      <c r="K83" s="40" t="str">
        <f>IF(I83=0,IF(J83=0,"AB都等于","A等于B不等于"),IF(J83=0,"A不等于B等于","AB都不等于"))</f>
        <v>A等于B不等于</v>
      </c>
    </row>
    <row r="84" spans="2:25" x14ac:dyDescent="0.25">
      <c r="B84" s="40" t="s">
        <v>94</v>
      </c>
      <c r="C84" s="40">
        <v>194276.97</v>
      </c>
      <c r="D84" s="40">
        <v>11804.4</v>
      </c>
      <c r="E84" s="40" t="str">
        <f t="shared" si="8"/>
        <v>不达标</v>
      </c>
    </row>
    <row r="85" spans="2:25" x14ac:dyDescent="0.25">
      <c r="B85" s="40" t="s">
        <v>95</v>
      </c>
      <c r="C85" s="40">
        <v>255727.79000000007</v>
      </c>
      <c r="D85" s="40">
        <v>8302.5300000000007</v>
      </c>
      <c r="E85" s="40" t="str">
        <f t="shared" si="8"/>
        <v>不达标</v>
      </c>
    </row>
    <row r="86" spans="2:25" x14ac:dyDescent="0.25">
      <c r="B86" s="40" t="s">
        <v>96</v>
      </c>
      <c r="C86" s="40">
        <v>255891.73</v>
      </c>
      <c r="D86" s="40">
        <v>13616.330000000004</v>
      </c>
      <c r="E86" s="40" t="str">
        <f t="shared" si="8"/>
        <v>不达标</v>
      </c>
    </row>
    <row r="87" spans="2:25" x14ac:dyDescent="0.25">
      <c r="B87" s="40" t="s">
        <v>97</v>
      </c>
      <c r="C87" s="40">
        <v>81384.920000000013</v>
      </c>
      <c r="D87" s="40">
        <v>3680.309999999999</v>
      </c>
      <c r="E87" s="40" t="str">
        <f t="shared" si="8"/>
        <v>不达标</v>
      </c>
    </row>
    <row r="88" spans="2:25" x14ac:dyDescent="0.25">
      <c r="B88" s="41"/>
      <c r="C88" s="41"/>
      <c r="D88" s="41"/>
      <c r="E88" s="42"/>
    </row>
    <row r="89" spans="2:25" x14ac:dyDescent="0.25">
      <c r="B89" s="41"/>
      <c r="C89" s="41"/>
      <c r="D89" s="41"/>
      <c r="E89" s="42"/>
    </row>
    <row r="90" spans="2:25" x14ac:dyDescent="0.25">
      <c r="B90" s="41"/>
      <c r="C90" s="41"/>
      <c r="D90" s="41"/>
      <c r="E90" s="42"/>
    </row>
    <row r="93" spans="2:25" x14ac:dyDescent="0.25">
      <c r="B93" s="37" t="s">
        <v>105</v>
      </c>
      <c r="P93" s="37">
        <f>VLOOKUP(O96,O110:P117,2,FALSE)</f>
        <v>273854.58</v>
      </c>
    </row>
    <row r="94" spans="2:25" x14ac:dyDescent="0.25">
      <c r="F94" s="37" t="s">
        <v>121</v>
      </c>
      <c r="I94" s="37" t="s">
        <v>130</v>
      </c>
      <c r="S94" s="37" t="s">
        <v>118</v>
      </c>
    </row>
    <row r="95" spans="2:25" x14ac:dyDescent="0.25">
      <c r="B95" s="40" t="s">
        <v>103</v>
      </c>
      <c r="C95" s="40" t="s">
        <v>104</v>
      </c>
      <c r="D95" s="41"/>
      <c r="E95" s="41"/>
      <c r="F95" s="40" t="s">
        <v>122</v>
      </c>
      <c r="G95" s="40" t="s">
        <v>117</v>
      </c>
      <c r="I95" s="40" t="s">
        <v>124</v>
      </c>
      <c r="J95" s="40" t="s">
        <v>125</v>
      </c>
      <c r="L95"/>
      <c r="M95"/>
      <c r="N95"/>
      <c r="O95" s="40" t="s">
        <v>103</v>
      </c>
      <c r="P95" s="40" t="s">
        <v>55</v>
      </c>
      <c r="Q95" s="41"/>
      <c r="R95" s="41"/>
      <c r="S95" s="40" t="s">
        <v>110</v>
      </c>
      <c r="T95" s="40" t="s">
        <v>113</v>
      </c>
      <c r="U95" s="40" t="s">
        <v>117</v>
      </c>
      <c r="W95" s="59" t="s">
        <v>135</v>
      </c>
      <c r="X95" t="s">
        <v>144</v>
      </c>
      <c r="Y95"/>
    </row>
    <row r="96" spans="2:25" x14ac:dyDescent="0.25">
      <c r="B96" s="50" t="s">
        <v>46</v>
      </c>
      <c r="C96" s="40" t="str">
        <f>VLOOKUP(B96,'拌客源数据1-8月'!D:E,2,FALSE)</f>
        <v>宝山店</v>
      </c>
      <c r="D96" s="41"/>
      <c r="E96" s="41"/>
      <c r="F96" s="40" t="s">
        <v>129</v>
      </c>
      <c r="G96" s="40">
        <v>1</v>
      </c>
      <c r="I96" s="40" t="s">
        <v>114</v>
      </c>
      <c r="J96" s="40">
        <f>VLOOKUP(I96&amp;"*",F96:G103,2,TRUE)</f>
        <v>1</v>
      </c>
      <c r="L96"/>
      <c r="M96"/>
      <c r="N96"/>
      <c r="O96" s="50" t="s">
        <v>46</v>
      </c>
      <c r="P96" s="39">
        <f>VLOOKUP(O96,$O$109:$P$118,2,FALSE)</f>
        <v>273854.58</v>
      </c>
      <c r="Q96" s="42"/>
      <c r="R96" s="42"/>
      <c r="S96" s="40" t="s">
        <v>106</v>
      </c>
      <c r="T96" s="40" t="s">
        <v>114</v>
      </c>
      <c r="U96" s="40">
        <v>1</v>
      </c>
      <c r="W96" s="60" t="s">
        <v>145</v>
      </c>
      <c r="X96" s="61">
        <v>19</v>
      </c>
      <c r="Y96"/>
    </row>
    <row r="97" spans="2:25" x14ac:dyDescent="0.25">
      <c r="B97" s="50" t="s">
        <v>47</v>
      </c>
      <c r="C97" s="40" t="str">
        <f>VLOOKUP(B97,'拌客源数据1-8月'!D:E,2,FALSE)</f>
        <v>五角场店</v>
      </c>
      <c r="D97" s="41"/>
      <c r="E97" s="41"/>
      <c r="F97" s="40" t="s">
        <v>127</v>
      </c>
      <c r="G97" s="40">
        <v>2</v>
      </c>
      <c r="L97"/>
      <c r="M97"/>
      <c r="N97"/>
      <c r="O97" s="50" t="s">
        <v>47</v>
      </c>
      <c r="P97" s="39">
        <f t="shared" ref="P97:P103" si="9">VLOOKUP(O97,$O$109:$P$118,2,FALSE)</f>
        <v>16838.82</v>
      </c>
      <c r="Q97" s="42"/>
      <c r="R97" s="42"/>
      <c r="S97" s="40" t="s">
        <v>106</v>
      </c>
      <c r="T97" s="40" t="s">
        <v>115</v>
      </c>
      <c r="U97" s="40">
        <v>2</v>
      </c>
      <c r="W97" s="62" t="s">
        <v>140</v>
      </c>
      <c r="X97" s="61">
        <v>1</v>
      </c>
      <c r="Y97"/>
    </row>
    <row r="98" spans="2:25" x14ac:dyDescent="0.25">
      <c r="B98" s="50" t="s">
        <v>44</v>
      </c>
      <c r="C98" s="40" t="str">
        <f>VLOOKUP(B98,'拌客源数据1-8月'!D:E,2,FALSE)</f>
        <v>龙阳广场店</v>
      </c>
      <c r="D98" s="41"/>
      <c r="E98" s="41"/>
      <c r="F98" s="40" t="s">
        <v>126</v>
      </c>
      <c r="G98" s="40">
        <v>3</v>
      </c>
      <c r="I98" s="37" t="s">
        <v>128</v>
      </c>
      <c r="L98"/>
      <c r="M98"/>
      <c r="N98"/>
      <c r="O98" s="50" t="s">
        <v>44</v>
      </c>
      <c r="P98" s="39">
        <f t="shared" si="9"/>
        <v>6452.04</v>
      </c>
      <c r="Q98" s="42"/>
      <c r="R98" s="42"/>
      <c r="S98" s="40" t="s">
        <v>107</v>
      </c>
      <c r="T98" s="40" t="s">
        <v>116</v>
      </c>
      <c r="U98" s="40">
        <v>3</v>
      </c>
      <c r="W98" s="62" t="s">
        <v>141</v>
      </c>
      <c r="X98" s="61">
        <v>5</v>
      </c>
      <c r="Y98"/>
    </row>
    <row r="99" spans="2:25" x14ac:dyDescent="0.25">
      <c r="B99" s="50" t="s">
        <v>45</v>
      </c>
      <c r="C99" s="40" t="str">
        <f>VLOOKUP(B99,'拌客源数据1-8月'!D:E,2,FALSE)</f>
        <v>五角场店</v>
      </c>
      <c r="D99" s="41"/>
      <c r="E99" s="41"/>
      <c r="F99" s="40" t="s">
        <v>138</v>
      </c>
      <c r="G99" s="40">
        <v>4</v>
      </c>
      <c r="I99" s="40" t="s">
        <v>115</v>
      </c>
      <c r="J99" s="40">
        <f>VLOOKUP(I99&amp;"??",F95:G103,2,FALSE)</f>
        <v>7</v>
      </c>
      <c r="L99"/>
      <c r="M99"/>
      <c r="N99"/>
      <c r="O99" s="50" t="s">
        <v>45</v>
      </c>
      <c r="P99" s="39">
        <f t="shared" si="9"/>
        <v>60286.000000000022</v>
      </c>
      <c r="Q99" s="42"/>
      <c r="R99" s="42"/>
      <c r="S99" s="40" t="s">
        <v>107</v>
      </c>
      <c r="T99" s="40" t="s">
        <v>116</v>
      </c>
      <c r="U99" s="40">
        <v>4</v>
      </c>
      <c r="W99" s="62" t="s">
        <v>142</v>
      </c>
      <c r="X99" s="61">
        <v>13</v>
      </c>
      <c r="Y99"/>
    </row>
    <row r="100" spans="2:25" x14ac:dyDescent="0.25">
      <c r="B100" s="50" t="s">
        <v>48</v>
      </c>
      <c r="C100" s="40" t="str">
        <f>VLOOKUP(B100,'拌客源数据1-8月'!D:E,2,FALSE)</f>
        <v>怒江路店</v>
      </c>
      <c r="D100" s="41"/>
      <c r="E100" s="41"/>
      <c r="F100" s="40" t="s">
        <v>139</v>
      </c>
      <c r="G100" s="40">
        <v>5</v>
      </c>
      <c r="L100"/>
      <c r="M100"/>
      <c r="N100"/>
      <c r="O100" s="50" t="s">
        <v>48</v>
      </c>
      <c r="P100" s="39">
        <f t="shared" si="9"/>
        <v>4313.57</v>
      </c>
      <c r="Q100" s="42"/>
      <c r="R100" s="42"/>
      <c r="S100" s="40" t="s">
        <v>107</v>
      </c>
      <c r="T100" s="40" t="s">
        <v>114</v>
      </c>
      <c r="U100" s="40">
        <v>5</v>
      </c>
      <c r="W100" s="60" t="s">
        <v>146</v>
      </c>
      <c r="X100" s="61">
        <v>10</v>
      </c>
      <c r="Y100"/>
    </row>
    <row r="101" spans="2:25" x14ac:dyDescent="0.25">
      <c r="B101" s="50" t="s">
        <v>49</v>
      </c>
      <c r="C101" s="40" t="str">
        <f>VLOOKUP(B101,'拌客源数据1-8月'!D:E,2,FALSE)</f>
        <v>宝山店</v>
      </c>
      <c r="D101" s="41"/>
      <c r="E101" s="41"/>
      <c r="F101" s="40" t="s">
        <v>119</v>
      </c>
      <c r="G101" s="40">
        <v>6</v>
      </c>
      <c r="L101"/>
      <c r="M101"/>
      <c r="N101"/>
      <c r="O101" s="50" t="s">
        <v>49</v>
      </c>
      <c r="P101" s="39">
        <f t="shared" si="9"/>
        <v>169975.03999999998</v>
      </c>
      <c r="Q101" s="42"/>
      <c r="R101" s="42"/>
      <c r="S101" s="40" t="s">
        <v>111</v>
      </c>
      <c r="T101" s="40" t="s">
        <v>114</v>
      </c>
      <c r="U101" s="40">
        <v>6</v>
      </c>
      <c r="W101" s="62" t="s">
        <v>140</v>
      </c>
      <c r="X101" s="61">
        <v>2</v>
      </c>
      <c r="Y101"/>
    </row>
    <row r="102" spans="2:25" x14ac:dyDescent="0.25">
      <c r="B102" s="50" t="s">
        <v>50</v>
      </c>
      <c r="C102" s="40" t="str">
        <f>VLOOKUP(B102,'拌客源数据1-8月'!D:E,2,FALSE)</f>
        <v>拌客干拌麻辣烫(武宁路店)</v>
      </c>
      <c r="D102" s="41"/>
      <c r="E102" s="41"/>
      <c r="F102" s="40" t="s">
        <v>120</v>
      </c>
      <c r="G102" s="40">
        <v>7</v>
      </c>
      <c r="L102"/>
      <c r="M102"/>
      <c r="N102"/>
      <c r="O102" s="50" t="s">
        <v>50</v>
      </c>
      <c r="P102" s="39">
        <f t="shared" si="9"/>
        <v>425745.45999999996</v>
      </c>
      <c r="Q102" s="42"/>
      <c r="R102" s="42"/>
      <c r="S102" s="40" t="s">
        <v>111</v>
      </c>
      <c r="T102" s="40" t="s">
        <v>114</v>
      </c>
      <c r="U102" s="40">
        <v>7</v>
      </c>
      <c r="W102" s="62" t="s">
        <v>143</v>
      </c>
      <c r="X102" s="61">
        <v>8</v>
      </c>
      <c r="Y102"/>
    </row>
    <row r="103" spans="2:25" x14ac:dyDescent="0.25">
      <c r="B103" s="50" t="s">
        <v>51</v>
      </c>
      <c r="C103" s="40" t="str">
        <f>VLOOKUP(B103,'拌客源数据1-8月'!D:E,2,FALSE)</f>
        <v>拌客干拌麻辣烫(武宁路店)</v>
      </c>
      <c r="D103" s="41"/>
      <c r="E103" s="41"/>
      <c r="F103" s="40" t="s">
        <v>123</v>
      </c>
      <c r="G103" s="40">
        <v>8</v>
      </c>
      <c r="L103"/>
      <c r="M103"/>
      <c r="N103"/>
      <c r="O103" s="50" t="s">
        <v>51</v>
      </c>
      <c r="P103" s="39">
        <f t="shared" si="9"/>
        <v>114007.74</v>
      </c>
      <c r="Q103" s="42"/>
      <c r="R103" s="42"/>
      <c r="S103" s="40" t="s">
        <v>112</v>
      </c>
      <c r="T103" s="40" t="s">
        <v>115</v>
      </c>
      <c r="U103" s="40">
        <v>8</v>
      </c>
      <c r="W103" s="60" t="s">
        <v>147</v>
      </c>
      <c r="X103" s="61">
        <v>7</v>
      </c>
      <c r="Y103"/>
    </row>
    <row r="104" spans="2:25" x14ac:dyDescent="0.25">
      <c r="B104" s="51"/>
      <c r="C104" s="41"/>
      <c r="D104" s="41"/>
      <c r="E104" s="41"/>
      <c r="F104" s="41"/>
      <c r="G104" s="41"/>
      <c r="L104"/>
      <c r="M104"/>
      <c r="N104"/>
      <c r="O104" s="51"/>
      <c r="P104" s="42"/>
      <c r="Q104" s="42"/>
      <c r="R104" s="42"/>
      <c r="S104" s="41"/>
      <c r="T104" s="41"/>
      <c r="U104" s="41"/>
      <c r="W104" s="62" t="s">
        <v>141</v>
      </c>
      <c r="X104" s="61">
        <v>7</v>
      </c>
      <c r="Y104"/>
    </row>
    <row r="105" spans="2:25" x14ac:dyDescent="0.25">
      <c r="B105" s="51"/>
      <c r="C105" s="41"/>
      <c r="D105" s="41"/>
      <c r="E105" s="41"/>
      <c r="F105" s="41"/>
      <c r="G105" s="41"/>
      <c r="L105"/>
      <c r="M105"/>
      <c r="N105"/>
      <c r="O105" s="51"/>
      <c r="P105" s="42"/>
      <c r="Q105" s="42"/>
      <c r="R105" s="42"/>
      <c r="S105" s="41"/>
      <c r="T105" s="41"/>
      <c r="U105" s="41"/>
      <c r="W105" s="60" t="s">
        <v>136</v>
      </c>
      <c r="X105" s="61">
        <v>36</v>
      </c>
      <c r="Y105"/>
    </row>
    <row r="106" spans="2:25" x14ac:dyDescent="0.25">
      <c r="B106" s="51"/>
      <c r="C106" s="41"/>
      <c r="D106" s="41"/>
      <c r="E106" s="41"/>
      <c r="F106" s="41"/>
      <c r="G106" s="41"/>
      <c r="L106"/>
      <c r="M106"/>
      <c r="N106"/>
      <c r="O106" s="51"/>
      <c r="P106" s="42"/>
      <c r="Q106" s="42"/>
      <c r="R106" s="42"/>
      <c r="S106"/>
      <c r="T106"/>
      <c r="U106"/>
      <c r="W106"/>
      <c r="X106"/>
      <c r="Y106"/>
    </row>
    <row r="107" spans="2:25" x14ac:dyDescent="0.25">
      <c r="L107"/>
      <c r="M107"/>
      <c r="N107"/>
      <c r="S107"/>
      <c r="T107"/>
      <c r="U107"/>
      <c r="W107"/>
      <c r="X107"/>
      <c r="Y107"/>
    </row>
    <row r="108" spans="2:25" x14ac:dyDescent="0.25">
      <c r="L108"/>
      <c r="M108"/>
      <c r="N108"/>
      <c r="S108"/>
      <c r="T108"/>
      <c r="U108"/>
      <c r="W108"/>
      <c r="X108"/>
      <c r="Y108"/>
    </row>
    <row r="109" spans="2:25" x14ac:dyDescent="0.25">
      <c r="B109" s="37" t="s">
        <v>133</v>
      </c>
      <c r="L109"/>
      <c r="M109"/>
      <c r="N109"/>
      <c r="O109" s="59" t="s">
        <v>135</v>
      </c>
      <c r="P109" t="s">
        <v>137</v>
      </c>
      <c r="Q109"/>
      <c r="S109"/>
      <c r="T109"/>
      <c r="U109"/>
      <c r="W109"/>
      <c r="X109"/>
      <c r="Y109"/>
    </row>
    <row r="110" spans="2:25" x14ac:dyDescent="0.25">
      <c r="L110"/>
      <c r="M110"/>
      <c r="N110"/>
      <c r="O110" s="60" t="s">
        <v>45</v>
      </c>
      <c r="P110" s="61">
        <v>60286.000000000022</v>
      </c>
      <c r="Q110"/>
      <c r="S110"/>
      <c r="T110"/>
      <c r="U110"/>
      <c r="W110"/>
      <c r="X110"/>
      <c r="Y110"/>
    </row>
    <row r="111" spans="2:25" x14ac:dyDescent="0.25">
      <c r="B111" s="78" t="s">
        <v>11</v>
      </c>
      <c r="C111" s="79"/>
      <c r="D111" s="40" t="s">
        <v>103</v>
      </c>
      <c r="E111" s="40" t="s">
        <v>131</v>
      </c>
      <c r="F111" s="40" t="s">
        <v>132</v>
      </c>
      <c r="G111" s="40" t="s">
        <v>104</v>
      </c>
      <c r="H111" s="40" t="s">
        <v>55</v>
      </c>
      <c r="I111" s="40" t="s">
        <v>74</v>
      </c>
      <c r="J111" s="40" t="s">
        <v>75</v>
      </c>
      <c r="K111" s="41"/>
      <c r="L111"/>
      <c r="M111"/>
      <c r="N111"/>
      <c r="O111" s="60" t="s">
        <v>46</v>
      </c>
      <c r="P111" s="61">
        <v>273854.58</v>
      </c>
      <c r="Q111"/>
      <c r="S111"/>
      <c r="T111"/>
      <c r="U111"/>
      <c r="W111"/>
      <c r="X111"/>
      <c r="Y111"/>
    </row>
    <row r="112" spans="2:25" x14ac:dyDescent="0.25">
      <c r="B112" s="69" t="s">
        <v>159</v>
      </c>
      <c r="C112" s="70"/>
      <c r="D112" s="40" t="str">
        <f>INDEX('拌客源数据1-8月'!$A:$I,MATCH($B112,'拌客源数据1-8月'!$I:$I,0),MATCH(D$111,'拌客源数据1-8月'!$A$1:$I$1,0))</f>
        <v>2001104355</v>
      </c>
      <c r="E112" s="40" t="str">
        <f>INDEX('拌客源数据1-8月'!$A:$I,MATCH('常用函数-完成版'!$B112,'拌客源数据1-8月'!$I:$I,0),MATCH('常用函数-完成版'!E$111,'拌客源数据1-8月'!$A$1:$I$1,0))</f>
        <v>蛙小辣火锅杯（总账号）</v>
      </c>
      <c r="F112" s="40">
        <f>INDEX('拌客源数据1-8月'!$A:$I,MATCH('常用函数-完成版'!$B112,'拌客源数据1-8月'!$I:$I,0),MATCH('常用函数-完成版'!F$111,'拌客源数据1-8月'!$A$1:$I$1,0))</f>
        <v>4636</v>
      </c>
      <c r="G112" s="40" t="str">
        <f>INDEX('拌客源数据1-8月'!$A:$I,MATCH('常用函数-完成版'!$B112,'拌客源数据1-8月'!$I:$I,0),MATCH('常用函数-完成版'!G$111,'拌客源数据1-8月'!$A$1:$I$1,0))</f>
        <v>宝山店</v>
      </c>
      <c r="H112" s="40">
        <f>SUMIFS(INDEX('拌客源数据1-8月'!$A:$X,0,MATCH('常用函数-完成版'!H$111,'拌客源数据1-8月'!$A$1:$X$1,0)),'拌客源数据1-8月'!$I:$I,'常用函数-完成版'!$B112)</f>
        <v>116343.26000000004</v>
      </c>
      <c r="I112" s="40">
        <f>SUMIFS(INDEX('拌客源数据1-8月'!$A:$X,0,MATCH('常用函数-完成版'!I$111,'拌客源数据1-8月'!$A$1:$X$1,0)),'拌客源数据1-8月'!$I:$I,'常用函数-完成版'!$B112)</f>
        <v>11204</v>
      </c>
      <c r="J112" s="40">
        <f>SUMIFS(INDEX('拌客源数据1-8月'!$A:$X,0,MATCH('常用函数-完成版'!J$111,'拌客源数据1-8月'!$A$1:$X$1,0)),'拌客源数据1-8月'!$I:$I,'常用函数-完成版'!$B112)</f>
        <v>1646</v>
      </c>
      <c r="L112"/>
      <c r="M112"/>
      <c r="N112"/>
      <c r="O112" s="60" t="s">
        <v>44</v>
      </c>
      <c r="P112" s="61">
        <v>6452.04</v>
      </c>
      <c r="Q112"/>
      <c r="S112"/>
      <c r="T112"/>
      <c r="U112"/>
      <c r="W112"/>
      <c r="X112"/>
      <c r="Y112"/>
    </row>
    <row r="113" spans="2:21" x14ac:dyDescent="0.25">
      <c r="B113" s="69" t="s">
        <v>23</v>
      </c>
      <c r="C113" s="70"/>
      <c r="D113" s="40" t="str">
        <f>INDEX('拌客源数据1-8月'!$A:$I,MATCH($B113,'拌客源数据1-8月'!$I:$I,0),MATCH(D$111,'拌客源数据1-8月'!$A$1:$I$1,0))</f>
        <v>8184590</v>
      </c>
      <c r="E113" s="40" t="str">
        <f>INDEX('拌客源数据1-8月'!$A:$I,MATCH('常用函数-完成版'!$B113,'拌客源数据1-8月'!$I:$I,0),MATCH('常用函数-完成版'!E$111,'拌客源数据1-8月'!$A$1:$I$1,0))</f>
        <v>蛙小辣火锅杯（总账号）</v>
      </c>
      <c r="F113" s="40">
        <f>INDEX('拌客源数据1-8月'!$A:$I,MATCH('常用函数-完成版'!$B113,'拌客源数据1-8月'!$I:$I,0),MATCH('常用函数-完成版'!F$111,'拌客源数据1-8月'!$A$1:$I$1,0))</f>
        <v>4636</v>
      </c>
      <c r="G113" s="40" t="str">
        <f>INDEX('拌客源数据1-8月'!$A:$I,MATCH('常用函数-完成版'!$B113,'拌客源数据1-8月'!$I:$I,0),MATCH('常用函数-完成版'!G$111,'拌客源数据1-8月'!$A$1:$I$1,0))</f>
        <v>五角场店</v>
      </c>
      <c r="H113" s="40">
        <f>SUMIFS(INDEX('拌客源数据1-8月'!$A:$X,0,MATCH('常用函数-完成版'!H$111,'拌客源数据1-8月'!$A$1:$X$1,0)),'拌客源数据1-8月'!$I:$I,'常用函数-完成版'!$B113)</f>
        <v>6787.9800000000005</v>
      </c>
      <c r="I113" s="40">
        <f>SUMIFS(INDEX('拌客源数据1-8月'!$A:$X,0,MATCH('常用函数-完成版'!I$111,'拌客源数据1-8月'!$A$1:$X$1,0)),'拌客源数据1-8月'!$I:$I,'常用函数-完成版'!$B113)</f>
        <v>775</v>
      </c>
      <c r="J113" s="40">
        <f>SUMIFS(INDEX('拌客源数据1-8月'!$A:$X,0,MATCH('常用函数-完成版'!J$111,'拌客源数据1-8月'!$A$1:$X$1,0)),'拌客源数据1-8月'!$I:$I,'常用函数-完成版'!$B113)</f>
        <v>113</v>
      </c>
      <c r="O113" s="60" t="s">
        <v>50</v>
      </c>
      <c r="P113" s="61">
        <v>425745.45999999996</v>
      </c>
      <c r="Q113"/>
      <c r="S113"/>
      <c r="T113"/>
      <c r="U113"/>
    </row>
    <row r="114" spans="2:21" x14ac:dyDescent="0.25">
      <c r="B114" s="69" t="s">
        <v>32</v>
      </c>
      <c r="C114" s="70"/>
      <c r="D114" s="40" t="str">
        <f>INDEX('拌客源数据1-8月'!$A:$I,MATCH($B114,'拌客源数据1-8月'!$I:$I,0),MATCH(D$111,'拌客源数据1-8月'!$A$1:$I$1,0))</f>
        <v>305225345</v>
      </c>
      <c r="E114" s="40" t="str">
        <f>INDEX('拌客源数据1-8月'!$A:$I,MATCH('常用函数-完成版'!$B114,'拌客源数据1-8月'!$I:$I,0),MATCH('常用函数-完成版'!E$111,'拌客源数据1-8月'!$A$1:$I$1,0))</f>
        <v>蛙小辣火锅杯（总账号）</v>
      </c>
      <c r="F114" s="40">
        <f>INDEX('拌客源数据1-8月'!$A:$I,MATCH('常用函数-完成版'!$B114,'拌客源数据1-8月'!$I:$I,0),MATCH('常用函数-完成版'!F$111,'拌客源数据1-8月'!$A$1:$I$1,0))</f>
        <v>4636</v>
      </c>
      <c r="G114" s="40" t="str">
        <f>INDEX('拌客源数据1-8月'!$A:$I,MATCH('常用函数-完成版'!$B114,'拌客源数据1-8月'!$I:$I,0),MATCH('常用函数-完成版'!G$111,'拌客源数据1-8月'!$A$1:$I$1,0))</f>
        <v>龙阳广场店</v>
      </c>
      <c r="H114" s="40">
        <f>SUMIFS(INDEX('拌客源数据1-8月'!$A:$X,0,MATCH('常用函数-完成版'!H$111,'拌客源数据1-8月'!$A$1:$X$1,0)),'拌客源数据1-8月'!$I:$I,'常用函数-完成版'!$B114)</f>
        <v>6452.04</v>
      </c>
      <c r="I114" s="40">
        <f>SUMIFS(INDEX('拌客源数据1-8月'!$A:$X,0,MATCH('常用函数-完成版'!I$111,'拌客源数据1-8月'!$A$1:$X$1,0)),'拌客源数据1-8月'!$I:$I,'常用函数-完成版'!$B114)</f>
        <v>590</v>
      </c>
      <c r="J114" s="40">
        <f>SUMIFS(INDEX('拌客源数据1-8月'!$A:$X,0,MATCH('常用函数-完成版'!J$111,'拌客源数据1-8月'!$A$1:$X$1,0)),'拌客源数据1-8月'!$I:$I,'常用函数-完成版'!$B114)</f>
        <v>108</v>
      </c>
      <c r="O114" s="60" t="s">
        <v>48</v>
      </c>
      <c r="P114" s="61">
        <v>4313.57</v>
      </c>
      <c r="Q114"/>
      <c r="S114"/>
      <c r="T114"/>
      <c r="U114"/>
    </row>
    <row r="115" spans="2:21" x14ac:dyDescent="0.25">
      <c r="B115" s="69" t="s">
        <v>30</v>
      </c>
      <c r="C115" s="70"/>
      <c r="D115" s="40" t="str">
        <f>INDEX('拌客源数据1-8月'!$A:$I,MATCH($B115,'拌客源数据1-8月'!$I:$I,0),MATCH(D$111,'拌客源数据1-8月'!$A$1:$I$1,0))</f>
        <v>2000507076</v>
      </c>
      <c r="E115" s="40" t="str">
        <f>INDEX('拌客源数据1-8月'!$A:$I,MATCH('常用函数-完成版'!$B115,'拌客源数据1-8月'!$I:$I,0),MATCH('常用函数-完成版'!E$111,'拌客源数据1-8月'!$A$1:$I$1,0))</f>
        <v>蛙小辣火锅杯（总账号）</v>
      </c>
      <c r="F115" s="40">
        <f>INDEX('拌客源数据1-8月'!$A:$I,MATCH('常用函数-完成版'!$B115,'拌客源数据1-8月'!$I:$I,0),MATCH('常用函数-完成版'!F$111,'拌客源数据1-8月'!$A$1:$I$1,0))</f>
        <v>4636</v>
      </c>
      <c r="G115" s="40" t="str">
        <f>INDEX('拌客源数据1-8月'!$A:$I,MATCH('常用函数-完成版'!$B115,'拌客源数据1-8月'!$I:$I,0),MATCH('常用函数-完成版'!G$111,'拌客源数据1-8月'!$A$1:$I$1,0))</f>
        <v>五角场店</v>
      </c>
      <c r="H115" s="40">
        <f>SUMIFS(INDEX('拌客源数据1-8月'!$A:$X,0,MATCH('常用函数-完成版'!H$111,'拌客源数据1-8月'!$A$1:$X$1,0)),'拌客源数据1-8月'!$I:$I,'常用函数-完成版'!$B115)</f>
        <v>33744.82</v>
      </c>
      <c r="I115" s="40">
        <f>SUMIFS(INDEX('拌客源数据1-8月'!$A:$X,0,MATCH('常用函数-完成版'!I$111,'拌客源数据1-8月'!$A$1:$X$1,0)),'拌客源数据1-8月'!$I:$I,'常用函数-完成版'!$B115)</f>
        <v>2490</v>
      </c>
      <c r="J115" s="40">
        <f>SUMIFS(INDEX('拌客源数据1-8月'!$A:$X,0,MATCH('常用函数-完成版'!J$111,'拌客源数据1-8月'!$A$1:$X$1,0)),'拌客源数据1-8月'!$I:$I,'常用函数-完成版'!$B115)</f>
        <v>512</v>
      </c>
      <c r="O115" s="60" t="s">
        <v>47</v>
      </c>
      <c r="P115" s="61">
        <v>16838.82</v>
      </c>
      <c r="Q115"/>
      <c r="S115"/>
      <c r="T115"/>
      <c r="U115"/>
    </row>
    <row r="116" spans="2:21" x14ac:dyDescent="0.25">
      <c r="B116" s="69" t="s">
        <v>25</v>
      </c>
      <c r="C116" s="70"/>
      <c r="D116" s="40" t="str">
        <f>INDEX('拌客源数据1-8月'!$A:$I,MATCH($B116,'拌客源数据1-8月'!$I:$I,0),MATCH(D$111,'拌客源数据1-8月'!$A$1:$I$1,0))</f>
        <v>8106681</v>
      </c>
      <c r="E116" s="40" t="str">
        <f>INDEX('拌客源数据1-8月'!$A:$I,MATCH('常用函数-完成版'!$B116,'拌客源数据1-8月'!$I:$I,0),MATCH('常用函数-完成版'!E$111,'拌客源数据1-8月'!$A$1:$I$1,0))</f>
        <v>蛙小辣火锅杯（总账号）</v>
      </c>
      <c r="F116" s="40">
        <f>INDEX('拌客源数据1-8月'!$A:$I,MATCH('常用函数-完成版'!$B116,'拌客源数据1-8月'!$I:$I,0),MATCH('常用函数-完成版'!F$111,'拌客源数据1-8月'!$A$1:$I$1,0))</f>
        <v>4636</v>
      </c>
      <c r="G116" s="40" t="str">
        <f>INDEX('拌客源数据1-8月'!$A:$I,MATCH('常用函数-完成版'!$B116,'拌客源数据1-8月'!$I:$I,0),MATCH('常用函数-完成版'!G$111,'拌客源数据1-8月'!$A$1:$I$1,0))</f>
        <v>怒江路店</v>
      </c>
      <c r="H116" s="40">
        <f>SUMIFS(INDEX('拌客源数据1-8月'!$A:$X,0,MATCH('常用函数-完成版'!H$111,'拌客源数据1-8月'!$A$1:$X$1,0)),'拌客源数据1-8月'!$I:$I,'常用函数-完成版'!$B116)</f>
        <v>4313.57</v>
      </c>
      <c r="I116" s="40">
        <f>SUMIFS(INDEX('拌客源数据1-8月'!$A:$X,0,MATCH('常用函数-完成版'!I$111,'拌客源数据1-8月'!$A$1:$X$1,0)),'拌客源数据1-8月'!$I:$I,'常用函数-完成版'!$B116)</f>
        <v>367</v>
      </c>
      <c r="J116" s="40">
        <f>SUMIFS(INDEX('拌客源数据1-8月'!$A:$X,0,MATCH('常用函数-完成版'!J$111,'拌客源数据1-8月'!$A$1:$X$1,0)),'拌客源数据1-8月'!$I:$I,'常用函数-完成版'!$B116)</f>
        <v>66</v>
      </c>
      <c r="O116" s="60" t="s">
        <v>49</v>
      </c>
      <c r="P116" s="61">
        <v>169975.03999999998</v>
      </c>
      <c r="Q116"/>
      <c r="S116"/>
      <c r="T116"/>
      <c r="U116"/>
    </row>
    <row r="117" spans="2:21" x14ac:dyDescent="0.25">
      <c r="B117" s="69" t="s">
        <v>34</v>
      </c>
      <c r="C117" s="70"/>
      <c r="D117" s="40" t="str">
        <f>INDEX('拌客源数据1-8月'!$A:$I,MATCH($B117,'拌客源数据1-8月'!$I:$I,0),MATCH(D$111,'拌客源数据1-8月'!$A$1:$I$1,0))</f>
        <v>8491999</v>
      </c>
      <c r="E117" s="40" t="str">
        <f>INDEX('拌客源数据1-8月'!$A:$I,MATCH('常用函数-完成版'!$B117,'拌客源数据1-8月'!$I:$I,0),MATCH('常用函数-完成版'!E$111,'拌客源数据1-8月'!$A$1:$I$1,0))</f>
        <v>蛙小辣火锅杯（总账号）</v>
      </c>
      <c r="F117" s="40">
        <f>INDEX('拌客源数据1-8月'!$A:$I,MATCH('常用函数-完成版'!$B117,'拌客源数据1-8月'!$I:$I,0),MATCH('常用函数-完成版'!F$111,'拌客源数据1-8月'!$A$1:$I$1,0))</f>
        <v>4636</v>
      </c>
      <c r="G117" s="40" t="str">
        <f>INDEX('拌客源数据1-8月'!$A:$I,MATCH('常用函数-完成版'!$B117,'拌客源数据1-8月'!$I:$I,0),MATCH('常用函数-完成版'!G$111,'拌客源数据1-8月'!$A$1:$I$1,0))</f>
        <v>宝山店</v>
      </c>
      <c r="H117" s="40">
        <f>SUMIFS(INDEX('拌客源数据1-8月'!$A:$X,0,MATCH('常用函数-完成版'!H$111,'拌客源数据1-8月'!$A$1:$X$1,0)),'拌客源数据1-8月'!$I:$I,'常用函数-完成版'!$B117)</f>
        <v>169975.03999999998</v>
      </c>
      <c r="I117" s="40">
        <f>SUMIFS(INDEX('拌客源数据1-8月'!$A:$X,0,MATCH('常用函数-完成版'!I$111,'拌客源数据1-8月'!$A$1:$X$1,0)),'拌客源数据1-8月'!$I:$I,'常用函数-完成版'!$B117)</f>
        <v>15813</v>
      </c>
      <c r="J117" s="40">
        <f>SUMIFS(INDEX('拌客源数据1-8月'!$A:$X,0,MATCH('常用函数-完成版'!J$111,'拌客源数据1-8月'!$A$1:$X$1,0)),'拌客源数据1-8月'!$I:$I,'常用函数-完成版'!$B117)</f>
        <v>2969</v>
      </c>
      <c r="O117" s="60" t="s">
        <v>51</v>
      </c>
      <c r="P117" s="61">
        <v>114007.74</v>
      </c>
      <c r="Q117"/>
      <c r="S117"/>
      <c r="T117"/>
      <c r="U117"/>
    </row>
    <row r="118" spans="2:21" x14ac:dyDescent="0.25">
      <c r="B118" s="69" t="s">
        <v>33</v>
      </c>
      <c r="C118" s="70"/>
      <c r="D118" s="40" t="str">
        <f>INDEX('拌客源数据1-8月'!$A:$I,MATCH($B118,'拌客源数据1-8月'!$I:$I,0),MATCH(D$111,'拌客源数据1-8月'!$A$1:$I$1,0))</f>
        <v>8184590</v>
      </c>
      <c r="E118" s="40" t="str">
        <f>INDEX('拌客源数据1-8月'!$A:$I,MATCH('常用函数-完成版'!$B118,'拌客源数据1-8月'!$I:$I,0),MATCH('常用函数-完成版'!E$111,'拌客源数据1-8月'!$A$1:$I$1,0))</f>
        <v>蛙小辣火锅杯（总账号）</v>
      </c>
      <c r="F118" s="40">
        <f>INDEX('拌客源数据1-8月'!$A:$I,MATCH('常用函数-完成版'!$B118,'拌客源数据1-8月'!$I:$I,0),MATCH('常用函数-完成版'!F$111,'拌客源数据1-8月'!$A$1:$I$1,0))</f>
        <v>4636</v>
      </c>
      <c r="G118" s="40" t="str">
        <f>INDEX('拌客源数据1-8月'!$A:$I,MATCH('常用函数-完成版'!$B118,'拌客源数据1-8月'!$I:$I,0),MATCH('常用函数-完成版'!G$111,'拌客源数据1-8月'!$A$1:$I$1,0))</f>
        <v>五角场店</v>
      </c>
      <c r="H118" s="40">
        <f>SUMIFS(INDEX('拌客源数据1-8月'!$A:$X,0,MATCH('常用函数-完成版'!H$111,'拌客源数据1-8月'!$A$1:$X$1,0)),'拌客源数据1-8月'!$I:$I,'常用函数-完成版'!$B118)</f>
        <v>9368.7099999999973</v>
      </c>
      <c r="I118" s="40">
        <f>SUMIFS(INDEX('拌客源数据1-8月'!$A:$X,0,MATCH('常用函数-完成版'!I$111,'拌客源数据1-8月'!$A$1:$X$1,0)),'拌客源数据1-8月'!$I:$I,'常用函数-完成版'!$B118)</f>
        <v>791</v>
      </c>
      <c r="J118" s="40">
        <f>SUMIFS(INDEX('拌客源数据1-8月'!$A:$X,0,MATCH('常用函数-完成版'!J$111,'拌客源数据1-8月'!$A$1:$X$1,0)),'拌客源数据1-8月'!$I:$I,'常用函数-完成版'!$B118)</f>
        <v>154</v>
      </c>
      <c r="O118" s="60" t="s">
        <v>136</v>
      </c>
      <c r="P118" s="61">
        <v>1071473.2499999998</v>
      </c>
      <c r="Q118"/>
      <c r="S118"/>
      <c r="T118"/>
      <c r="U118"/>
    </row>
    <row r="119" spans="2:21" x14ac:dyDescent="0.25">
      <c r="B119" s="69" t="s">
        <v>35</v>
      </c>
      <c r="C119" s="70"/>
      <c r="D119" s="40" t="str">
        <f>INDEX('拌客源数据1-8月'!$A:$I,MATCH($B119,'拌客源数据1-8月'!$I:$I,0),MATCH(D$111,'拌客源数据1-8月'!$A$1:$I$1,0))</f>
        <v>2000507076</v>
      </c>
      <c r="E119" s="40" t="str">
        <f>INDEX('拌客源数据1-8月'!$A:$I,MATCH('常用函数-完成版'!$B119,'拌客源数据1-8月'!$I:$I,0),MATCH('常用函数-完成版'!E$111,'拌客源数据1-8月'!$A$1:$I$1,0))</f>
        <v>蛙小辣火锅杯（总账号）</v>
      </c>
      <c r="F119" s="40">
        <f>INDEX('拌客源数据1-8月'!$A:$I,MATCH('常用函数-完成版'!$B119,'拌客源数据1-8月'!$I:$I,0),MATCH('常用函数-完成版'!F$111,'拌客源数据1-8月'!$A$1:$I$1,0))</f>
        <v>4636</v>
      </c>
      <c r="G119" s="40" t="str">
        <f>INDEX('拌客源数据1-8月'!$A:$I,MATCH('常用函数-完成版'!$B119,'拌客源数据1-8月'!$I:$I,0),MATCH('常用函数-完成版'!G$111,'拌客源数据1-8月'!$A$1:$I$1,0))</f>
        <v>五角场店</v>
      </c>
      <c r="H119" s="40">
        <f>SUMIFS(INDEX('拌客源数据1-8月'!$A:$X,0,MATCH('常用函数-完成版'!H$111,'拌客源数据1-8月'!$A$1:$X$1,0)),'拌客源数据1-8月'!$I:$I,'常用函数-完成版'!$B119)</f>
        <v>784.71</v>
      </c>
      <c r="I119" s="40">
        <f>SUMIFS(INDEX('拌客源数据1-8月'!$A:$X,0,MATCH('常用函数-完成版'!I$111,'拌客源数据1-8月'!$A$1:$X$1,0)),'拌客源数据1-8月'!$I:$I,'常用函数-完成版'!$B119)</f>
        <v>48</v>
      </c>
      <c r="J119" s="40">
        <f>SUMIFS(INDEX('拌客源数据1-8月'!$A:$X,0,MATCH('常用函数-完成版'!J$111,'拌客源数据1-8月'!$A$1:$X$1,0)),'拌客源数据1-8月'!$I:$I,'常用函数-完成版'!$B119)</f>
        <v>11</v>
      </c>
      <c r="O119"/>
      <c r="P119"/>
      <c r="Q119"/>
      <c r="S119"/>
      <c r="T119"/>
      <c r="U119"/>
    </row>
    <row r="120" spans="2:21" x14ac:dyDescent="0.25">
      <c r="B120" s="69" t="s">
        <v>36</v>
      </c>
      <c r="C120" s="70"/>
      <c r="D120" s="40" t="str">
        <f>INDEX('拌客源数据1-8月'!$A:$I,MATCH($B120,'拌客源数据1-8月'!$I:$I,0),MATCH(D$111,'拌客源数据1-8月'!$A$1:$I$1,0))</f>
        <v>2000507076</v>
      </c>
      <c r="E120" s="40" t="str">
        <f>INDEX('拌客源数据1-8月'!$A:$I,MATCH('常用函数-完成版'!$B120,'拌客源数据1-8月'!$I:$I,0),MATCH('常用函数-完成版'!E$111,'拌客源数据1-8月'!$A$1:$I$1,0))</f>
        <v>蛙小辣火锅杯（总账号）</v>
      </c>
      <c r="F120" s="40">
        <f>INDEX('拌客源数据1-8月'!$A:$I,MATCH('常用函数-完成版'!$B120,'拌客源数据1-8月'!$I:$I,0),MATCH('常用函数-完成版'!F$111,'拌客源数据1-8月'!$A$1:$I$1,0))</f>
        <v>4636</v>
      </c>
      <c r="G120" s="40" t="str">
        <f>INDEX('拌客源数据1-8月'!$A:$I,MATCH('常用函数-完成版'!$B120,'拌客源数据1-8月'!$I:$I,0),MATCH('常用函数-完成版'!G$111,'拌客源数据1-8月'!$A$1:$I$1,0))</f>
        <v>五角场店</v>
      </c>
      <c r="H120" s="40">
        <f>SUMIFS(INDEX('拌客源数据1-8月'!$A:$X,0,MATCH('常用函数-完成版'!H$111,'拌客源数据1-8月'!$A$1:$X$1,0)),'拌客源数据1-8月'!$I:$I,'常用函数-完成版'!$B120)</f>
        <v>11932.99</v>
      </c>
      <c r="I120" s="40">
        <f>SUMIFS(INDEX('拌客源数据1-8月'!$A:$X,0,MATCH('常用函数-完成版'!I$111,'拌客源数据1-8月'!$A$1:$X$1,0)),'拌客源数据1-8月'!$I:$I,'常用函数-完成版'!$B120)</f>
        <v>699</v>
      </c>
      <c r="J120" s="40">
        <f>SUMIFS(INDEX('拌客源数据1-8月'!$A:$X,0,MATCH('常用函数-完成版'!J$111,'拌客源数据1-8月'!$A$1:$X$1,0)),'拌客源数据1-8月'!$I:$I,'常用函数-完成版'!$B120)</f>
        <v>167</v>
      </c>
      <c r="O120"/>
      <c r="P120"/>
      <c r="Q120"/>
      <c r="S120"/>
      <c r="T120"/>
      <c r="U120"/>
    </row>
    <row r="121" spans="2:21" x14ac:dyDescent="0.25">
      <c r="B121" s="69" t="s">
        <v>37</v>
      </c>
      <c r="C121" s="70"/>
      <c r="D121" s="40" t="str">
        <f>INDEX('拌客源数据1-8月'!$A:$I,MATCH($B121,'拌客源数据1-8月'!$I:$I,0),MATCH(D$111,'拌客源数据1-8月'!$A$1:$I$1,0))</f>
        <v>2001104355</v>
      </c>
      <c r="E121" s="40" t="str">
        <f>INDEX('拌客源数据1-8月'!$A:$I,MATCH('常用函数-完成版'!$B121,'拌客源数据1-8月'!$I:$I,0),MATCH('常用函数-完成版'!E$111,'拌客源数据1-8月'!$A$1:$I$1,0))</f>
        <v>蛙小辣火锅杯（总账号）</v>
      </c>
      <c r="F121" s="40">
        <f>INDEX('拌客源数据1-8月'!$A:$I,MATCH('常用函数-完成版'!$B121,'拌客源数据1-8月'!$I:$I,0),MATCH('常用函数-完成版'!F$111,'拌客源数据1-8月'!$A$1:$I$1,0))</f>
        <v>4636</v>
      </c>
      <c r="G121" s="40" t="str">
        <f>INDEX('拌客源数据1-8月'!$A:$I,MATCH('常用函数-完成版'!$B121,'拌客源数据1-8月'!$I:$I,0),MATCH('常用函数-完成版'!G$111,'拌客源数据1-8月'!$A$1:$I$1,0))</f>
        <v>宝山店</v>
      </c>
      <c r="H121" s="40">
        <f>SUMIFS(INDEX('拌客源数据1-8月'!$A:$X,0,MATCH('常用函数-完成版'!H$111,'拌客源数据1-8月'!$A$1:$X$1,0)),'拌客源数据1-8月'!$I:$I,'常用函数-完成版'!$B121)</f>
        <v>157511.31999999995</v>
      </c>
      <c r="I121" s="40">
        <f>SUMIFS(INDEX('拌客源数据1-8月'!$A:$X,0,MATCH('常用函数-完成版'!I$111,'拌客源数据1-8月'!$A$1:$X$1,0)),'拌客源数据1-8月'!$I:$I,'常用函数-完成版'!$B121)</f>
        <v>10924</v>
      </c>
      <c r="J121" s="40">
        <f>SUMIFS(INDEX('拌客源数据1-8月'!$A:$X,0,MATCH('常用函数-完成版'!J$111,'拌客源数据1-8月'!$A$1:$X$1,0)),'拌客源数据1-8月'!$I:$I,'常用函数-完成版'!$B121)</f>
        <v>2362</v>
      </c>
      <c r="O121"/>
      <c r="P121"/>
      <c r="Q121"/>
      <c r="S121"/>
      <c r="T121"/>
      <c r="U121"/>
    </row>
    <row r="122" spans="2:21" x14ac:dyDescent="0.25">
      <c r="B122" s="69" t="s">
        <v>38</v>
      </c>
      <c r="C122" s="70"/>
      <c r="D122" s="40" t="str">
        <f>INDEX('拌客源数据1-8月'!$A:$I,MATCH($B122,'拌客源数据1-8月'!$I:$I,0),MATCH(D$111,'拌客源数据1-8月'!$A$1:$I$1,0))</f>
        <v>2000507076</v>
      </c>
      <c r="E122" s="40" t="str">
        <f>INDEX('拌客源数据1-8月'!$A:$I,MATCH('常用函数-完成版'!$B122,'拌客源数据1-8月'!$I:$I,0),MATCH('常用函数-完成版'!E$111,'拌客源数据1-8月'!$A$1:$I$1,0))</f>
        <v>蛙小辣火锅杯（总账号）</v>
      </c>
      <c r="F122" s="40">
        <f>INDEX('拌客源数据1-8月'!$A:$I,MATCH('常用函数-完成版'!$B122,'拌客源数据1-8月'!$I:$I,0),MATCH('常用函数-完成版'!F$111,'拌客源数据1-8月'!$A$1:$I$1,0))</f>
        <v>4636</v>
      </c>
      <c r="G122" s="40" t="str">
        <f>INDEX('拌客源数据1-8月'!$A:$I,MATCH('常用函数-完成版'!$B122,'拌客源数据1-8月'!$I:$I,0),MATCH('常用函数-完成版'!G$111,'拌客源数据1-8月'!$A$1:$I$1,0))</f>
        <v>五角场店</v>
      </c>
      <c r="H122" s="40">
        <f>SUMIFS(INDEX('拌客源数据1-8月'!$A:$X,0,MATCH('常用函数-完成版'!H$111,'拌客源数据1-8月'!$A$1:$X$1,0)),'拌客源数据1-8月'!$I:$I,'常用函数-完成版'!$B122)</f>
        <v>13823.480000000001</v>
      </c>
      <c r="I122" s="40">
        <f>SUMIFS(INDEX('拌客源数据1-8月'!$A:$X,0,MATCH('常用函数-完成版'!I$111,'拌客源数据1-8月'!$A$1:$X$1,0)),'拌客源数据1-8月'!$I:$I,'常用函数-完成版'!$B122)</f>
        <v>849</v>
      </c>
      <c r="J122" s="40">
        <f>SUMIFS(INDEX('拌客源数据1-8月'!$A:$X,0,MATCH('常用函数-完成版'!J$111,'拌客源数据1-8月'!$A$1:$X$1,0)),'拌客源数据1-8月'!$I:$I,'常用函数-完成版'!$B122)</f>
        <v>205</v>
      </c>
      <c r="O122"/>
      <c r="P122"/>
      <c r="Q122"/>
      <c r="S122"/>
      <c r="T122"/>
      <c r="U122"/>
    </row>
    <row r="123" spans="2:21" x14ac:dyDescent="0.25">
      <c r="B123" s="69" t="s">
        <v>39</v>
      </c>
      <c r="C123" s="70"/>
      <c r="D123" s="40" t="str">
        <f>INDEX('拌客源数据1-8月'!$A:$I,MATCH($B123,'拌客源数据1-8月'!$I:$I,0),MATCH(D$111,'拌客源数据1-8月'!$A$1:$I$1,0))</f>
        <v>8184590</v>
      </c>
      <c r="E123" s="40" t="str">
        <f>INDEX('拌客源数据1-8月'!$A:$I,MATCH('常用函数-完成版'!$B123,'拌客源数据1-8月'!$I:$I,0),MATCH('常用函数-完成版'!E$111,'拌客源数据1-8月'!$A$1:$I$1,0))</f>
        <v>蛙小辣火锅杯（总账号）</v>
      </c>
      <c r="F123" s="40">
        <f>INDEX('拌客源数据1-8月'!$A:$I,MATCH('常用函数-完成版'!$B123,'拌客源数据1-8月'!$I:$I,0),MATCH('常用函数-完成版'!F$111,'拌客源数据1-8月'!$A$1:$I$1,0))</f>
        <v>4636</v>
      </c>
      <c r="G123" s="40" t="str">
        <f>INDEX('拌客源数据1-8月'!$A:$I,MATCH('常用函数-完成版'!$B123,'拌客源数据1-8月'!$I:$I,0),MATCH('常用函数-完成版'!G$111,'拌客源数据1-8月'!$A$1:$I$1,0))</f>
        <v>五角场店</v>
      </c>
      <c r="H123" s="40">
        <f>SUMIFS(INDEX('拌客源数据1-8月'!$A:$X,0,MATCH('常用函数-完成版'!H$111,'拌客源数据1-8月'!$A$1:$X$1,0)),'拌客源数据1-8月'!$I:$I,'常用函数-完成版'!$B123)</f>
        <v>682.13</v>
      </c>
      <c r="I123" s="40">
        <f>SUMIFS(INDEX('拌客源数据1-8月'!$A:$X,0,MATCH('常用函数-完成版'!I$111,'拌客源数据1-8月'!$A$1:$X$1,0)),'拌客源数据1-8月'!$I:$I,'常用函数-完成版'!$B123)</f>
        <v>45</v>
      </c>
      <c r="J123" s="40">
        <f>SUMIFS(INDEX('拌客源数据1-8月'!$A:$X,0,MATCH('常用函数-完成版'!J$111,'拌客源数据1-8月'!$A$1:$X$1,0)),'拌客源数据1-8月'!$I:$I,'常用函数-完成版'!$B123)</f>
        <v>8</v>
      </c>
      <c r="O123"/>
      <c r="P123"/>
      <c r="Q123"/>
      <c r="S123"/>
      <c r="T123"/>
      <c r="U123"/>
    </row>
    <row r="124" spans="2:21" x14ac:dyDescent="0.25">
      <c r="B124" s="69" t="s">
        <v>41</v>
      </c>
      <c r="C124" s="70"/>
      <c r="D124" s="40" t="str">
        <f>INDEX('拌客源数据1-8月'!$A:$I,MATCH($B124,'拌客源数据1-8月'!$I:$I,0),MATCH(D$111,'拌客源数据1-8月'!$A$1:$I$1,0))</f>
        <v>337460136</v>
      </c>
      <c r="E124" s="40" t="str">
        <f>INDEX('拌客源数据1-8月'!$A:$I,MATCH('常用函数-完成版'!$B124,'拌客源数据1-8月'!$I:$I,0),MATCH('常用函数-完成版'!E$111,'拌客源数据1-8月'!$A$1:$I$1,0))</f>
        <v>拌客（武宁路店）</v>
      </c>
      <c r="F124" s="40">
        <f>INDEX('拌客源数据1-8月'!$A:$I,MATCH('常用函数-完成版'!$B124,'拌客源数据1-8月'!$I:$I,0),MATCH('常用函数-完成版'!F$111,'拌客源数据1-8月'!$A$1:$I$1,0))</f>
        <v>6108</v>
      </c>
      <c r="G124" s="40" t="str">
        <f>INDEX('拌客源数据1-8月'!$A:$I,MATCH('常用函数-完成版'!$B124,'拌客源数据1-8月'!$I:$I,0),MATCH('常用函数-完成版'!G$111,'拌客源数据1-8月'!$A$1:$I$1,0))</f>
        <v>拌客干拌麻辣烫(武宁路店)</v>
      </c>
      <c r="H124" s="40">
        <f>SUMIFS(INDEX('拌客源数据1-8月'!$A:$X,0,MATCH('常用函数-完成版'!H$111,'拌客源数据1-8月'!$A$1:$X$1,0)),'拌客源数据1-8月'!$I:$I,'常用函数-完成版'!$B124)</f>
        <v>3913.76</v>
      </c>
      <c r="I124" s="40">
        <f>SUMIFS(INDEX('拌客源数据1-8月'!$A:$X,0,MATCH('常用函数-完成版'!I$111,'拌客源数据1-8月'!$A$1:$X$1,0)),'拌客源数据1-8月'!$I:$I,'常用函数-完成版'!$B124)</f>
        <v>441</v>
      </c>
      <c r="J124" s="40">
        <f>SUMIFS(INDEX('拌客源数据1-8月'!$A:$X,0,MATCH('常用函数-完成版'!J$111,'拌客源数据1-8月'!$A$1:$X$1,0)),'拌客源数据1-8月'!$I:$I,'常用函数-完成版'!$B124)</f>
        <v>72</v>
      </c>
      <c r="O124"/>
      <c r="P124"/>
      <c r="Q124"/>
    </row>
    <row r="125" spans="2:21" x14ac:dyDescent="0.25">
      <c r="B125" s="69" t="s">
        <v>42</v>
      </c>
      <c r="C125" s="70"/>
      <c r="D125" s="40" t="str">
        <f>INDEX('拌客源数据1-8月'!$A:$I,MATCH($B125,'拌客源数据1-8月'!$I:$I,0),MATCH(D$111,'拌客源数据1-8月'!$A$1:$I$1,0))</f>
        <v>337460136</v>
      </c>
      <c r="E125" s="40" t="str">
        <f>INDEX('拌客源数据1-8月'!$A:$I,MATCH('常用函数-完成版'!$B125,'拌客源数据1-8月'!$I:$I,0),MATCH('常用函数-完成版'!E$111,'拌客源数据1-8月'!$A$1:$I$1,0))</f>
        <v>拌客（武宁路店）</v>
      </c>
      <c r="F125" s="40">
        <f>INDEX('拌客源数据1-8月'!$A:$I,MATCH('常用函数-完成版'!$B125,'拌客源数据1-8月'!$I:$I,0),MATCH('常用函数-完成版'!F$111,'拌客源数据1-8月'!$A$1:$I$1,0))</f>
        <v>6108</v>
      </c>
      <c r="G125" s="40" t="str">
        <f>INDEX('拌客源数据1-8月'!$A:$I,MATCH('常用函数-完成版'!$B125,'拌客源数据1-8月'!$I:$I,0),MATCH('常用函数-完成版'!G$111,'拌客源数据1-8月'!$A$1:$I$1,0))</f>
        <v>拌客干拌麻辣烫(武宁路店)</v>
      </c>
      <c r="H125" s="40">
        <f>SUMIFS(INDEX('拌客源数据1-8月'!$A:$X,0,MATCH('常用函数-完成版'!H$111,'拌客源数据1-8月'!$A$1:$X$1,0)),'拌客源数据1-8月'!$I:$I,'常用函数-完成版'!$B125)</f>
        <v>421831.69999999995</v>
      </c>
      <c r="I125" s="40">
        <f>SUMIFS(INDEX('拌客源数据1-8月'!$A:$X,0,MATCH('常用函数-完成版'!I$111,'拌客源数据1-8月'!$A$1:$X$1,0)),'拌客源数据1-8月'!$I:$I,'常用函数-完成版'!$B125)</f>
        <v>31427</v>
      </c>
      <c r="J125" s="40">
        <f>SUMIFS(INDEX('拌客源数据1-8月'!$A:$X,0,MATCH('常用函数-完成版'!J$111,'拌客源数据1-8月'!$A$1:$X$1,0)),'拌客源数据1-8月'!$I:$I,'常用函数-完成版'!$B125)</f>
        <v>8314</v>
      </c>
      <c r="O125"/>
      <c r="P125"/>
      <c r="Q125"/>
    </row>
    <row r="126" spans="2:21" x14ac:dyDescent="0.25">
      <c r="B126" s="69" t="s">
        <v>43</v>
      </c>
      <c r="C126" s="70"/>
      <c r="D126" s="40" t="str">
        <f>INDEX('拌客源数据1-8月'!$A:$I,MATCH($B126,'拌客源数据1-8月'!$I:$I,0),MATCH(D$111,'拌客源数据1-8月'!$A$1:$I$1,0))</f>
        <v>9428110</v>
      </c>
      <c r="E126" s="40" t="str">
        <f>INDEX('拌客源数据1-8月'!$A:$I,MATCH('常用函数-完成版'!$B126,'拌客源数据1-8月'!$I:$I,0),MATCH('常用函数-完成版'!E$111,'拌客源数据1-8月'!$A$1:$I$1,0))</f>
        <v>拌客（武宁路店）</v>
      </c>
      <c r="F126" s="40">
        <f>INDEX('拌客源数据1-8月'!$A:$I,MATCH('常用函数-完成版'!$B126,'拌客源数据1-8月'!$I:$I,0),MATCH('常用函数-完成版'!F$111,'拌客源数据1-8月'!$A$1:$I$1,0))</f>
        <v>6108</v>
      </c>
      <c r="G126" s="40" t="str">
        <f>INDEX('拌客源数据1-8月'!$A:$I,MATCH('常用函数-完成版'!$B126,'拌客源数据1-8月'!$I:$I,0),MATCH('常用函数-完成版'!G$111,'拌客源数据1-8月'!$A$1:$I$1,0))</f>
        <v>拌客干拌麻辣烫(武宁路店)</v>
      </c>
      <c r="H126" s="40">
        <f>SUMIFS(INDEX('拌客源数据1-8月'!$A:$X,0,MATCH('常用函数-完成版'!H$111,'拌客源数据1-8月'!$A$1:$X$1,0)),'拌客源数据1-8月'!$I:$I,'常用函数-完成版'!$B126)</f>
        <v>114007.74</v>
      </c>
      <c r="I126" s="40">
        <f>SUMIFS(INDEX('拌客源数据1-8月'!$A:$X,0,MATCH('常用函数-完成版'!I$111,'拌客源数据1-8月'!$A$1:$X$1,0)),'拌客源数据1-8月'!$I:$I,'常用函数-完成版'!$B126)</f>
        <v>7867</v>
      </c>
      <c r="J126" s="40">
        <f>SUMIFS(INDEX('拌客源数据1-8月'!$A:$X,0,MATCH('常用函数-完成版'!J$111,'拌客源数据1-8月'!$A$1:$X$1,0)),'拌客源数据1-8月'!$I:$I,'常用函数-完成版'!$B126)</f>
        <v>2329</v>
      </c>
      <c r="O126"/>
      <c r="P126"/>
      <c r="Q126"/>
    </row>
    <row r="127" spans="2:21" x14ac:dyDescent="0.25">
      <c r="B127" s="52"/>
      <c r="C127" s="52"/>
      <c r="D127" s="41"/>
      <c r="E127" s="41"/>
      <c r="F127" s="41"/>
      <c r="G127" s="41"/>
    </row>
    <row r="128" spans="2:21" x14ac:dyDescent="0.25">
      <c r="B128" s="52"/>
      <c r="C128" s="52"/>
      <c r="D128" s="41"/>
      <c r="E128" s="41"/>
      <c r="F128" s="41"/>
      <c r="G128" s="41"/>
      <c r="H128" s="41"/>
    </row>
    <row r="129" spans="2:10" x14ac:dyDescent="0.25">
      <c r="B129" s="52"/>
      <c r="C129" s="52"/>
      <c r="D129" s="52"/>
      <c r="E129" s="41"/>
      <c r="F129" s="41"/>
      <c r="G129" s="41"/>
      <c r="H129" s="41"/>
      <c r="I129" s="41"/>
      <c r="J129" s="41"/>
    </row>
    <row r="130" spans="2:10" x14ac:dyDescent="0.25">
      <c r="B130" s="52"/>
      <c r="C130" s="52"/>
      <c r="D130" s="41"/>
      <c r="E130" s="41"/>
      <c r="F130" s="41"/>
      <c r="G130" s="41"/>
      <c r="H130" s="41"/>
      <c r="I130" s="41"/>
      <c r="J130" s="41"/>
    </row>
    <row r="131" spans="2:10" x14ac:dyDescent="0.25">
      <c r="B131" s="52"/>
      <c r="C131" s="52"/>
      <c r="D131" s="41"/>
      <c r="E131" s="41"/>
      <c r="F131" s="41"/>
      <c r="G131" s="41"/>
      <c r="H131" s="41"/>
      <c r="I131" s="41"/>
      <c r="J131" s="41"/>
    </row>
    <row r="132" spans="2:10" x14ac:dyDescent="0.25">
      <c r="D132" s="41"/>
      <c r="E132" s="41"/>
      <c r="F132" s="41"/>
      <c r="G132" s="41"/>
      <c r="H132" s="41"/>
      <c r="I132" s="41"/>
      <c r="J132" s="41"/>
    </row>
    <row r="133" spans="2:10" x14ac:dyDescent="0.25">
      <c r="D133" s="41"/>
      <c r="E133" s="41"/>
      <c r="F133" s="41"/>
      <c r="G133" s="41"/>
      <c r="H133" s="41"/>
      <c r="I133" s="41"/>
      <c r="J133" s="41"/>
    </row>
    <row r="134" spans="2:10" x14ac:dyDescent="0.25">
      <c r="D134" s="41"/>
      <c r="E134" s="41"/>
      <c r="F134" s="41"/>
      <c r="G134" s="41"/>
      <c r="H134" s="41"/>
      <c r="I134" s="41"/>
      <c r="J134" s="41"/>
    </row>
    <row r="135" spans="2:10" x14ac:dyDescent="0.25">
      <c r="D135" s="41"/>
      <c r="E135" s="41"/>
      <c r="F135" s="41"/>
      <c r="G135" s="41"/>
      <c r="H135" s="41"/>
      <c r="I135" s="41"/>
      <c r="J135" s="41"/>
    </row>
    <row r="136" spans="2:10" x14ac:dyDescent="0.25">
      <c r="D136" s="41"/>
      <c r="E136" s="41"/>
      <c r="F136" s="41"/>
      <c r="G136" s="41"/>
      <c r="H136" s="41"/>
      <c r="I136" s="41"/>
      <c r="J136" s="41"/>
    </row>
    <row r="137" spans="2:10" x14ac:dyDescent="0.25">
      <c r="D137" s="41"/>
      <c r="E137" s="41"/>
      <c r="F137" s="41"/>
      <c r="G137" s="41"/>
      <c r="H137" s="41"/>
      <c r="I137" s="41"/>
      <c r="J137" s="41"/>
    </row>
    <row r="138" spans="2:10" x14ac:dyDescent="0.25">
      <c r="D138" s="41"/>
      <c r="E138" s="41"/>
      <c r="F138" s="41"/>
      <c r="G138" s="41"/>
      <c r="H138" s="41"/>
      <c r="I138" s="41"/>
      <c r="J138" s="41"/>
    </row>
    <row r="139" spans="2:10" x14ac:dyDescent="0.25">
      <c r="D139" s="41"/>
      <c r="E139" s="41"/>
      <c r="F139" s="41"/>
      <c r="G139" s="41"/>
      <c r="H139" s="41"/>
      <c r="I139" s="41"/>
      <c r="J139" s="41"/>
    </row>
    <row r="140" spans="2:10" x14ac:dyDescent="0.25">
      <c r="D140" s="41"/>
      <c r="E140" s="41"/>
      <c r="F140" s="41"/>
      <c r="G140" s="41"/>
      <c r="H140" s="41"/>
      <c r="I140" s="41"/>
      <c r="J140" s="41"/>
    </row>
    <row r="141" spans="2:10" x14ac:dyDescent="0.25">
      <c r="D141" s="41"/>
      <c r="E141" s="41"/>
      <c r="F141" s="41"/>
      <c r="G141" s="41"/>
      <c r="H141" s="41"/>
      <c r="I141" s="41"/>
      <c r="J141" s="41"/>
    </row>
    <row r="142" spans="2:10" x14ac:dyDescent="0.25">
      <c r="D142" s="41"/>
      <c r="E142" s="41"/>
      <c r="F142" s="41"/>
      <c r="G142" s="41"/>
      <c r="H142" s="41"/>
      <c r="I142" s="41"/>
      <c r="J142" s="41"/>
    </row>
    <row r="143" spans="2:10" x14ac:dyDescent="0.25">
      <c r="D143" s="41"/>
      <c r="E143" s="41"/>
      <c r="F143" s="41"/>
      <c r="G143" s="41"/>
      <c r="H143" s="41"/>
      <c r="I143" s="41"/>
      <c r="J143" s="41"/>
    </row>
    <row r="144" spans="2:10" x14ac:dyDescent="0.25">
      <c r="E144" s="41"/>
      <c r="F144" s="41"/>
      <c r="G144" s="41"/>
      <c r="H144" s="41"/>
      <c r="I144" s="41"/>
      <c r="J144" s="41"/>
    </row>
    <row r="145" spans="5:10" x14ac:dyDescent="0.25">
      <c r="E145" s="41"/>
      <c r="F145" s="41"/>
      <c r="G145" s="41"/>
      <c r="H145" s="41"/>
      <c r="I145" s="41"/>
      <c r="J145" s="41"/>
    </row>
  </sheetData>
  <mergeCells count="1">
    <mergeCell ref="B111:C111"/>
  </mergeCells>
  <phoneticPr fontId="18" type="noConversion"/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D98B-4F93-4580-87FD-028177DA27B4}">
  <sheetPr>
    <tabColor theme="9" tint="0.39997558519241921"/>
  </sheetPr>
  <dimension ref="B1:V131"/>
  <sheetViews>
    <sheetView workbookViewId="0"/>
  </sheetViews>
  <sheetFormatPr defaultColWidth="9" defaultRowHeight="13.8" x14ac:dyDescent="0.25"/>
  <cols>
    <col min="1" max="1" width="9" style="37"/>
    <col min="2" max="2" width="13.33203125" style="37" customWidth="1"/>
    <col min="3" max="3" width="42" style="37" customWidth="1"/>
    <col min="4" max="4" width="33" style="37" customWidth="1"/>
    <col min="5" max="5" width="34.109375" style="37" customWidth="1"/>
    <col min="6" max="7" width="21.33203125" style="37" bestFit="1" customWidth="1"/>
    <col min="8" max="8" width="14.21875" style="37" customWidth="1"/>
    <col min="9" max="9" width="12.109375" style="37" customWidth="1"/>
    <col min="10" max="10" width="19.44140625" style="37" bestFit="1" customWidth="1"/>
    <col min="11" max="11" width="16.77734375" style="37" customWidth="1"/>
    <col min="12" max="13" width="11.6640625" style="37" bestFit="1" customWidth="1"/>
    <col min="14" max="14" width="9" style="37"/>
    <col min="15" max="15" width="11.6640625" style="37" bestFit="1" customWidth="1"/>
    <col min="16" max="16" width="12.109375" style="37" bestFit="1" customWidth="1"/>
    <col min="17" max="18" width="9" style="37"/>
    <col min="19" max="19" width="9.109375" style="37" bestFit="1" customWidth="1"/>
    <col min="20" max="20" width="10.44140625" style="37" bestFit="1" customWidth="1"/>
    <col min="21" max="22" width="9" style="37"/>
    <col min="23" max="23" width="9.109375" style="37" bestFit="1" customWidth="1"/>
    <col min="24" max="24" width="10.44140625" style="37" bestFit="1" customWidth="1"/>
    <col min="25" max="16384" width="9" style="37"/>
  </cols>
  <sheetData>
    <row r="1" spans="2:13" x14ac:dyDescent="0.25">
      <c r="M1" s="38"/>
    </row>
    <row r="2" spans="2:13" x14ac:dyDescent="0.25">
      <c r="B2" s="37" t="s">
        <v>78</v>
      </c>
      <c r="M2" s="38"/>
    </row>
    <row r="3" spans="2:13" x14ac:dyDescent="0.25">
      <c r="M3" s="38"/>
    </row>
    <row r="4" spans="2:13" x14ac:dyDescent="0.25">
      <c r="B4" s="39"/>
      <c r="C4" s="40" t="s">
        <v>83</v>
      </c>
      <c r="D4" s="40" t="s">
        <v>84</v>
      </c>
      <c r="M4" s="38"/>
    </row>
    <row r="5" spans="2:13" x14ac:dyDescent="0.25">
      <c r="B5" s="40" t="s">
        <v>72</v>
      </c>
      <c r="C5" s="40"/>
      <c r="D5" s="40"/>
      <c r="M5" s="38"/>
    </row>
    <row r="6" spans="2:13" x14ac:dyDescent="0.25">
      <c r="B6" s="41"/>
      <c r="C6" s="41"/>
      <c r="D6" s="42"/>
      <c r="M6" s="38"/>
    </row>
    <row r="7" spans="2:13" x14ac:dyDescent="0.25">
      <c r="B7" s="41"/>
      <c r="C7" s="41"/>
      <c r="D7" s="42"/>
      <c r="M7" s="38"/>
    </row>
    <row r="8" spans="2:13" x14ac:dyDescent="0.25">
      <c r="B8" s="41"/>
      <c r="C8" s="41"/>
      <c r="D8" s="42"/>
      <c r="M8" s="38"/>
    </row>
    <row r="9" spans="2:13" x14ac:dyDescent="0.25">
      <c r="B9" s="41"/>
      <c r="C9" s="41"/>
      <c r="D9" s="42"/>
      <c r="M9" s="38"/>
    </row>
    <row r="10" spans="2:13" x14ac:dyDescent="0.25">
      <c r="C10" s="43"/>
      <c r="M10" s="38"/>
    </row>
    <row r="11" spans="2:13" x14ac:dyDescent="0.25">
      <c r="C11" s="55"/>
      <c r="D11" s="55"/>
      <c r="M11" s="38"/>
    </row>
    <row r="12" spans="2:13" x14ac:dyDescent="0.25">
      <c r="B12" s="37" t="s">
        <v>79</v>
      </c>
      <c r="D12" s="53"/>
      <c r="M12" s="38"/>
    </row>
    <row r="13" spans="2:13" x14ac:dyDescent="0.25">
      <c r="M13" s="38"/>
    </row>
    <row r="14" spans="2:13" x14ac:dyDescent="0.25">
      <c r="B14" s="39"/>
      <c r="C14" s="40" t="s">
        <v>55</v>
      </c>
      <c r="D14" s="37" t="s">
        <v>150</v>
      </c>
      <c r="E14" s="73">
        <v>1</v>
      </c>
      <c r="F14" s="53"/>
      <c r="G14" s="53"/>
    </row>
    <row r="15" spans="2:13" x14ac:dyDescent="0.25">
      <c r="B15" s="44">
        <v>44013</v>
      </c>
      <c r="C15" s="71"/>
      <c r="D15" s="41"/>
      <c r="E15" s="74">
        <v>2</v>
      </c>
      <c r="F15" s="53"/>
      <c r="G15" s="53"/>
    </row>
    <row r="16" spans="2:13" x14ac:dyDescent="0.25">
      <c r="B16" s="44">
        <v>44019</v>
      </c>
      <c r="C16" s="40"/>
      <c r="D16" s="41"/>
      <c r="E16" s="42"/>
      <c r="F16" s="53"/>
      <c r="G16" s="53"/>
    </row>
    <row r="17" spans="2:12" x14ac:dyDescent="0.25">
      <c r="B17" s="44">
        <v>44028</v>
      </c>
      <c r="C17" s="40"/>
      <c r="D17" s="41"/>
      <c r="E17" s="42"/>
      <c r="F17" s="53"/>
      <c r="G17" s="53"/>
    </row>
    <row r="18" spans="2:12" x14ac:dyDescent="0.25">
      <c r="B18" s="44">
        <v>44029</v>
      </c>
      <c r="C18" s="40"/>
      <c r="D18" s="41"/>
      <c r="E18" s="42"/>
      <c r="F18" s="53"/>
    </row>
    <row r="19" spans="2:12" x14ac:dyDescent="0.25">
      <c r="B19" s="44">
        <v>44051</v>
      </c>
      <c r="C19" s="40"/>
      <c r="D19" s="41"/>
      <c r="E19" s="42"/>
      <c r="F19" s="53"/>
    </row>
    <row r="20" spans="2:12" x14ac:dyDescent="0.25">
      <c r="B20" s="44">
        <v>44062</v>
      </c>
      <c r="C20" s="40"/>
      <c r="D20" s="41"/>
      <c r="E20" s="42"/>
      <c r="F20" s="53"/>
    </row>
    <row r="21" spans="2:12" x14ac:dyDescent="0.25">
      <c r="B21" s="44">
        <v>44064</v>
      </c>
      <c r="C21" s="40"/>
      <c r="D21" s="41"/>
      <c r="E21" s="42"/>
      <c r="F21" s="53"/>
    </row>
    <row r="22" spans="2:12" x14ac:dyDescent="0.25">
      <c r="B22" s="46"/>
      <c r="C22" s="41"/>
    </row>
    <row r="23" spans="2:12" x14ac:dyDescent="0.25">
      <c r="B23" s="46"/>
      <c r="C23" s="41"/>
    </row>
    <row r="24" spans="2:12" x14ac:dyDescent="0.25">
      <c r="B24" s="46"/>
      <c r="C24" s="41"/>
    </row>
    <row r="27" spans="2:12" x14ac:dyDescent="0.25">
      <c r="B27" s="37" t="s">
        <v>80</v>
      </c>
    </row>
    <row r="29" spans="2:12" x14ac:dyDescent="0.25">
      <c r="B29" s="39"/>
      <c r="C29" s="40" t="s">
        <v>134</v>
      </c>
      <c r="D29" s="40" t="s">
        <v>86</v>
      </c>
      <c r="E29" s="40" t="s">
        <v>85</v>
      </c>
      <c r="F29" s="41" t="s">
        <v>151</v>
      </c>
      <c r="G29" s="41" t="s">
        <v>152</v>
      </c>
      <c r="H29" s="41" t="s">
        <v>153</v>
      </c>
      <c r="I29" s="41" t="s">
        <v>154</v>
      </c>
      <c r="J29" s="41" t="s">
        <v>155</v>
      </c>
    </row>
    <row r="30" spans="2:12" x14ac:dyDescent="0.25">
      <c r="B30" s="44">
        <v>44043</v>
      </c>
      <c r="C30" s="40"/>
      <c r="D30" s="68"/>
      <c r="E30" s="68"/>
      <c r="F30" s="76"/>
      <c r="G30" s="76"/>
      <c r="H30" s="76"/>
      <c r="I30" s="76"/>
      <c r="J30" s="76"/>
      <c r="K30" s="55"/>
      <c r="L30" s="53"/>
    </row>
    <row r="31" spans="2:12" x14ac:dyDescent="0.25">
      <c r="B31" s="44">
        <v>44014</v>
      </c>
      <c r="C31" s="40"/>
      <c r="D31" s="68"/>
      <c r="E31" s="68"/>
      <c r="F31" s="76"/>
      <c r="G31" s="76"/>
      <c r="H31" s="76"/>
      <c r="I31" s="76"/>
      <c r="J31" s="76"/>
    </row>
    <row r="32" spans="2:12" x14ac:dyDescent="0.25">
      <c r="B32" s="44">
        <v>44015</v>
      </c>
      <c r="C32" s="40"/>
      <c r="D32" s="68"/>
      <c r="E32" s="68"/>
      <c r="F32" s="76"/>
      <c r="G32" s="76"/>
      <c r="H32" s="76"/>
      <c r="I32" s="76"/>
      <c r="J32" s="76"/>
    </row>
    <row r="33" spans="2:10" x14ac:dyDescent="0.25">
      <c r="B33" s="44">
        <v>44016</v>
      </c>
      <c r="C33" s="40"/>
      <c r="D33" s="68"/>
      <c r="E33" s="68"/>
      <c r="F33" s="76"/>
      <c r="G33" s="76"/>
      <c r="H33" s="76"/>
      <c r="I33" s="76"/>
      <c r="J33" s="76"/>
    </row>
    <row r="34" spans="2:10" x14ac:dyDescent="0.25">
      <c r="B34" s="44">
        <v>44017</v>
      </c>
      <c r="C34" s="40"/>
      <c r="D34" s="68"/>
      <c r="E34" s="68"/>
      <c r="F34" s="76"/>
      <c r="G34" s="76"/>
      <c r="H34" s="76"/>
      <c r="I34" s="76"/>
      <c r="J34" s="76"/>
    </row>
    <row r="35" spans="2:10" x14ac:dyDescent="0.25">
      <c r="B35" s="44">
        <v>44044</v>
      </c>
      <c r="C35" s="40"/>
      <c r="D35" s="68"/>
      <c r="E35" s="68"/>
      <c r="F35" s="76"/>
      <c r="G35" s="76"/>
      <c r="H35" s="76"/>
      <c r="I35" s="76"/>
      <c r="J35" s="76"/>
    </row>
    <row r="36" spans="2:10" x14ac:dyDescent="0.25">
      <c r="B36" s="44">
        <v>44048</v>
      </c>
      <c r="C36" s="40"/>
      <c r="D36" s="68"/>
      <c r="E36" s="68"/>
      <c r="F36" s="76"/>
      <c r="G36" s="76"/>
      <c r="H36" s="76"/>
      <c r="I36" s="76"/>
      <c r="J36" s="76"/>
    </row>
    <row r="37" spans="2:10" x14ac:dyDescent="0.25">
      <c r="F37" s="56"/>
    </row>
    <row r="38" spans="2:10" x14ac:dyDescent="0.25">
      <c r="B38" s="39"/>
      <c r="C38" s="40" t="s">
        <v>134</v>
      </c>
      <c r="D38" s="40" t="s">
        <v>87</v>
      </c>
      <c r="E38" s="41" t="s">
        <v>156</v>
      </c>
      <c r="F38" s="41" t="s">
        <v>157</v>
      </c>
      <c r="G38" s="41" t="s">
        <v>158</v>
      </c>
    </row>
    <row r="39" spans="2:10" x14ac:dyDescent="0.25">
      <c r="B39" s="47">
        <v>43831</v>
      </c>
      <c r="C39" s="71"/>
      <c r="D39" s="75"/>
      <c r="E39" s="77"/>
      <c r="F39" s="76"/>
      <c r="G39" s="76"/>
    </row>
    <row r="40" spans="2:10" x14ac:dyDescent="0.25">
      <c r="B40" s="47">
        <v>43862</v>
      </c>
      <c r="C40" s="71"/>
      <c r="D40" s="75"/>
      <c r="E40" s="77"/>
      <c r="F40" s="76"/>
      <c r="G40" s="76"/>
    </row>
    <row r="41" spans="2:10" x14ac:dyDescent="0.25">
      <c r="B41" s="47">
        <v>43891</v>
      </c>
      <c r="C41" s="71"/>
      <c r="D41" s="75"/>
      <c r="E41" s="77"/>
      <c r="F41" s="76"/>
      <c r="G41" s="76"/>
    </row>
    <row r="42" spans="2:10" x14ac:dyDescent="0.25">
      <c r="B42" s="47">
        <v>43922</v>
      </c>
      <c r="C42" s="71"/>
      <c r="D42" s="75"/>
      <c r="E42" s="77"/>
      <c r="F42" s="76"/>
      <c r="G42" s="76"/>
    </row>
    <row r="43" spans="2:10" x14ac:dyDescent="0.25">
      <c r="B43" s="47">
        <v>43952</v>
      </c>
      <c r="C43" s="71"/>
      <c r="D43" s="75"/>
      <c r="E43" s="77"/>
      <c r="F43" s="76"/>
      <c r="G43" s="76"/>
    </row>
    <row r="44" spans="2:10" x14ac:dyDescent="0.25">
      <c r="B44" s="47">
        <v>43983</v>
      </c>
      <c r="C44" s="71"/>
      <c r="D44" s="75"/>
      <c r="E44" s="77"/>
      <c r="F44" s="76"/>
      <c r="G44" s="76"/>
    </row>
    <row r="45" spans="2:10" x14ac:dyDescent="0.25">
      <c r="B45" s="47">
        <v>44013</v>
      </c>
      <c r="C45" s="71"/>
      <c r="D45" s="75"/>
      <c r="E45" s="77"/>
      <c r="F45" s="76"/>
      <c r="G45" s="76"/>
    </row>
    <row r="46" spans="2:10" x14ac:dyDescent="0.25">
      <c r="B46" s="47">
        <v>44044</v>
      </c>
      <c r="C46" s="71"/>
      <c r="D46" s="75"/>
      <c r="E46" s="77"/>
      <c r="F46" s="76"/>
      <c r="G46" s="76"/>
    </row>
    <row r="47" spans="2:10" x14ac:dyDescent="0.25">
      <c r="B47" s="48"/>
      <c r="C47" s="72"/>
      <c r="D47" s="42"/>
      <c r="E47" s="42"/>
    </row>
    <row r="48" spans="2:10" x14ac:dyDescent="0.25">
      <c r="B48" s="48"/>
      <c r="C48" s="42"/>
      <c r="D48" s="42"/>
      <c r="E48" s="42"/>
    </row>
    <row r="49" spans="2:5" x14ac:dyDescent="0.25">
      <c r="B49" s="48"/>
      <c r="C49" s="42"/>
      <c r="D49" s="42"/>
      <c r="E49" s="42"/>
    </row>
    <row r="52" spans="2:5" x14ac:dyDescent="0.25">
      <c r="B52" s="37" t="s">
        <v>81</v>
      </c>
    </row>
    <row r="54" spans="2:5" x14ac:dyDescent="0.25">
      <c r="B54" s="39"/>
      <c r="C54" s="40" t="s">
        <v>88</v>
      </c>
      <c r="D54" s="40" t="s">
        <v>89</v>
      </c>
    </row>
    <row r="55" spans="2:5" x14ac:dyDescent="0.25">
      <c r="B55" s="40" t="s">
        <v>55</v>
      </c>
      <c r="C55" s="39"/>
      <c r="D55" s="39"/>
    </row>
    <row r="56" spans="2:5" x14ac:dyDescent="0.25">
      <c r="B56" s="41"/>
      <c r="C56" s="42"/>
      <c r="D56" s="42"/>
    </row>
    <row r="57" spans="2:5" x14ac:dyDescent="0.25">
      <c r="B57" s="41"/>
      <c r="C57" s="42"/>
      <c r="D57" s="42"/>
    </row>
    <row r="58" spans="2:5" x14ac:dyDescent="0.25">
      <c r="B58" s="41"/>
      <c r="C58" s="42"/>
      <c r="D58" s="42"/>
    </row>
    <row r="61" spans="2:5" x14ac:dyDescent="0.25">
      <c r="B61" s="37" t="s">
        <v>82</v>
      </c>
    </row>
    <row r="63" spans="2:5" x14ac:dyDescent="0.25">
      <c r="B63" s="40" t="s">
        <v>98</v>
      </c>
      <c r="C63" s="40" t="s">
        <v>55</v>
      </c>
      <c r="D63" s="40" t="s">
        <v>100</v>
      </c>
      <c r="E63" s="49"/>
    </row>
    <row r="64" spans="2:5" x14ac:dyDescent="0.25">
      <c r="B64" s="40" t="s">
        <v>90</v>
      </c>
      <c r="C64" s="40">
        <v>64233.369999999995</v>
      </c>
      <c r="D64" s="40"/>
      <c r="E64" s="49"/>
    </row>
    <row r="65" spans="2:11" x14ac:dyDescent="0.25">
      <c r="B65" s="40" t="s">
        <v>91</v>
      </c>
      <c r="C65" s="40">
        <v>32755.710000000006</v>
      </c>
      <c r="D65" s="40"/>
      <c r="E65" s="49"/>
    </row>
    <row r="66" spans="2:11" x14ac:dyDescent="0.25">
      <c r="B66" s="40" t="s">
        <v>92</v>
      </c>
      <c r="C66" s="40">
        <v>78895.689999999988</v>
      </c>
      <c r="D66" s="40"/>
      <c r="E66" s="49"/>
    </row>
    <row r="67" spans="2:11" x14ac:dyDescent="0.25">
      <c r="B67" s="40" t="s">
        <v>93</v>
      </c>
      <c r="C67" s="40">
        <v>108307.06999999999</v>
      </c>
      <c r="D67" s="40"/>
      <c r="E67" s="49"/>
    </row>
    <row r="68" spans="2:11" x14ac:dyDescent="0.25">
      <c r="B68" s="40" t="s">
        <v>94</v>
      </c>
      <c r="C68" s="40">
        <v>194276.97</v>
      </c>
      <c r="D68" s="40"/>
      <c r="E68" s="49"/>
    </row>
    <row r="69" spans="2:11" x14ac:dyDescent="0.25">
      <c r="B69" s="40" t="s">
        <v>95</v>
      </c>
      <c r="C69" s="40">
        <v>255727.79000000007</v>
      </c>
      <c r="D69" s="40"/>
      <c r="E69" s="49"/>
    </row>
    <row r="70" spans="2:11" x14ac:dyDescent="0.25">
      <c r="B70" s="40" t="s">
        <v>96</v>
      </c>
      <c r="C70" s="40">
        <v>255891.73</v>
      </c>
      <c r="D70" s="40"/>
      <c r="E70" s="49"/>
    </row>
    <row r="71" spans="2:11" x14ac:dyDescent="0.25">
      <c r="B71" s="40" t="s">
        <v>97</v>
      </c>
      <c r="C71" s="40">
        <v>81384.920000000013</v>
      </c>
      <c r="D71" s="40"/>
      <c r="E71" s="49"/>
    </row>
    <row r="72" spans="2:11" x14ac:dyDescent="0.25">
      <c r="B72" s="41"/>
      <c r="C72" s="41"/>
      <c r="D72" s="41"/>
      <c r="E72" s="49"/>
    </row>
    <row r="73" spans="2:11" x14ac:dyDescent="0.25">
      <c r="B73" s="41"/>
      <c r="C73" s="41"/>
      <c r="D73" s="41"/>
      <c r="E73" s="49"/>
    </row>
    <row r="74" spans="2:11" x14ac:dyDescent="0.25">
      <c r="B74" s="41"/>
      <c r="C74" s="41"/>
      <c r="D74" s="41"/>
      <c r="E74" s="49"/>
    </row>
    <row r="77" spans="2:11" x14ac:dyDescent="0.25">
      <c r="B77" s="37" t="s">
        <v>101</v>
      </c>
    </row>
    <row r="78" spans="2:11" x14ac:dyDescent="0.25">
      <c r="I78" s="37" t="s">
        <v>109</v>
      </c>
    </row>
    <row r="79" spans="2:11" x14ac:dyDescent="0.25">
      <c r="B79" s="40" t="s">
        <v>98</v>
      </c>
      <c r="C79" s="40" t="s">
        <v>55</v>
      </c>
      <c r="D79" s="40" t="s">
        <v>99</v>
      </c>
      <c r="E79" s="39" t="s">
        <v>102</v>
      </c>
      <c r="I79" s="40" t="s">
        <v>106</v>
      </c>
      <c r="J79" s="40" t="s">
        <v>107</v>
      </c>
      <c r="K79" s="40" t="s">
        <v>108</v>
      </c>
    </row>
    <row r="80" spans="2:11" x14ac:dyDescent="0.25">
      <c r="B80" s="40" t="s">
        <v>90</v>
      </c>
      <c r="C80" s="40">
        <v>64233.369999999995</v>
      </c>
      <c r="D80" s="40">
        <v>3344.24</v>
      </c>
      <c r="E80" s="40"/>
      <c r="I80" s="40">
        <v>0</v>
      </c>
      <c r="J80" s="40">
        <v>0</v>
      </c>
      <c r="K80" s="40"/>
    </row>
    <row r="81" spans="2:21" x14ac:dyDescent="0.25">
      <c r="B81" s="40" t="s">
        <v>91</v>
      </c>
      <c r="C81" s="40">
        <v>32755.710000000006</v>
      </c>
      <c r="D81" s="40">
        <v>902.87</v>
      </c>
      <c r="E81" s="40"/>
      <c r="I81" s="40">
        <v>1</v>
      </c>
      <c r="J81" s="40">
        <v>0</v>
      </c>
      <c r="K81" s="40"/>
    </row>
    <row r="82" spans="2:21" x14ac:dyDescent="0.25">
      <c r="B82" s="40" t="s">
        <v>92</v>
      </c>
      <c r="C82" s="40">
        <v>78895.689999999988</v>
      </c>
      <c r="D82" s="40">
        <v>2645.3200000000006</v>
      </c>
      <c r="E82" s="40"/>
      <c r="I82" s="40">
        <v>1</v>
      </c>
      <c r="J82" s="40">
        <v>1</v>
      </c>
      <c r="K82" s="40"/>
    </row>
    <row r="83" spans="2:21" x14ac:dyDescent="0.25">
      <c r="B83" s="40" t="s">
        <v>93</v>
      </c>
      <c r="C83" s="40">
        <v>108307.06999999999</v>
      </c>
      <c r="D83" s="40">
        <v>4513.12</v>
      </c>
      <c r="E83" s="40"/>
      <c r="I83" s="40">
        <v>0</v>
      </c>
      <c r="J83" s="40">
        <v>1</v>
      </c>
      <c r="K83" s="40"/>
    </row>
    <row r="84" spans="2:21" x14ac:dyDescent="0.25">
      <c r="B84" s="40" t="s">
        <v>94</v>
      </c>
      <c r="C84" s="40">
        <v>194276.97</v>
      </c>
      <c r="D84" s="40">
        <v>11804.4</v>
      </c>
      <c r="E84" s="40"/>
    </row>
    <row r="85" spans="2:21" x14ac:dyDescent="0.25">
      <c r="B85" s="40" t="s">
        <v>95</v>
      </c>
      <c r="C85" s="40">
        <v>255727.79000000007</v>
      </c>
      <c r="D85" s="40">
        <v>8302.5300000000007</v>
      </c>
      <c r="E85" s="40"/>
    </row>
    <row r="86" spans="2:21" x14ac:dyDescent="0.25">
      <c r="B86" s="40" t="s">
        <v>96</v>
      </c>
      <c r="C86" s="40">
        <v>255891.73</v>
      </c>
      <c r="D86" s="40">
        <v>13616.330000000004</v>
      </c>
      <c r="E86" s="40"/>
    </row>
    <row r="87" spans="2:21" x14ac:dyDescent="0.25">
      <c r="B87" s="40" t="s">
        <v>97</v>
      </c>
      <c r="C87" s="40">
        <v>81384.920000000013</v>
      </c>
      <c r="D87" s="40">
        <v>3680.309999999999</v>
      </c>
      <c r="E87" s="40"/>
    </row>
    <row r="88" spans="2:21" x14ac:dyDescent="0.25">
      <c r="B88" s="41"/>
      <c r="C88" s="41"/>
      <c r="D88" s="41"/>
      <c r="E88" s="42"/>
    </row>
    <row r="89" spans="2:21" x14ac:dyDescent="0.25">
      <c r="B89" s="41"/>
      <c r="C89" s="41"/>
      <c r="D89" s="41"/>
      <c r="E89" s="42"/>
    </row>
    <row r="90" spans="2:21" x14ac:dyDescent="0.25">
      <c r="B90" s="41"/>
      <c r="C90" s="41"/>
      <c r="D90" s="41"/>
      <c r="E90" s="42"/>
    </row>
    <row r="93" spans="2:21" x14ac:dyDescent="0.25">
      <c r="B93" s="37" t="s">
        <v>105</v>
      </c>
    </row>
    <row r="94" spans="2:21" x14ac:dyDescent="0.25">
      <c r="F94" s="37" t="s">
        <v>121</v>
      </c>
      <c r="I94" s="37" t="s">
        <v>130</v>
      </c>
      <c r="S94" s="37" t="s">
        <v>118</v>
      </c>
    </row>
    <row r="95" spans="2:21" x14ac:dyDescent="0.25">
      <c r="B95" s="40" t="s">
        <v>103</v>
      </c>
      <c r="C95" s="40" t="s">
        <v>104</v>
      </c>
      <c r="D95" s="41"/>
      <c r="E95" s="41"/>
      <c r="F95" s="40" t="s">
        <v>122</v>
      </c>
      <c r="G95" s="40" t="s">
        <v>117</v>
      </c>
      <c r="I95" s="40" t="s">
        <v>124</v>
      </c>
      <c r="J95" s="40" t="s">
        <v>125</v>
      </c>
      <c r="O95" s="40" t="s">
        <v>103</v>
      </c>
      <c r="P95" s="40" t="s">
        <v>55</v>
      </c>
      <c r="Q95" s="41"/>
      <c r="R95" s="41"/>
      <c r="S95" s="40" t="s">
        <v>110</v>
      </c>
      <c r="T95" s="40" t="s">
        <v>113</v>
      </c>
      <c r="U95" s="40" t="s">
        <v>117</v>
      </c>
    </row>
    <row r="96" spans="2:21" x14ac:dyDescent="0.25">
      <c r="B96" s="50" t="s">
        <v>46</v>
      </c>
      <c r="C96" s="40" t="str">
        <f>VLOOKUP(B96,'拌客源数据1-8月'!D:E,2,0)</f>
        <v>宝山店</v>
      </c>
      <c r="D96" s="41"/>
      <c r="E96" s="41"/>
      <c r="F96" s="40" t="s">
        <v>129</v>
      </c>
      <c r="G96" s="40">
        <v>1</v>
      </c>
      <c r="I96" s="40" t="s">
        <v>114</v>
      </c>
      <c r="J96" s="40"/>
      <c r="O96" s="50" t="s">
        <v>46</v>
      </c>
      <c r="P96" s="39"/>
      <c r="Q96" s="42"/>
      <c r="R96" s="42"/>
      <c r="S96" s="40" t="s">
        <v>106</v>
      </c>
      <c r="T96" s="40" t="s">
        <v>114</v>
      </c>
      <c r="U96" s="40">
        <v>1</v>
      </c>
    </row>
    <row r="97" spans="2:22" x14ac:dyDescent="0.25">
      <c r="B97" s="50" t="s">
        <v>47</v>
      </c>
      <c r="C97" s="40" t="str">
        <f>VLOOKUP(B97,'拌客源数据1-8月'!D:E,2,0)</f>
        <v>五角场店</v>
      </c>
      <c r="D97" s="41"/>
      <c r="E97" s="41"/>
      <c r="F97" s="40" t="s">
        <v>127</v>
      </c>
      <c r="G97" s="40">
        <v>2</v>
      </c>
      <c r="O97" s="50" t="s">
        <v>47</v>
      </c>
      <c r="P97" s="39"/>
      <c r="Q97" s="42"/>
      <c r="R97" s="42"/>
      <c r="S97" s="40" t="s">
        <v>106</v>
      </c>
      <c r="T97" s="40" t="s">
        <v>115</v>
      </c>
      <c r="U97" s="40">
        <v>2</v>
      </c>
    </row>
    <row r="98" spans="2:22" x14ac:dyDescent="0.25">
      <c r="B98" s="50" t="s">
        <v>44</v>
      </c>
      <c r="C98" s="40" t="str">
        <f>VLOOKUP(B98,'拌客源数据1-8月'!D:E,2,0)</f>
        <v>龙阳广场店</v>
      </c>
      <c r="D98" s="41"/>
      <c r="E98" s="41"/>
      <c r="F98" s="40" t="s">
        <v>126</v>
      </c>
      <c r="G98" s="40">
        <v>3</v>
      </c>
      <c r="I98" s="37" t="s">
        <v>128</v>
      </c>
      <c r="O98" s="50" t="s">
        <v>44</v>
      </c>
      <c r="P98" s="39"/>
      <c r="Q98" s="42"/>
      <c r="R98" s="42"/>
      <c r="S98" s="40" t="s">
        <v>107</v>
      </c>
      <c r="T98" s="40" t="s">
        <v>116</v>
      </c>
      <c r="U98" s="40">
        <v>3</v>
      </c>
    </row>
    <row r="99" spans="2:22" x14ac:dyDescent="0.25">
      <c r="B99" s="50" t="s">
        <v>45</v>
      </c>
      <c r="C99" s="40" t="str">
        <f>VLOOKUP(B99,'拌客源数据1-8月'!D:E,2,0)</f>
        <v>五角场店</v>
      </c>
      <c r="D99" s="41"/>
      <c r="E99" s="41"/>
      <c r="F99" s="40" t="s">
        <v>138</v>
      </c>
      <c r="G99" s="40">
        <v>4</v>
      </c>
      <c r="I99" s="40" t="s">
        <v>115</v>
      </c>
      <c r="J99" s="40"/>
      <c r="O99" s="50" t="s">
        <v>45</v>
      </c>
      <c r="P99" s="39"/>
      <c r="Q99" s="42"/>
      <c r="R99" s="42"/>
      <c r="S99" s="40" t="s">
        <v>107</v>
      </c>
      <c r="T99" s="40" t="s">
        <v>116</v>
      </c>
      <c r="U99" s="40">
        <v>4</v>
      </c>
    </row>
    <row r="100" spans="2:22" x14ac:dyDescent="0.25">
      <c r="B100" s="50" t="s">
        <v>48</v>
      </c>
      <c r="C100" s="40" t="str">
        <f>VLOOKUP(B100,'拌客源数据1-8月'!D:E,2,0)</f>
        <v>怒江路店</v>
      </c>
      <c r="D100" s="41"/>
      <c r="E100" s="41"/>
      <c r="F100" s="40" t="s">
        <v>139</v>
      </c>
      <c r="G100" s="40">
        <v>5</v>
      </c>
      <c r="O100" s="50" t="s">
        <v>48</v>
      </c>
      <c r="P100" s="39"/>
      <c r="Q100" s="42"/>
      <c r="R100" s="42"/>
      <c r="S100" s="40" t="s">
        <v>107</v>
      </c>
      <c r="T100" s="40" t="s">
        <v>114</v>
      </c>
      <c r="U100" s="40">
        <v>5</v>
      </c>
    </row>
    <row r="101" spans="2:22" x14ac:dyDescent="0.25">
      <c r="B101" s="50" t="s">
        <v>49</v>
      </c>
      <c r="C101" s="40" t="str">
        <f>VLOOKUP(B101,'拌客源数据1-8月'!D:E,2,0)</f>
        <v>宝山店</v>
      </c>
      <c r="D101" s="41"/>
      <c r="E101" s="41"/>
      <c r="F101" s="40" t="s">
        <v>119</v>
      </c>
      <c r="G101" s="40">
        <v>6</v>
      </c>
      <c r="O101" s="50" t="s">
        <v>49</v>
      </c>
      <c r="P101" s="39"/>
      <c r="Q101" s="42"/>
      <c r="R101" s="42"/>
      <c r="S101" s="40" t="s">
        <v>111</v>
      </c>
      <c r="T101" s="40" t="s">
        <v>114</v>
      </c>
      <c r="U101" s="40">
        <v>6</v>
      </c>
    </row>
    <row r="102" spans="2:22" x14ac:dyDescent="0.25">
      <c r="B102" s="50" t="s">
        <v>50</v>
      </c>
      <c r="C102" s="40" t="str">
        <f>VLOOKUP(B102,'拌客源数据1-8月'!D:E,2,0)</f>
        <v>拌客干拌麻辣烫(武宁路店)</v>
      </c>
      <c r="D102" s="41"/>
      <c r="E102" s="41"/>
      <c r="F102" s="40" t="s">
        <v>120</v>
      </c>
      <c r="G102" s="40">
        <v>7</v>
      </c>
      <c r="O102" s="50" t="s">
        <v>50</v>
      </c>
      <c r="P102" s="39"/>
      <c r="Q102" s="42"/>
      <c r="R102" s="42"/>
      <c r="S102" s="40" t="s">
        <v>111</v>
      </c>
      <c r="T102" s="40" t="s">
        <v>114</v>
      </c>
      <c r="U102" s="40">
        <v>7</v>
      </c>
    </row>
    <row r="103" spans="2:22" x14ac:dyDescent="0.25">
      <c r="B103" s="50" t="s">
        <v>51</v>
      </c>
      <c r="C103" s="40" t="str">
        <f>VLOOKUP(B103,'拌客源数据1-8月'!D:E,2,0)</f>
        <v>拌客干拌麻辣烫(武宁路店)</v>
      </c>
      <c r="D103" s="41"/>
      <c r="E103" s="41"/>
      <c r="F103" s="40" t="s">
        <v>160</v>
      </c>
      <c r="G103" s="40">
        <v>8</v>
      </c>
      <c r="O103" s="50" t="s">
        <v>51</v>
      </c>
      <c r="P103" s="39"/>
      <c r="Q103" s="42"/>
      <c r="R103" s="42"/>
      <c r="S103" s="40" t="s">
        <v>112</v>
      </c>
      <c r="T103" s="40" t="s">
        <v>115</v>
      </c>
      <c r="U103" s="40">
        <v>8</v>
      </c>
    </row>
    <row r="104" spans="2:22" x14ac:dyDescent="0.25">
      <c r="B104" s="51"/>
      <c r="C104" s="41"/>
      <c r="D104" s="41"/>
      <c r="E104" s="41"/>
      <c r="F104" s="41"/>
      <c r="G104" s="41"/>
      <c r="O104" s="51"/>
      <c r="P104" s="42"/>
      <c r="Q104" s="42"/>
      <c r="R104" s="42"/>
      <c r="S104" s="41"/>
      <c r="T104" s="41"/>
      <c r="U104" s="41"/>
    </row>
    <row r="105" spans="2:22" x14ac:dyDescent="0.25">
      <c r="B105" s="51"/>
      <c r="C105" s="41"/>
      <c r="D105" s="41"/>
      <c r="E105" s="41"/>
      <c r="F105" s="41"/>
      <c r="G105" s="41"/>
      <c r="O105"/>
      <c r="P105"/>
      <c r="Q105"/>
      <c r="R105" s="42"/>
      <c r="S105"/>
      <c r="T105"/>
      <c r="U105"/>
    </row>
    <row r="106" spans="2:22" x14ac:dyDescent="0.25">
      <c r="B106" s="51"/>
      <c r="C106" s="41"/>
      <c r="D106" s="41"/>
      <c r="E106" s="41"/>
      <c r="F106" s="41"/>
      <c r="G106" s="41"/>
      <c r="O106"/>
      <c r="P106"/>
      <c r="Q106"/>
      <c r="R106" s="42"/>
      <c r="S106"/>
      <c r="T106"/>
      <c r="U106"/>
    </row>
    <row r="107" spans="2:22" x14ac:dyDescent="0.25">
      <c r="O107"/>
      <c r="P107"/>
      <c r="Q107"/>
      <c r="S107"/>
      <c r="T107"/>
      <c r="U107"/>
    </row>
    <row r="108" spans="2:22" x14ac:dyDescent="0.25">
      <c r="O108"/>
      <c r="P108"/>
      <c r="Q108"/>
      <c r="S108"/>
      <c r="T108"/>
      <c r="U108"/>
    </row>
    <row r="109" spans="2:22" x14ac:dyDescent="0.25">
      <c r="B109" s="37" t="s">
        <v>133</v>
      </c>
      <c r="O109"/>
      <c r="P109"/>
      <c r="Q109"/>
      <c r="S109"/>
      <c r="T109"/>
      <c r="U109"/>
      <c r="V109"/>
    </row>
    <row r="110" spans="2:22" x14ac:dyDescent="0.25">
      <c r="O110"/>
      <c r="P110"/>
      <c r="Q110"/>
      <c r="S110"/>
      <c r="T110"/>
      <c r="U110"/>
      <c r="V110"/>
    </row>
    <row r="111" spans="2:22" x14ac:dyDescent="0.25">
      <c r="B111" s="69" t="s">
        <v>11</v>
      </c>
      <c r="C111" s="70"/>
      <c r="D111" s="40" t="s">
        <v>103</v>
      </c>
      <c r="E111" s="40" t="s">
        <v>131</v>
      </c>
      <c r="F111" s="40" t="s">
        <v>132</v>
      </c>
      <c r="G111" s="40" t="s">
        <v>55</v>
      </c>
      <c r="H111" s="40" t="s">
        <v>74</v>
      </c>
      <c r="I111" s="40" t="s">
        <v>75</v>
      </c>
      <c r="J111" s="41"/>
      <c r="O111"/>
      <c r="P111"/>
      <c r="Q111"/>
      <c r="S111"/>
      <c r="T111"/>
      <c r="U111"/>
      <c r="V111"/>
    </row>
    <row r="112" spans="2:22" x14ac:dyDescent="0.25">
      <c r="B112" s="69" t="s">
        <v>29</v>
      </c>
      <c r="C112" s="70"/>
      <c r="D112" s="40"/>
      <c r="E112" s="40"/>
      <c r="F112" s="40"/>
      <c r="G112" s="40"/>
      <c r="H112" s="40"/>
      <c r="I112" s="40"/>
      <c r="J112" s="41"/>
      <c r="O112"/>
      <c r="P112"/>
      <c r="Q112"/>
      <c r="S112"/>
      <c r="T112"/>
      <c r="U112"/>
      <c r="V112"/>
    </row>
    <row r="113" spans="2:21" x14ac:dyDescent="0.25">
      <c r="B113" s="69" t="s">
        <v>23</v>
      </c>
      <c r="C113" s="70"/>
      <c r="D113" s="40"/>
      <c r="E113" s="40"/>
      <c r="F113" s="40"/>
      <c r="G113" s="40"/>
      <c r="H113" s="40"/>
      <c r="I113" s="40"/>
      <c r="J113" s="41"/>
      <c r="O113"/>
      <c r="P113"/>
      <c r="Q113"/>
      <c r="S113"/>
      <c r="T113"/>
      <c r="U113"/>
    </row>
    <row r="114" spans="2:21" x14ac:dyDescent="0.25">
      <c r="B114" s="69" t="s">
        <v>32</v>
      </c>
      <c r="C114" s="70"/>
      <c r="D114" s="40"/>
      <c r="E114" s="40"/>
      <c r="F114" s="40"/>
      <c r="G114" s="40"/>
      <c r="H114" s="40"/>
      <c r="I114" s="40"/>
      <c r="J114" s="41"/>
      <c r="O114"/>
      <c r="P114"/>
      <c r="Q114"/>
      <c r="S114"/>
      <c r="T114"/>
      <c r="U114"/>
    </row>
    <row r="115" spans="2:21" x14ac:dyDescent="0.25">
      <c r="B115" s="69" t="s">
        <v>30</v>
      </c>
      <c r="C115" s="70"/>
      <c r="D115" s="40"/>
      <c r="E115" s="40"/>
      <c r="F115" s="40"/>
      <c r="G115" s="40"/>
      <c r="H115" s="40"/>
      <c r="I115" s="40"/>
      <c r="J115" s="41"/>
      <c r="O115"/>
      <c r="P115"/>
      <c r="Q115"/>
      <c r="S115"/>
      <c r="T115"/>
      <c r="U115"/>
    </row>
    <row r="116" spans="2:21" x14ac:dyDescent="0.25">
      <c r="B116" s="69" t="s">
        <v>25</v>
      </c>
      <c r="C116" s="70"/>
      <c r="D116" s="40"/>
      <c r="E116" s="40"/>
      <c r="F116" s="40"/>
      <c r="G116" s="40"/>
      <c r="H116" s="40"/>
      <c r="I116" s="40"/>
      <c r="J116" s="41"/>
      <c r="O116"/>
      <c r="P116"/>
      <c r="Q116"/>
      <c r="S116"/>
      <c r="T116"/>
      <c r="U116"/>
    </row>
    <row r="117" spans="2:21" x14ac:dyDescent="0.25">
      <c r="B117" s="69" t="s">
        <v>34</v>
      </c>
      <c r="C117" s="70"/>
      <c r="D117" s="40"/>
      <c r="E117" s="40"/>
      <c r="F117" s="40"/>
      <c r="G117" s="40"/>
      <c r="H117" s="40"/>
      <c r="I117" s="40"/>
      <c r="J117" s="41"/>
      <c r="O117"/>
      <c r="P117"/>
      <c r="Q117"/>
      <c r="S117"/>
      <c r="T117"/>
      <c r="U117"/>
    </row>
    <row r="118" spans="2:21" x14ac:dyDescent="0.25">
      <c r="B118" s="69" t="s">
        <v>33</v>
      </c>
      <c r="C118" s="70"/>
      <c r="D118" s="40"/>
      <c r="E118" s="40"/>
      <c r="F118" s="40"/>
      <c r="G118" s="40"/>
      <c r="H118" s="40"/>
      <c r="I118" s="40"/>
      <c r="J118" s="41"/>
      <c r="O118"/>
      <c r="P118"/>
      <c r="Q118"/>
      <c r="S118"/>
      <c r="T118"/>
      <c r="U118"/>
    </row>
    <row r="119" spans="2:21" x14ac:dyDescent="0.25">
      <c r="B119" s="69" t="s">
        <v>35</v>
      </c>
      <c r="C119" s="70"/>
      <c r="D119" s="40"/>
      <c r="E119" s="40"/>
      <c r="F119" s="40"/>
      <c r="G119" s="40"/>
      <c r="H119" s="40"/>
      <c r="I119" s="40"/>
      <c r="J119" s="41"/>
      <c r="O119"/>
      <c r="P119"/>
      <c r="Q119"/>
      <c r="S119"/>
      <c r="T119"/>
      <c r="U119"/>
    </row>
    <row r="120" spans="2:21" x14ac:dyDescent="0.25">
      <c r="B120" s="69" t="s">
        <v>36</v>
      </c>
      <c r="C120" s="70"/>
      <c r="D120" s="40"/>
      <c r="E120" s="40"/>
      <c r="F120" s="40"/>
      <c r="G120" s="40"/>
      <c r="H120" s="40"/>
      <c r="I120" s="40"/>
      <c r="J120" s="41"/>
      <c r="O120"/>
      <c r="P120"/>
      <c r="Q120"/>
      <c r="S120"/>
      <c r="T120"/>
      <c r="U120"/>
    </row>
    <row r="121" spans="2:21" x14ac:dyDescent="0.25">
      <c r="B121" s="69" t="s">
        <v>37</v>
      </c>
      <c r="C121" s="70"/>
      <c r="D121" s="40"/>
      <c r="E121" s="40"/>
      <c r="F121" s="40"/>
      <c r="G121" s="40"/>
      <c r="H121" s="40"/>
      <c r="I121" s="40"/>
      <c r="J121" s="41"/>
      <c r="O121"/>
      <c r="P121"/>
      <c r="Q121"/>
      <c r="S121"/>
      <c r="T121"/>
      <c r="U121"/>
    </row>
    <row r="122" spans="2:21" x14ac:dyDescent="0.25">
      <c r="B122" s="69" t="s">
        <v>38</v>
      </c>
      <c r="C122" s="70"/>
      <c r="D122" s="40"/>
      <c r="E122" s="40"/>
      <c r="F122" s="40"/>
      <c r="G122" s="40"/>
      <c r="H122" s="40"/>
      <c r="I122" s="40"/>
      <c r="J122" s="41"/>
      <c r="O122"/>
      <c r="P122"/>
      <c r="Q122"/>
      <c r="S122"/>
      <c r="T122"/>
      <c r="U122"/>
    </row>
    <row r="123" spans="2:21" x14ac:dyDescent="0.25">
      <c r="B123" s="69" t="s">
        <v>39</v>
      </c>
      <c r="C123" s="70"/>
      <c r="D123" s="40"/>
      <c r="E123" s="40"/>
      <c r="F123" s="40"/>
      <c r="G123" s="40"/>
      <c r="H123" s="40"/>
      <c r="I123" s="40"/>
      <c r="J123" s="41"/>
      <c r="O123"/>
      <c r="P123"/>
      <c r="Q123"/>
    </row>
    <row r="124" spans="2:21" x14ac:dyDescent="0.25">
      <c r="B124" s="69" t="s">
        <v>41</v>
      </c>
      <c r="C124" s="70"/>
      <c r="D124" s="40"/>
      <c r="E124" s="40"/>
      <c r="F124" s="40"/>
      <c r="G124" s="40"/>
      <c r="H124" s="40"/>
      <c r="I124" s="40"/>
      <c r="J124" s="41"/>
      <c r="O124"/>
      <c r="P124"/>
      <c r="Q124"/>
    </row>
    <row r="125" spans="2:21" x14ac:dyDescent="0.25">
      <c r="B125" s="69" t="s">
        <v>42</v>
      </c>
      <c r="C125" s="70"/>
      <c r="D125" s="40"/>
      <c r="E125" s="40"/>
      <c r="F125" s="40"/>
      <c r="G125" s="40"/>
      <c r="H125" s="40"/>
      <c r="I125" s="40"/>
      <c r="J125" s="41"/>
      <c r="O125"/>
      <c r="P125"/>
      <c r="Q125"/>
    </row>
    <row r="126" spans="2:21" x14ac:dyDescent="0.25">
      <c r="B126" s="69" t="s">
        <v>43</v>
      </c>
      <c r="C126" s="70"/>
      <c r="D126" s="40"/>
      <c r="E126" s="40"/>
      <c r="F126" s="40"/>
      <c r="G126" s="40"/>
      <c r="H126" s="40"/>
      <c r="I126" s="40"/>
      <c r="J126" s="41"/>
      <c r="O126"/>
      <c r="P126"/>
      <c r="Q126"/>
    </row>
    <row r="127" spans="2:21" x14ac:dyDescent="0.25">
      <c r="B127" s="52"/>
      <c r="C127" s="52"/>
      <c r="D127" s="41"/>
      <c r="E127" s="41"/>
      <c r="F127" s="41"/>
      <c r="G127" s="41"/>
    </row>
    <row r="128" spans="2:21" x14ac:dyDescent="0.25">
      <c r="B128" s="52"/>
      <c r="C128" s="52"/>
      <c r="D128" s="41"/>
      <c r="E128" s="41"/>
      <c r="F128" s="41"/>
      <c r="G128" s="41"/>
    </row>
    <row r="129" spans="2:7" x14ac:dyDescent="0.25">
      <c r="B129" s="52"/>
      <c r="C129" s="52"/>
      <c r="D129" s="41"/>
      <c r="E129" s="41"/>
      <c r="F129" s="41"/>
      <c r="G129" s="41"/>
    </row>
    <row r="130" spans="2:7" x14ac:dyDescent="0.25">
      <c r="B130" s="52"/>
      <c r="C130" s="52"/>
      <c r="D130" s="41"/>
      <c r="E130" s="41"/>
      <c r="F130" s="41"/>
      <c r="G130" s="41"/>
    </row>
    <row r="131" spans="2:7" x14ac:dyDescent="0.25">
      <c r="B131" s="52"/>
      <c r="C131" s="52"/>
      <c r="D131" s="41"/>
      <c r="E131" s="41"/>
      <c r="F131" s="41"/>
      <c r="G131" s="41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E606-8748-4B25-868B-39312967869E}">
  <sheetPr>
    <tabColor rgb="FFFFC000"/>
  </sheetPr>
  <dimension ref="A1:K32"/>
  <sheetViews>
    <sheetView workbookViewId="0"/>
  </sheetViews>
  <sheetFormatPr defaultColWidth="9" defaultRowHeight="17.399999999999999" x14ac:dyDescent="0.25"/>
  <cols>
    <col min="1" max="1" width="13.88671875" style="2" bestFit="1" customWidth="1"/>
    <col min="2" max="2" width="12.44140625" style="2" customWidth="1"/>
    <col min="3" max="3" width="12.44140625" style="2" bestFit="1" customWidth="1"/>
    <col min="4" max="4" width="13.21875" style="2" customWidth="1"/>
    <col min="5" max="5" width="11.33203125" style="2" bestFit="1" customWidth="1"/>
    <col min="6" max="6" width="11.88671875" style="2" customWidth="1"/>
    <col min="7" max="7" width="11.21875" style="2" bestFit="1" customWidth="1"/>
    <col min="8" max="8" width="11.44140625" style="2" bestFit="1" customWidth="1"/>
    <col min="9" max="9" width="11.6640625" style="2" bestFit="1" customWidth="1"/>
    <col min="10" max="16384" width="9" style="2"/>
  </cols>
  <sheetData>
    <row r="1" spans="1:11" x14ac:dyDescent="0.25">
      <c r="A1" s="2" t="s">
        <v>56</v>
      </c>
      <c r="B1" s="36">
        <f>$A$13</f>
        <v>44053</v>
      </c>
      <c r="C1" s="24" t="s">
        <v>77</v>
      </c>
      <c r="D1" s="36">
        <f>$A$19</f>
        <v>44059</v>
      </c>
    </row>
    <row r="2" spans="1:11" x14ac:dyDescent="0.25">
      <c r="A2" s="80" t="s">
        <v>57</v>
      </c>
      <c r="B2" s="81"/>
      <c r="C2" s="81"/>
      <c r="D2" s="81"/>
      <c r="E2" s="81"/>
      <c r="F2" s="81"/>
      <c r="G2" s="81"/>
      <c r="H2" s="81"/>
    </row>
    <row r="3" spans="1:11" x14ac:dyDescent="0.25">
      <c r="A3" s="81"/>
      <c r="B3" s="81"/>
      <c r="C3" s="81"/>
      <c r="D3" s="81"/>
      <c r="E3" s="81"/>
      <c r="F3" s="81"/>
      <c r="G3" s="81"/>
      <c r="H3" s="81"/>
    </row>
    <row r="4" spans="1:11" ht="18" thickBot="1" x14ac:dyDescent="0.3">
      <c r="A4" s="3" t="s">
        <v>58</v>
      </c>
    </row>
    <row r="5" spans="1:11" x14ac:dyDescent="0.25">
      <c r="A5" s="4" t="s">
        <v>59</v>
      </c>
      <c r="B5" s="5"/>
      <c r="C5" s="4" t="s">
        <v>60</v>
      </c>
      <c r="D5" s="5"/>
      <c r="E5" s="4" t="s">
        <v>61</v>
      </c>
      <c r="F5" s="5"/>
      <c r="G5" s="6" t="s">
        <v>62</v>
      </c>
      <c r="H5" s="7" t="s">
        <v>22</v>
      </c>
    </row>
    <row r="6" spans="1:11" x14ac:dyDescent="0.25">
      <c r="A6" s="8">
        <f>$C$32</f>
        <v>8816</v>
      </c>
      <c r="B6" s="4"/>
      <c r="C6" s="9">
        <f>SUM($D$25:$D$31)/$A$6</f>
        <v>7.8266787658802184E-2</v>
      </c>
      <c r="D6" s="4"/>
      <c r="E6" s="9">
        <f>G32</f>
        <v>0.2144927536231884</v>
      </c>
      <c r="F6" s="4"/>
      <c r="G6" s="82" t="s">
        <v>63</v>
      </c>
      <c r="H6" s="83"/>
    </row>
    <row r="7" spans="1:11" x14ac:dyDescent="0.25">
      <c r="A7" s="3" t="s">
        <v>64</v>
      </c>
      <c r="G7" s="84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0.2691635</v>
      </c>
      <c r="H7" s="85"/>
      <c r="I7" s="10"/>
      <c r="K7" s="63"/>
    </row>
    <row r="8" spans="1:11" ht="18" thickBot="1" x14ac:dyDescent="0.3">
      <c r="A8" s="4" t="s">
        <v>53</v>
      </c>
      <c r="B8" s="5"/>
      <c r="C8" s="4" t="s">
        <v>54</v>
      </c>
      <c r="D8" s="5"/>
      <c r="E8" s="4" t="s">
        <v>65</v>
      </c>
      <c r="F8" s="5"/>
      <c r="G8" s="11" t="s">
        <v>66</v>
      </c>
      <c r="H8" s="12">
        <f>IF($H$5="全部",200000,IF($H$5="美团",100000,50000))</f>
        <v>100000</v>
      </c>
    </row>
    <row r="9" spans="1:11" x14ac:dyDescent="0.25">
      <c r="A9" s="8">
        <f>F20</f>
        <v>153</v>
      </c>
      <c r="B9" s="13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-0.28169014084507038</v>
      </c>
      <c r="C9" s="8">
        <f>D20</f>
        <v>2821.92</v>
      </c>
      <c r="D9" s="13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-0.29393219855529717</v>
      </c>
      <c r="E9" s="14">
        <f>E20</f>
        <v>0.34956420915978337</v>
      </c>
      <c r="F9" s="13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-4.1556642486674233E-3</v>
      </c>
      <c r="I9" s="15"/>
    </row>
    <row r="11" spans="1:11" x14ac:dyDescent="0.25">
      <c r="A11" s="16" t="s">
        <v>67</v>
      </c>
      <c r="B11" s="17"/>
      <c r="C11" s="17" t="s">
        <v>68</v>
      </c>
      <c r="D11" s="17"/>
      <c r="E11" s="17"/>
      <c r="F11" s="17"/>
      <c r="G11" s="17"/>
      <c r="H11" s="18"/>
    </row>
    <row r="12" spans="1:11" x14ac:dyDescent="0.25">
      <c r="A12" s="19" t="s">
        <v>69</v>
      </c>
      <c r="B12" s="20" t="s">
        <v>70</v>
      </c>
      <c r="C12" s="20" t="s">
        <v>55</v>
      </c>
      <c r="D12" s="20" t="s">
        <v>54</v>
      </c>
      <c r="E12" s="20" t="s">
        <v>65</v>
      </c>
      <c r="F12" s="20" t="s">
        <v>53</v>
      </c>
      <c r="G12" s="20" t="s">
        <v>52</v>
      </c>
      <c r="H12" s="21" t="s">
        <v>71</v>
      </c>
    </row>
    <row r="13" spans="1:11" x14ac:dyDescent="0.25">
      <c r="A13" s="22">
        <v>44053</v>
      </c>
      <c r="B13" s="23">
        <f>A13</f>
        <v>44053</v>
      </c>
      <c r="C13" s="64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1538.37</v>
      </c>
      <c r="D13" s="64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499.98</v>
      </c>
      <c r="E13" s="25">
        <f>D13/C13</f>
        <v>0.3250063378771037</v>
      </c>
      <c r="F13" s="24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30</v>
      </c>
      <c r="G13" s="24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0</v>
      </c>
      <c r="H13" s="26">
        <f>C13/F13</f>
        <v>51.278999999999996</v>
      </c>
    </row>
    <row r="14" spans="1:11" x14ac:dyDescent="0.25">
      <c r="A14" s="22">
        <f>A13+1</f>
        <v>44054</v>
      </c>
      <c r="B14" s="23">
        <f t="shared" ref="B14:B19" si="0">A14</f>
        <v>44054</v>
      </c>
      <c r="C14" s="64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1252.93</v>
      </c>
      <c r="D14" s="64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419.83</v>
      </c>
      <c r="E14" s="25">
        <f t="shared" ref="E14:E20" si="1">D14/C14</f>
        <v>0.33507857581828193</v>
      </c>
      <c r="F14" s="24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26</v>
      </c>
      <c r="G14" s="24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0</v>
      </c>
      <c r="H14" s="26">
        <f t="shared" ref="H14:H19" si="2">C14/F14</f>
        <v>48.189615384615387</v>
      </c>
    </row>
    <row r="15" spans="1:11" x14ac:dyDescent="0.25">
      <c r="A15" s="22">
        <f t="shared" ref="A15:A19" si="3">A14+1</f>
        <v>44055</v>
      </c>
      <c r="B15" s="23">
        <f t="shared" si="0"/>
        <v>44055</v>
      </c>
      <c r="C15" s="64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911.86</v>
      </c>
      <c r="D15" s="64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346.44</v>
      </c>
      <c r="E15" s="25">
        <f t="shared" si="1"/>
        <v>0.37992674314039437</v>
      </c>
      <c r="F15" s="24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15</v>
      </c>
      <c r="G15" s="24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1</v>
      </c>
      <c r="H15" s="26">
        <f t="shared" si="2"/>
        <v>60.790666666666667</v>
      </c>
    </row>
    <row r="16" spans="1:11" x14ac:dyDescent="0.25">
      <c r="A16" s="22">
        <f t="shared" si="3"/>
        <v>44056</v>
      </c>
      <c r="B16" s="23">
        <f t="shared" si="0"/>
        <v>44056</v>
      </c>
      <c r="C16" s="64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1054.44</v>
      </c>
      <c r="D16" s="64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347.98</v>
      </c>
      <c r="E16" s="25">
        <f t="shared" si="1"/>
        <v>0.33001403588634726</v>
      </c>
      <c r="F16" s="24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21</v>
      </c>
      <c r="G16" s="24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0</v>
      </c>
      <c r="H16" s="26">
        <f t="shared" si="2"/>
        <v>50.211428571428577</v>
      </c>
    </row>
    <row r="17" spans="1:8" x14ac:dyDescent="0.25">
      <c r="A17" s="22">
        <f t="shared" si="3"/>
        <v>44057</v>
      </c>
      <c r="B17" s="23">
        <f t="shared" si="0"/>
        <v>44057</v>
      </c>
      <c r="C17" s="64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1011.71</v>
      </c>
      <c r="D17" s="64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356.41</v>
      </c>
      <c r="E17" s="25">
        <f t="shared" si="1"/>
        <v>0.35228474562868806</v>
      </c>
      <c r="F17" s="24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18</v>
      </c>
      <c r="G17" s="24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1</v>
      </c>
      <c r="H17" s="26">
        <f t="shared" si="2"/>
        <v>56.206111111111113</v>
      </c>
    </row>
    <row r="18" spans="1:8" x14ac:dyDescent="0.25">
      <c r="A18" s="22">
        <f t="shared" si="3"/>
        <v>44058</v>
      </c>
      <c r="B18" s="23">
        <f t="shared" si="0"/>
        <v>44058</v>
      </c>
      <c r="C18" s="64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1139.3499999999999</v>
      </c>
      <c r="D18" s="64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414.91</v>
      </c>
      <c r="E18" s="25">
        <f t="shared" si="1"/>
        <v>0.36416377759248697</v>
      </c>
      <c r="F18" s="24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22</v>
      </c>
      <c r="G18" s="24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26">
        <f t="shared" si="2"/>
        <v>51.788636363636357</v>
      </c>
    </row>
    <row r="19" spans="1:8" x14ac:dyDescent="0.25">
      <c r="A19" s="27">
        <f t="shared" si="3"/>
        <v>44059</v>
      </c>
      <c r="B19" s="28">
        <f t="shared" si="0"/>
        <v>44059</v>
      </c>
      <c r="C19" s="65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1164.02</v>
      </c>
      <c r="D19" s="65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436.37</v>
      </c>
      <c r="E19" s="30">
        <f t="shared" si="1"/>
        <v>0.37488187488187491</v>
      </c>
      <c r="F19" s="29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21</v>
      </c>
      <c r="G19" s="29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1</v>
      </c>
      <c r="H19" s="31">
        <f t="shared" si="2"/>
        <v>55.429523809523808</v>
      </c>
    </row>
    <row r="20" spans="1:8" x14ac:dyDescent="0.25">
      <c r="A20" s="24" t="s">
        <v>72</v>
      </c>
      <c r="B20" s="23"/>
      <c r="C20" s="64">
        <f>SUM(C13:C19)</f>
        <v>8072.68</v>
      </c>
      <c r="D20" s="64">
        <f>SUM(D13:D19)</f>
        <v>2821.92</v>
      </c>
      <c r="E20" s="25">
        <f t="shared" si="1"/>
        <v>0.34956420915978337</v>
      </c>
      <c r="F20" s="24">
        <f>SUM(F13:F19)</f>
        <v>153</v>
      </c>
      <c r="G20" s="24">
        <f>SUM(G13:G19)</f>
        <v>3</v>
      </c>
      <c r="H20" s="32">
        <f>C20/F20</f>
        <v>52.762614379084972</v>
      </c>
    </row>
    <row r="23" spans="1:8" x14ac:dyDescent="0.25">
      <c r="A23" s="16" t="s">
        <v>73</v>
      </c>
      <c r="B23" s="17"/>
      <c r="C23" s="17" t="s">
        <v>68</v>
      </c>
      <c r="D23" s="17"/>
      <c r="E23" s="17"/>
      <c r="F23" s="17"/>
      <c r="G23" s="17"/>
      <c r="H23" s="18"/>
    </row>
    <row r="24" spans="1:8" x14ac:dyDescent="0.25">
      <c r="A24" s="19" t="s">
        <v>69</v>
      </c>
      <c r="B24" s="20" t="s">
        <v>70</v>
      </c>
      <c r="C24" s="20" t="s">
        <v>59</v>
      </c>
      <c r="D24" s="20" t="s">
        <v>74</v>
      </c>
      <c r="E24" s="20" t="s">
        <v>60</v>
      </c>
      <c r="F24" s="20" t="s">
        <v>75</v>
      </c>
      <c r="G24" s="20" t="s">
        <v>61</v>
      </c>
      <c r="H24" s="21" t="s">
        <v>76</v>
      </c>
    </row>
    <row r="25" spans="1:8" x14ac:dyDescent="0.25">
      <c r="A25" s="22">
        <f>A13</f>
        <v>44053</v>
      </c>
      <c r="B25" s="23">
        <f>A25</f>
        <v>44053</v>
      </c>
      <c r="C25" s="24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1372</v>
      </c>
      <c r="D25" s="24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111</v>
      </c>
      <c r="E25" s="25">
        <f>D25/C25</f>
        <v>8.0903790087463553E-2</v>
      </c>
      <c r="F25" s="24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26</v>
      </c>
      <c r="G25" s="25">
        <f>F25/D25</f>
        <v>0.23423423423423423</v>
      </c>
      <c r="H25" s="33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$C13</f>
        <v>5.2003094184103961E-2</v>
      </c>
    </row>
    <row r="26" spans="1:8" x14ac:dyDescent="0.25">
      <c r="A26" s="22">
        <f t="shared" ref="A26:A31" si="4">A14</f>
        <v>44054</v>
      </c>
      <c r="B26" s="23">
        <f t="shared" ref="B26:B31" si="5">A26</f>
        <v>44054</v>
      </c>
      <c r="C26" s="24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1123</v>
      </c>
      <c r="D26" s="24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97</v>
      </c>
      <c r="E26" s="25">
        <f t="shared" ref="E26:E31" si="6">D26/C26</f>
        <v>8.637577916295637E-2</v>
      </c>
      <c r="F26" s="24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25</v>
      </c>
      <c r="G26" s="25">
        <f t="shared" ref="G26:G31" si="7">F26/D26</f>
        <v>0.25773195876288657</v>
      </c>
      <c r="H26" s="33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$C14</f>
        <v>6.3850334815193185E-2</v>
      </c>
    </row>
    <row r="27" spans="1:8" x14ac:dyDescent="0.25">
      <c r="A27" s="22">
        <f t="shared" si="4"/>
        <v>44055</v>
      </c>
      <c r="B27" s="23">
        <f t="shared" si="5"/>
        <v>44055</v>
      </c>
      <c r="C27" s="24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1019</v>
      </c>
      <c r="D27" s="24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92</v>
      </c>
      <c r="E27" s="25">
        <f t="shared" si="6"/>
        <v>9.0284592737978411E-2</v>
      </c>
      <c r="F27" s="24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16</v>
      </c>
      <c r="G27" s="25">
        <f t="shared" si="7"/>
        <v>0.17391304347826086</v>
      </c>
      <c r="H27" s="33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$C15</f>
        <v>7.2818195775667324E-2</v>
      </c>
    </row>
    <row r="28" spans="1:8" x14ac:dyDescent="0.25">
      <c r="A28" s="22">
        <f t="shared" si="4"/>
        <v>44056</v>
      </c>
      <c r="B28" s="23">
        <f t="shared" si="5"/>
        <v>44056</v>
      </c>
      <c r="C28" s="24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1122</v>
      </c>
      <c r="D28" s="24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87</v>
      </c>
      <c r="E28" s="25">
        <f t="shared" si="6"/>
        <v>7.7540106951871662E-2</v>
      </c>
      <c r="F28" s="24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21</v>
      </c>
      <c r="G28" s="25">
        <f t="shared" si="7"/>
        <v>0.2413793103448276</v>
      </c>
      <c r="H28" s="33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$C16</f>
        <v>5.5726262281400547E-2</v>
      </c>
    </row>
    <row r="29" spans="1:8" x14ac:dyDescent="0.25">
      <c r="A29" s="22">
        <f t="shared" si="4"/>
        <v>44057</v>
      </c>
      <c r="B29" s="23">
        <f t="shared" si="5"/>
        <v>44057</v>
      </c>
      <c r="C29" s="24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1281</v>
      </c>
      <c r="D29" s="24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94</v>
      </c>
      <c r="E29" s="25">
        <f t="shared" si="6"/>
        <v>7.3380171740827477E-2</v>
      </c>
      <c r="F29" s="24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18</v>
      </c>
      <c r="G29" s="25">
        <f t="shared" si="7"/>
        <v>0.19148936170212766</v>
      </c>
      <c r="H29" s="33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$C17</f>
        <v>6.6105899912030114E-2</v>
      </c>
    </row>
    <row r="30" spans="1:8" x14ac:dyDescent="0.25">
      <c r="A30" s="22">
        <f t="shared" si="4"/>
        <v>44058</v>
      </c>
      <c r="B30" s="23">
        <f t="shared" si="5"/>
        <v>44058</v>
      </c>
      <c r="C30" s="24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1467</v>
      </c>
      <c r="D30" s="24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109</v>
      </c>
      <c r="E30" s="25">
        <f t="shared" si="6"/>
        <v>7.4301295160190864E-2</v>
      </c>
      <c r="F30" s="24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22</v>
      </c>
      <c r="G30" s="25">
        <f t="shared" si="7"/>
        <v>0.20183486238532111</v>
      </c>
      <c r="H30" s="33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$C18</f>
        <v>6.6994338877430115E-2</v>
      </c>
    </row>
    <row r="31" spans="1:8" x14ac:dyDescent="0.25">
      <c r="A31" s="27">
        <f t="shared" si="4"/>
        <v>44059</v>
      </c>
      <c r="B31" s="28">
        <f t="shared" si="5"/>
        <v>44059</v>
      </c>
      <c r="C31" s="29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1432</v>
      </c>
      <c r="D31" s="29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100</v>
      </c>
      <c r="E31" s="30">
        <f t="shared" si="6"/>
        <v>6.9832402234636867E-2</v>
      </c>
      <c r="F31" s="29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20</v>
      </c>
      <c r="G31" s="30">
        <f t="shared" si="7"/>
        <v>0.2</v>
      </c>
      <c r="H31" s="34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$C19</f>
        <v>4.0497585952131411E-2</v>
      </c>
    </row>
    <row r="32" spans="1:8" x14ac:dyDescent="0.25">
      <c r="A32" s="24" t="s">
        <v>72</v>
      </c>
      <c r="B32" s="24"/>
      <c r="C32" s="24">
        <f>SUM(C25:C31)</f>
        <v>8816</v>
      </c>
      <c r="D32" s="24">
        <f>SUM(D25:D31)</f>
        <v>690</v>
      </c>
      <c r="E32" s="35">
        <f>D32/C32</f>
        <v>7.8266787658802184E-2</v>
      </c>
      <c r="F32" s="24">
        <f>SUM(F25:F31)</f>
        <v>148</v>
      </c>
      <c r="G32" s="35">
        <f>F32/D32</f>
        <v>0.2144927536231884</v>
      </c>
      <c r="H32" s="35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5.8903610696819396E-2</v>
      </c>
    </row>
  </sheetData>
  <dataConsolidate/>
  <mergeCells count="3">
    <mergeCell ref="A2:H3"/>
    <mergeCell ref="G6:H6"/>
    <mergeCell ref="G7:H7"/>
  </mergeCells>
  <phoneticPr fontId="18" type="noConversion"/>
  <conditionalFormatting sqref="D9">
    <cfRule type="cellIs" dxfId="18" priority="21" operator="lessThan">
      <formula>0</formula>
    </cfRule>
    <cfRule type="cellIs" dxfId="17" priority="22" operator="greaterThan">
      <formula>0</formula>
    </cfRule>
  </conditionalFormatting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{624897C2-C339-4CDC-94F1-B537F0103EF0}</x14:id>
        </ext>
      </extLst>
    </cfRule>
  </conditionalFormatting>
  <conditionalFormatting sqref="B9">
    <cfRule type="cellIs" dxfId="16" priority="18" operator="greaterThan">
      <formula>0</formula>
    </cfRule>
    <cfRule type="cellIs" dxfId="15" priority="19" operator="lessThan">
      <formula>0</formula>
    </cfRule>
  </conditionalFormatting>
  <conditionalFormatting sqref="F9">
    <cfRule type="cellIs" dxfId="14" priority="16" operator="lessThan">
      <formula>0</formula>
    </cfRule>
    <cfRule type="cellIs" dxfId="13" priority="17" operator="greaterThan">
      <formula>0</formula>
    </cfRule>
  </conditionalFormatting>
  <conditionalFormatting sqref="A13:B13 E13:H13 A14:H19">
    <cfRule type="expression" dxfId="12" priority="14">
      <formula>$C13&lt;AVERAGE($C$13:$C$19)</formula>
    </cfRule>
  </conditionalFormatting>
  <conditionalFormatting sqref="D9">
    <cfRule type="cellIs" dxfId="11" priority="12" operator="lessThan">
      <formula>0</formula>
    </cfRule>
    <cfRule type="cellIs" dxfId="10" priority="13" operator="greaterThan">
      <formula>0</formula>
    </cfRule>
  </conditionalFormatting>
  <conditionalFormatting sqref="D9">
    <cfRule type="cellIs" dxfId="9" priority="10" operator="lessThan">
      <formula>0</formula>
    </cfRule>
    <cfRule type="cellIs" dxfId="8" priority="11" operator="greaterThan">
      <formula>0</formula>
    </cfRule>
  </conditionalFormatting>
  <conditionalFormatting sqref="D9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F9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F9">
    <cfRule type="cellIs" dxfId="1" priority="1" operator="greaterThan">
      <formula>0</formula>
    </cfRule>
    <cfRule type="cellIs" dxfId="0" priority="2" operator="lessThan">
      <formula>0</formula>
    </cfRule>
  </conditionalFormatting>
  <dataValidations count="1">
    <dataValidation type="list" allowBlank="1" showInputMessage="1" showErrorMessage="1" sqref="H5" xr:uid="{5926AC02-B758-4EB5-8846-4FD174143F02}">
      <formula1>"全部,美团,饿了么"</formula1>
    </dataValidation>
  </dataValidations>
  <pageMargins left="0.7" right="0.7" top="0.75" bottom="0.75" header="0.3" footer="0.3"/>
  <pageSetup paperSize="9" orientation="portrait" r:id="rId1"/>
  <ignoredErrors>
    <ignoredError sqref="E13:E20 E25:E3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4897C2-C339-4CDC-94F1-B537F0103EF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iconSet" priority="15" id="{2361EEB0-42DF-4895-8BAC-AC92E8A9C824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markers="1" xr2:uid="{1E85E299-2E70-4300-B5A3-5C2189095D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'大厂周报-完成版'!G25:G31</xm:f>
              <xm:sqref>F6</xm:sqref>
            </x14:sparkline>
          </x14:sparklines>
        </x14:sparklineGroup>
        <x14:sparklineGroup manualMax="0" manualMin="0" displayEmptyCellsAs="gap" markers="1" xr2:uid="{FA0B1563-E6FC-41FF-933B-DDA4175331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'大厂周报-完成版'!E25:E31</xm:f>
              <xm:sqref>D6</xm:sqref>
            </x14:sparkline>
          </x14:sparklines>
        </x14:sparklineGroup>
        <x14:sparklineGroup manualMax="0" manualMin="0" displayEmptyCellsAs="gap" markers="1" xr2:uid="{73F04425-0A95-4D0E-9ADB-7714868F3A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'大厂周报-完成版'!C25:C31</xm:f>
              <xm:sqref>B6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AB2CE-562F-40BD-9030-C4D1E53F3062}">
  <sheetPr>
    <tabColor rgb="FFFFC000"/>
  </sheetPr>
  <dimension ref="A1:H32"/>
  <sheetViews>
    <sheetView workbookViewId="0"/>
  </sheetViews>
  <sheetFormatPr defaultRowHeight="17.399999999999999" x14ac:dyDescent="0.25"/>
  <cols>
    <col min="1" max="1" width="15.6640625" style="66" bestFit="1" customWidth="1"/>
    <col min="2" max="2" width="14.109375" style="66" customWidth="1"/>
    <col min="3" max="3" width="11.88671875" style="66" customWidth="1"/>
    <col min="4" max="4" width="15.6640625" style="66" customWidth="1"/>
    <col min="5" max="6" width="12.33203125" style="66" customWidth="1"/>
    <col min="7" max="7" width="12.44140625" style="66" customWidth="1"/>
    <col min="8" max="8" width="11.109375" style="66" customWidth="1"/>
  </cols>
  <sheetData>
    <row r="1" spans="1:8" x14ac:dyDescent="0.25">
      <c r="A1" s="66" t="s">
        <v>56</v>
      </c>
      <c r="B1" s="87">
        <f>A13</f>
        <v>44053</v>
      </c>
      <c r="C1" s="66" t="s">
        <v>77</v>
      </c>
      <c r="D1" s="87">
        <f>A19</f>
        <v>44059</v>
      </c>
    </row>
    <row r="4" spans="1:8" x14ac:dyDescent="0.25">
      <c r="A4" s="66" t="s">
        <v>58</v>
      </c>
    </row>
    <row r="5" spans="1:8" x14ac:dyDescent="0.25">
      <c r="G5" s="66" t="s">
        <v>62</v>
      </c>
      <c r="H5" s="66" t="s">
        <v>22</v>
      </c>
    </row>
    <row r="6" spans="1:8" x14ac:dyDescent="0.25">
      <c r="G6" s="66" t="s">
        <v>63</v>
      </c>
    </row>
    <row r="7" spans="1:8" x14ac:dyDescent="0.25">
      <c r="A7" s="66" t="s">
        <v>64</v>
      </c>
    </row>
    <row r="8" spans="1:8" x14ac:dyDescent="0.25">
      <c r="G8" s="66" t="s">
        <v>66</v>
      </c>
    </row>
    <row r="11" spans="1:8" x14ac:dyDescent="0.25">
      <c r="A11" s="66" t="s">
        <v>67</v>
      </c>
      <c r="C11" s="66" t="s">
        <v>68</v>
      </c>
    </row>
    <row r="12" spans="1:8" x14ac:dyDescent="0.25">
      <c r="A12" s="66" t="s">
        <v>69</v>
      </c>
      <c r="C12" s="66" t="s">
        <v>55</v>
      </c>
      <c r="D12" s="66" t="s">
        <v>54</v>
      </c>
      <c r="E12" s="66" t="s">
        <v>65</v>
      </c>
      <c r="F12" s="66" t="s">
        <v>53</v>
      </c>
      <c r="G12" s="66" t="s">
        <v>52</v>
      </c>
      <c r="H12" s="66" t="s">
        <v>71</v>
      </c>
    </row>
    <row r="13" spans="1:8" x14ac:dyDescent="0.25">
      <c r="A13" s="87">
        <v>44053</v>
      </c>
      <c r="B13" s="86">
        <f>A13</f>
        <v>44053</v>
      </c>
      <c r="C13" s="66">
        <f>IF($H$5="全部",SUMIF('拌客源数据1-8月'!$A:$A,$A13,'拌客源数据1-8月'!J:J),SUMIFS('拌客源数据1-8月'!J:J,'拌客源数据1-8月'!$A:$A,$A13,'拌客源数据1-8月'!$H:$H,$H$5))</f>
        <v>1538.37</v>
      </c>
    </row>
    <row r="14" spans="1:8" x14ac:dyDescent="0.25">
      <c r="A14" s="87">
        <f>A13+1</f>
        <v>44054</v>
      </c>
      <c r="B14" s="86">
        <f t="shared" ref="B14:B19" si="0">A14</f>
        <v>44054</v>
      </c>
      <c r="C14" s="66">
        <f>IF($H$5="全部",SUMIF('拌客源数据1-8月'!$A:$A,$A14,'拌客源数据1-8月'!J:J),SUMIFS('拌客源数据1-8月'!J:J,'拌客源数据1-8月'!$A:$A,$A14,'拌客源数据1-8月'!$H:$H,$H$5))</f>
        <v>1252.93</v>
      </c>
    </row>
    <row r="15" spans="1:8" x14ac:dyDescent="0.25">
      <c r="A15" s="87">
        <f t="shared" ref="A15:A19" si="1">A14+1</f>
        <v>44055</v>
      </c>
      <c r="B15" s="86">
        <f t="shared" si="0"/>
        <v>44055</v>
      </c>
      <c r="C15" s="66">
        <f>IF($H$5="全部",SUMIF('拌客源数据1-8月'!$A:$A,$A15,'拌客源数据1-8月'!J:J),SUMIFS('拌客源数据1-8月'!J:J,'拌客源数据1-8月'!$A:$A,$A15,'拌客源数据1-8月'!$H:$H,$H$5))</f>
        <v>911.86</v>
      </c>
    </row>
    <row r="16" spans="1:8" x14ac:dyDescent="0.25">
      <c r="A16" s="87">
        <f t="shared" si="1"/>
        <v>44056</v>
      </c>
      <c r="B16" s="86">
        <f t="shared" si="0"/>
        <v>44056</v>
      </c>
      <c r="C16" s="66">
        <f>IF($H$5="全部",SUMIF('拌客源数据1-8月'!$A:$A,$A16,'拌客源数据1-8月'!J:J),SUMIFS('拌客源数据1-8月'!J:J,'拌客源数据1-8月'!$A:$A,$A16,'拌客源数据1-8月'!$H:$H,$H$5))</f>
        <v>1054.44</v>
      </c>
    </row>
    <row r="17" spans="1:8" x14ac:dyDescent="0.25">
      <c r="A17" s="87">
        <f t="shared" si="1"/>
        <v>44057</v>
      </c>
      <c r="B17" s="86">
        <f t="shared" si="0"/>
        <v>44057</v>
      </c>
      <c r="C17" s="66">
        <f>IF($H$5="全部",SUMIF('拌客源数据1-8月'!$A:$A,$A17,'拌客源数据1-8月'!J:J),SUMIFS('拌客源数据1-8月'!J:J,'拌客源数据1-8月'!$A:$A,$A17,'拌客源数据1-8月'!$H:$H,$H$5))</f>
        <v>1011.71</v>
      </c>
    </row>
    <row r="18" spans="1:8" x14ac:dyDescent="0.25">
      <c r="A18" s="87">
        <f t="shared" si="1"/>
        <v>44058</v>
      </c>
      <c r="B18" s="86">
        <f t="shared" si="0"/>
        <v>44058</v>
      </c>
      <c r="C18" s="66">
        <f>IF($H$5="全部",SUMIF('拌客源数据1-8月'!$A:$A,$A18,'拌客源数据1-8月'!J:J),SUMIFS('拌客源数据1-8月'!J:J,'拌客源数据1-8月'!$A:$A,$A18,'拌客源数据1-8月'!$H:$H,$H$5))</f>
        <v>1139.3499999999999</v>
      </c>
    </row>
    <row r="19" spans="1:8" x14ac:dyDescent="0.25">
      <c r="A19" s="87">
        <f t="shared" si="1"/>
        <v>44059</v>
      </c>
      <c r="B19" s="86">
        <f t="shared" si="0"/>
        <v>44059</v>
      </c>
      <c r="C19" s="66">
        <f>IF($H$5="全部",SUMIF('拌客源数据1-8月'!$A:$A,$A19,'拌客源数据1-8月'!J:J),SUMIFS('拌客源数据1-8月'!J:J,'拌客源数据1-8月'!$A:$A,$A19,'拌客源数据1-8月'!$H:$H,$H$5))</f>
        <v>1164.02</v>
      </c>
    </row>
    <row r="20" spans="1:8" x14ac:dyDescent="0.25">
      <c r="A20" s="66" t="s">
        <v>72</v>
      </c>
    </row>
    <row r="23" spans="1:8" x14ac:dyDescent="0.25">
      <c r="A23" s="66" t="s">
        <v>73</v>
      </c>
      <c r="C23" s="66" t="s">
        <v>68</v>
      </c>
    </row>
    <row r="24" spans="1:8" x14ac:dyDescent="0.25">
      <c r="A24" s="66" t="s">
        <v>69</v>
      </c>
      <c r="B24" s="66" t="s">
        <v>70</v>
      </c>
      <c r="C24" s="66" t="s">
        <v>162</v>
      </c>
      <c r="D24" s="66" t="s">
        <v>74</v>
      </c>
      <c r="E24" s="66" t="s">
        <v>60</v>
      </c>
      <c r="F24" s="66" t="s">
        <v>75</v>
      </c>
      <c r="G24" s="66" t="s">
        <v>61</v>
      </c>
      <c r="H24" s="66" t="s">
        <v>76</v>
      </c>
    </row>
    <row r="25" spans="1:8" x14ac:dyDescent="0.25">
      <c r="A25" s="87">
        <f>A13</f>
        <v>44053</v>
      </c>
      <c r="B25" s="87">
        <f>A13</f>
        <v>44053</v>
      </c>
    </row>
    <row r="26" spans="1:8" x14ac:dyDescent="0.25">
      <c r="A26" s="87">
        <f t="shared" ref="A26:A31" si="2">A14</f>
        <v>44054</v>
      </c>
      <c r="B26" s="87">
        <f t="shared" ref="B26:B31" si="3">A14</f>
        <v>44054</v>
      </c>
    </row>
    <row r="27" spans="1:8" x14ac:dyDescent="0.25">
      <c r="A27" s="87">
        <f t="shared" si="2"/>
        <v>44055</v>
      </c>
      <c r="B27" s="87">
        <f t="shared" si="3"/>
        <v>44055</v>
      </c>
    </row>
    <row r="28" spans="1:8" x14ac:dyDescent="0.25">
      <c r="A28" s="87">
        <f t="shared" si="2"/>
        <v>44056</v>
      </c>
      <c r="B28" s="87">
        <f t="shared" si="3"/>
        <v>44056</v>
      </c>
    </row>
    <row r="29" spans="1:8" x14ac:dyDescent="0.25">
      <c r="A29" s="87">
        <f t="shared" si="2"/>
        <v>44057</v>
      </c>
      <c r="B29" s="87">
        <f t="shared" si="3"/>
        <v>44057</v>
      </c>
    </row>
    <row r="30" spans="1:8" x14ac:dyDescent="0.25">
      <c r="A30" s="87">
        <f t="shared" si="2"/>
        <v>44058</v>
      </c>
      <c r="B30" s="87">
        <f t="shared" si="3"/>
        <v>44058</v>
      </c>
    </row>
    <row r="31" spans="1:8" x14ac:dyDescent="0.25">
      <c r="A31" s="87">
        <f t="shared" si="2"/>
        <v>44059</v>
      </c>
      <c r="B31" s="87">
        <f t="shared" si="3"/>
        <v>44059</v>
      </c>
    </row>
    <row r="32" spans="1:8" x14ac:dyDescent="0.25">
      <c r="A32" s="66" t="s">
        <v>72</v>
      </c>
    </row>
  </sheetData>
  <phoneticPr fontId="18" type="noConversion"/>
  <dataValidations count="1">
    <dataValidation type="list" allowBlank="1" showInputMessage="1" showErrorMessage="1" sqref="H5" xr:uid="{207736B7-E360-44C4-B477-18DDC030C59B}">
      <formula1>"全部,饿了么,美团"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E87D-7A06-4CB5-8372-BA26F5AB84FC}">
  <sheetPr>
    <tabColor theme="9" tint="0.39997558519241921"/>
  </sheetPr>
  <dimension ref="A1:X562"/>
  <sheetViews>
    <sheetView workbookViewId="0"/>
  </sheetViews>
  <sheetFormatPr defaultRowHeight="13.8" x14ac:dyDescent="0.25"/>
  <cols>
    <col min="1" max="1" width="10.44140625" style="1" bestFit="1" customWidth="1"/>
    <col min="3" max="3" width="23.44140625" bestFit="1" customWidth="1"/>
    <col min="4" max="4" width="11.6640625" bestFit="1" customWidth="1"/>
    <col min="5" max="5" width="24.44140625" bestFit="1" customWidth="1"/>
    <col min="9" max="9" width="30.109375" customWidth="1"/>
    <col min="10" max="10" width="8.88671875" customWidth="1"/>
    <col min="11" max="11" width="10.21875" customWidth="1"/>
    <col min="12" max="14" width="12.109375" customWidth="1"/>
    <col min="15" max="16" width="11" bestFit="1" customWidth="1"/>
    <col min="17" max="19" width="10.21875" customWidth="1"/>
    <col min="20" max="22" width="11.21875" customWidth="1"/>
    <col min="23" max="24" width="10.21875" customWidth="1"/>
  </cols>
  <sheetData>
    <row r="1" spans="1:24" x14ac:dyDescent="0.25">
      <c r="A1" s="1" t="s">
        <v>3</v>
      </c>
      <c r="B1" t="s">
        <v>132</v>
      </c>
      <c r="C1" t="s">
        <v>0</v>
      </c>
      <c r="D1" t="s">
        <v>4</v>
      </c>
      <c r="E1" t="s">
        <v>5</v>
      </c>
      <c r="F1" t="s">
        <v>1</v>
      </c>
      <c r="G1" t="s">
        <v>2</v>
      </c>
      <c r="H1" t="s">
        <v>10</v>
      </c>
      <c r="I1" t="s">
        <v>11</v>
      </c>
      <c r="J1" t="s">
        <v>55</v>
      </c>
      <c r="K1" t="s">
        <v>54</v>
      </c>
      <c r="L1" t="s">
        <v>16</v>
      </c>
      <c r="M1" t="s">
        <v>17</v>
      </c>
      <c r="N1" t="s">
        <v>15</v>
      </c>
      <c r="O1" t="s">
        <v>52</v>
      </c>
      <c r="P1" t="s">
        <v>53</v>
      </c>
      <c r="Q1" t="s">
        <v>59</v>
      </c>
      <c r="R1" t="s">
        <v>9</v>
      </c>
      <c r="S1" t="s">
        <v>6</v>
      </c>
      <c r="T1" t="s">
        <v>12</v>
      </c>
      <c r="U1" t="s">
        <v>13</v>
      </c>
      <c r="V1" t="s">
        <v>14</v>
      </c>
      <c r="W1" t="s">
        <v>7</v>
      </c>
      <c r="X1" t="s">
        <v>8</v>
      </c>
    </row>
    <row r="2" spans="1:24" x14ac:dyDescent="0.25">
      <c r="A2" s="1">
        <v>43831</v>
      </c>
      <c r="B2">
        <v>4636</v>
      </c>
      <c r="C2" t="s">
        <v>18</v>
      </c>
      <c r="D2" t="s">
        <v>46</v>
      </c>
      <c r="E2" t="s">
        <v>28</v>
      </c>
      <c r="F2" t="s">
        <v>19</v>
      </c>
      <c r="G2" t="s">
        <v>26</v>
      </c>
      <c r="H2" t="s">
        <v>27</v>
      </c>
      <c r="I2" t="s">
        <v>29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 x14ac:dyDescent="0.25">
      <c r="A3" s="1">
        <v>43831</v>
      </c>
      <c r="B3">
        <v>4636</v>
      </c>
      <c r="C3" t="s">
        <v>18</v>
      </c>
      <c r="D3" t="s">
        <v>47</v>
      </c>
      <c r="E3" t="s">
        <v>21</v>
      </c>
      <c r="F3" t="s">
        <v>19</v>
      </c>
      <c r="G3" t="s">
        <v>20</v>
      </c>
      <c r="H3" t="s">
        <v>22</v>
      </c>
      <c r="I3" t="s">
        <v>23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 x14ac:dyDescent="0.25">
      <c r="A4" s="1">
        <v>43831</v>
      </c>
      <c r="B4">
        <v>4636</v>
      </c>
      <c r="C4" t="s">
        <v>18</v>
      </c>
      <c r="D4" t="s">
        <v>44</v>
      </c>
      <c r="E4" t="s">
        <v>31</v>
      </c>
      <c r="F4" t="s">
        <v>19</v>
      </c>
      <c r="G4" t="s">
        <v>26</v>
      </c>
      <c r="H4" t="s">
        <v>27</v>
      </c>
      <c r="I4" t="s">
        <v>32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 x14ac:dyDescent="0.25">
      <c r="A5" s="1">
        <v>43831</v>
      </c>
      <c r="B5">
        <v>4636</v>
      </c>
      <c r="C5" t="s">
        <v>18</v>
      </c>
      <c r="D5" t="s">
        <v>45</v>
      </c>
      <c r="E5" t="s">
        <v>21</v>
      </c>
      <c r="F5" t="s">
        <v>19</v>
      </c>
      <c r="G5" t="s">
        <v>26</v>
      </c>
      <c r="H5" t="s">
        <v>27</v>
      </c>
      <c r="I5" t="s">
        <v>30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 x14ac:dyDescent="0.25">
      <c r="A6" s="1">
        <v>43832</v>
      </c>
      <c r="B6">
        <v>4636</v>
      </c>
      <c r="C6" t="s">
        <v>18</v>
      </c>
      <c r="D6" t="s">
        <v>46</v>
      </c>
      <c r="E6" t="s">
        <v>28</v>
      </c>
      <c r="F6" t="s">
        <v>19</v>
      </c>
      <c r="G6" t="s">
        <v>26</v>
      </c>
      <c r="H6" t="s">
        <v>27</v>
      </c>
      <c r="I6" t="s">
        <v>29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 x14ac:dyDescent="0.25">
      <c r="A7" s="1">
        <v>43832</v>
      </c>
      <c r="B7">
        <v>4636</v>
      </c>
      <c r="C7" t="s">
        <v>18</v>
      </c>
      <c r="D7" t="s">
        <v>47</v>
      </c>
      <c r="E7" t="s">
        <v>21</v>
      </c>
      <c r="F7" t="s">
        <v>19</v>
      </c>
      <c r="G7" t="s">
        <v>20</v>
      </c>
      <c r="H7" t="s">
        <v>22</v>
      </c>
      <c r="I7" t="s">
        <v>23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 x14ac:dyDescent="0.25">
      <c r="A8" s="1">
        <v>43832</v>
      </c>
      <c r="B8">
        <v>4636</v>
      </c>
      <c r="C8" t="s">
        <v>18</v>
      </c>
      <c r="D8" t="s">
        <v>44</v>
      </c>
      <c r="E8" t="s">
        <v>31</v>
      </c>
      <c r="F8" t="s">
        <v>19</v>
      </c>
      <c r="G8" t="s">
        <v>26</v>
      </c>
      <c r="H8" t="s">
        <v>27</v>
      </c>
      <c r="I8" t="s">
        <v>32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 x14ac:dyDescent="0.25">
      <c r="A9" s="1">
        <v>43832</v>
      </c>
      <c r="B9">
        <v>4636</v>
      </c>
      <c r="C9" t="s">
        <v>18</v>
      </c>
      <c r="D9" t="s">
        <v>45</v>
      </c>
      <c r="E9" t="s">
        <v>21</v>
      </c>
      <c r="F9" t="s">
        <v>19</v>
      </c>
      <c r="G9" t="s">
        <v>26</v>
      </c>
      <c r="H9" t="s">
        <v>27</v>
      </c>
      <c r="I9" t="s">
        <v>30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 x14ac:dyDescent="0.25">
      <c r="A10" s="1">
        <v>43833</v>
      </c>
      <c r="B10">
        <v>4636</v>
      </c>
      <c r="C10" t="s">
        <v>18</v>
      </c>
      <c r="D10" t="s">
        <v>46</v>
      </c>
      <c r="E10" t="s">
        <v>28</v>
      </c>
      <c r="F10" t="s">
        <v>19</v>
      </c>
      <c r="G10" t="s">
        <v>26</v>
      </c>
      <c r="H10" t="s">
        <v>27</v>
      </c>
      <c r="I10" t="s">
        <v>29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 x14ac:dyDescent="0.25">
      <c r="A11" s="1">
        <v>43833</v>
      </c>
      <c r="B11">
        <v>4636</v>
      </c>
      <c r="C11" t="s">
        <v>18</v>
      </c>
      <c r="D11" t="s">
        <v>44</v>
      </c>
      <c r="E11" t="s">
        <v>31</v>
      </c>
      <c r="F11" t="s">
        <v>19</v>
      </c>
      <c r="G11" t="s">
        <v>26</v>
      </c>
      <c r="H11" t="s">
        <v>27</v>
      </c>
      <c r="I11" t="s">
        <v>32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 x14ac:dyDescent="0.25">
      <c r="A12" s="1">
        <v>43833</v>
      </c>
      <c r="B12">
        <v>4636</v>
      </c>
      <c r="C12" t="s">
        <v>18</v>
      </c>
      <c r="D12" t="s">
        <v>45</v>
      </c>
      <c r="E12" t="s">
        <v>21</v>
      </c>
      <c r="F12" t="s">
        <v>19</v>
      </c>
      <c r="G12" t="s">
        <v>26</v>
      </c>
      <c r="H12" t="s">
        <v>27</v>
      </c>
      <c r="I12" t="s">
        <v>30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 x14ac:dyDescent="0.25">
      <c r="A13" s="1">
        <v>43834</v>
      </c>
      <c r="B13">
        <v>4636</v>
      </c>
      <c r="C13" t="s">
        <v>18</v>
      </c>
      <c r="D13" t="s">
        <v>46</v>
      </c>
      <c r="E13" t="s">
        <v>28</v>
      </c>
      <c r="F13" t="s">
        <v>19</v>
      </c>
      <c r="G13" t="s">
        <v>26</v>
      </c>
      <c r="H13" t="s">
        <v>27</v>
      </c>
      <c r="I13" t="s">
        <v>29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 x14ac:dyDescent="0.25">
      <c r="A14" s="1">
        <v>43834</v>
      </c>
      <c r="B14">
        <v>4636</v>
      </c>
      <c r="C14" t="s">
        <v>18</v>
      </c>
      <c r="D14" t="s">
        <v>47</v>
      </c>
      <c r="E14" t="s">
        <v>21</v>
      </c>
      <c r="F14" t="s">
        <v>19</v>
      </c>
      <c r="G14" t="s">
        <v>20</v>
      </c>
      <c r="H14" t="s">
        <v>22</v>
      </c>
      <c r="I14" t="s">
        <v>23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 x14ac:dyDescent="0.25">
      <c r="A15" s="1">
        <v>43834</v>
      </c>
      <c r="B15">
        <v>4636</v>
      </c>
      <c r="C15" t="s">
        <v>18</v>
      </c>
      <c r="D15" t="s">
        <v>44</v>
      </c>
      <c r="E15" t="s">
        <v>31</v>
      </c>
      <c r="F15" t="s">
        <v>19</v>
      </c>
      <c r="G15" t="s">
        <v>26</v>
      </c>
      <c r="H15" t="s">
        <v>27</v>
      </c>
      <c r="I15" t="s">
        <v>32</v>
      </c>
      <c r="J15">
        <v>1531</v>
      </c>
      <c r="K15">
        <v>614.58000000000004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 x14ac:dyDescent="0.25">
      <c r="A16" s="1">
        <v>43834</v>
      </c>
      <c r="B16">
        <v>4636</v>
      </c>
      <c r="C16" t="s">
        <v>18</v>
      </c>
      <c r="D16" t="s">
        <v>45</v>
      </c>
      <c r="E16" t="s">
        <v>21</v>
      </c>
      <c r="F16" t="s">
        <v>19</v>
      </c>
      <c r="G16" t="s">
        <v>26</v>
      </c>
      <c r="H16" t="s">
        <v>27</v>
      </c>
      <c r="I16" t="s">
        <v>30</v>
      </c>
      <c r="J16">
        <v>2473.8200000000002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 x14ac:dyDescent="0.25">
      <c r="A17" s="1">
        <v>43835</v>
      </c>
      <c r="B17">
        <v>4636</v>
      </c>
      <c r="C17" t="s">
        <v>18</v>
      </c>
      <c r="D17" t="s">
        <v>46</v>
      </c>
      <c r="E17" t="s">
        <v>28</v>
      </c>
      <c r="F17" t="s">
        <v>19</v>
      </c>
      <c r="G17" t="s">
        <v>26</v>
      </c>
      <c r="H17" t="s">
        <v>27</v>
      </c>
      <c r="I17" t="s">
        <v>29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 x14ac:dyDescent="0.25">
      <c r="A18" s="1">
        <v>43835</v>
      </c>
      <c r="B18">
        <v>4636</v>
      </c>
      <c r="C18" t="s">
        <v>18</v>
      </c>
      <c r="D18" t="s">
        <v>45</v>
      </c>
      <c r="E18" t="s">
        <v>21</v>
      </c>
      <c r="F18" t="s">
        <v>19</v>
      </c>
      <c r="G18" t="s">
        <v>26</v>
      </c>
      <c r="H18" t="s">
        <v>27</v>
      </c>
      <c r="I18" t="s">
        <v>30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 x14ac:dyDescent="0.25">
      <c r="A19" s="1">
        <v>43836</v>
      </c>
      <c r="B19">
        <v>4636</v>
      </c>
      <c r="C19" t="s">
        <v>18</v>
      </c>
      <c r="D19" t="s">
        <v>46</v>
      </c>
      <c r="E19" t="s">
        <v>28</v>
      </c>
      <c r="F19" t="s">
        <v>19</v>
      </c>
      <c r="G19" t="s">
        <v>26</v>
      </c>
      <c r="H19" t="s">
        <v>27</v>
      </c>
      <c r="I19" t="s">
        <v>29</v>
      </c>
      <c r="J19">
        <v>2265.8200000000002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 x14ac:dyDescent="0.25">
      <c r="A20" s="1">
        <v>43836</v>
      </c>
      <c r="B20">
        <v>4636</v>
      </c>
      <c r="C20" t="s">
        <v>18</v>
      </c>
      <c r="D20" t="s">
        <v>45</v>
      </c>
      <c r="E20" t="s">
        <v>21</v>
      </c>
      <c r="F20" t="s">
        <v>19</v>
      </c>
      <c r="G20" t="s">
        <v>26</v>
      </c>
      <c r="H20" t="s">
        <v>27</v>
      </c>
      <c r="I20" t="s">
        <v>30</v>
      </c>
      <c r="J20">
        <v>2397.1999999999998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 x14ac:dyDescent="0.25">
      <c r="A21" s="1">
        <v>43837</v>
      </c>
      <c r="B21">
        <v>4636</v>
      </c>
      <c r="C21" t="s">
        <v>18</v>
      </c>
      <c r="D21" t="s">
        <v>46</v>
      </c>
      <c r="E21" t="s">
        <v>28</v>
      </c>
      <c r="F21" t="s">
        <v>19</v>
      </c>
      <c r="G21" t="s">
        <v>26</v>
      </c>
      <c r="H21" t="s">
        <v>27</v>
      </c>
      <c r="I21" t="s">
        <v>29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 x14ac:dyDescent="0.25">
      <c r="A22" s="1">
        <v>43838</v>
      </c>
      <c r="B22">
        <v>4636</v>
      </c>
      <c r="C22" t="s">
        <v>18</v>
      </c>
      <c r="D22" t="s">
        <v>46</v>
      </c>
      <c r="E22" t="s">
        <v>28</v>
      </c>
      <c r="F22" t="s">
        <v>19</v>
      </c>
      <c r="G22" t="s">
        <v>26</v>
      </c>
      <c r="H22" t="s">
        <v>27</v>
      </c>
      <c r="I22" t="s">
        <v>29</v>
      </c>
      <c r="J22">
        <v>3299.56</v>
      </c>
      <c r="K22">
        <v>1223.6199999999999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 x14ac:dyDescent="0.25">
      <c r="A23" s="1">
        <v>43839</v>
      </c>
      <c r="B23">
        <v>4636</v>
      </c>
      <c r="C23" t="s">
        <v>18</v>
      </c>
      <c r="D23" t="s">
        <v>46</v>
      </c>
      <c r="E23" t="s">
        <v>28</v>
      </c>
      <c r="F23" t="s">
        <v>19</v>
      </c>
      <c r="G23" t="s">
        <v>26</v>
      </c>
      <c r="H23" t="s">
        <v>27</v>
      </c>
      <c r="I23" t="s">
        <v>29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 x14ac:dyDescent="0.25">
      <c r="A24" s="1">
        <v>43840</v>
      </c>
      <c r="B24">
        <v>4636</v>
      </c>
      <c r="C24" t="s">
        <v>18</v>
      </c>
      <c r="D24" t="s">
        <v>46</v>
      </c>
      <c r="E24" t="s">
        <v>28</v>
      </c>
      <c r="F24" t="s">
        <v>19</v>
      </c>
      <c r="G24" t="s">
        <v>26</v>
      </c>
      <c r="H24" t="s">
        <v>27</v>
      </c>
      <c r="I24" t="s">
        <v>29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 x14ac:dyDescent="0.25">
      <c r="A25" s="1">
        <v>43860</v>
      </c>
      <c r="B25">
        <v>4636</v>
      </c>
      <c r="C25" t="s">
        <v>18</v>
      </c>
      <c r="D25" t="s">
        <v>46</v>
      </c>
      <c r="E25" t="s">
        <v>28</v>
      </c>
      <c r="F25" t="s">
        <v>19</v>
      </c>
      <c r="G25" t="s">
        <v>26</v>
      </c>
      <c r="H25" t="s">
        <v>27</v>
      </c>
      <c r="I25" t="s">
        <v>29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 x14ac:dyDescent="0.25">
      <c r="A26" s="1">
        <v>43870</v>
      </c>
      <c r="B26">
        <v>4636</v>
      </c>
      <c r="C26" t="s">
        <v>18</v>
      </c>
      <c r="D26" t="s">
        <v>46</v>
      </c>
      <c r="E26" t="s">
        <v>28</v>
      </c>
      <c r="F26" t="s">
        <v>19</v>
      </c>
      <c r="G26" t="s">
        <v>26</v>
      </c>
      <c r="H26" t="s">
        <v>27</v>
      </c>
      <c r="I26" t="s">
        <v>29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 x14ac:dyDescent="0.25">
      <c r="A27" s="1">
        <v>43871</v>
      </c>
      <c r="B27">
        <v>4636</v>
      </c>
      <c r="C27" t="s">
        <v>18</v>
      </c>
      <c r="D27" t="s">
        <v>46</v>
      </c>
      <c r="E27" t="s">
        <v>28</v>
      </c>
      <c r="F27" t="s">
        <v>19</v>
      </c>
      <c r="G27" t="s">
        <v>26</v>
      </c>
      <c r="H27" t="s">
        <v>27</v>
      </c>
      <c r="I27" t="s">
        <v>29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 x14ac:dyDescent="0.25">
      <c r="A28" s="1">
        <v>43872</v>
      </c>
      <c r="B28">
        <v>4636</v>
      </c>
      <c r="C28" t="s">
        <v>18</v>
      </c>
      <c r="D28" t="s">
        <v>46</v>
      </c>
      <c r="E28" t="s">
        <v>28</v>
      </c>
      <c r="F28" t="s">
        <v>19</v>
      </c>
      <c r="G28" t="s">
        <v>26</v>
      </c>
      <c r="H28" t="s">
        <v>27</v>
      </c>
      <c r="I28" t="s">
        <v>29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 x14ac:dyDescent="0.25">
      <c r="A29" s="1">
        <v>43873</v>
      </c>
      <c r="B29">
        <v>4636</v>
      </c>
      <c r="C29" t="s">
        <v>18</v>
      </c>
      <c r="D29" t="s">
        <v>46</v>
      </c>
      <c r="E29" t="s">
        <v>28</v>
      </c>
      <c r="F29" t="s">
        <v>19</v>
      </c>
      <c r="G29" t="s">
        <v>26</v>
      </c>
      <c r="H29" t="s">
        <v>27</v>
      </c>
      <c r="I29" t="s">
        <v>29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 x14ac:dyDescent="0.25">
      <c r="A30" s="1">
        <v>43874</v>
      </c>
      <c r="B30">
        <v>4636</v>
      </c>
      <c r="C30" t="s">
        <v>18</v>
      </c>
      <c r="D30" t="s">
        <v>46</v>
      </c>
      <c r="E30" t="s">
        <v>28</v>
      </c>
      <c r="F30" t="s">
        <v>19</v>
      </c>
      <c r="G30" t="s">
        <v>26</v>
      </c>
      <c r="H30" t="s">
        <v>27</v>
      </c>
      <c r="I30" t="s">
        <v>29</v>
      </c>
      <c r="J30">
        <v>1278.08</v>
      </c>
      <c r="K30">
        <v>553.16999999999996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 x14ac:dyDescent="0.25">
      <c r="A31" s="1">
        <v>43875</v>
      </c>
      <c r="B31">
        <v>4636</v>
      </c>
      <c r="C31" t="s">
        <v>18</v>
      </c>
      <c r="D31" t="s">
        <v>46</v>
      </c>
      <c r="E31" t="s">
        <v>28</v>
      </c>
      <c r="F31" t="s">
        <v>19</v>
      </c>
      <c r="G31" t="s">
        <v>26</v>
      </c>
      <c r="H31" t="s">
        <v>27</v>
      </c>
      <c r="I31" t="s">
        <v>29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 x14ac:dyDescent="0.25">
      <c r="A32" s="1">
        <v>43876</v>
      </c>
      <c r="B32">
        <v>4636</v>
      </c>
      <c r="C32" t="s">
        <v>18</v>
      </c>
      <c r="D32" t="s">
        <v>46</v>
      </c>
      <c r="E32" t="s">
        <v>28</v>
      </c>
      <c r="F32" t="s">
        <v>19</v>
      </c>
      <c r="G32" t="s">
        <v>26</v>
      </c>
      <c r="H32" t="s">
        <v>27</v>
      </c>
      <c r="I32" t="s">
        <v>29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 x14ac:dyDescent="0.25">
      <c r="A33" s="1">
        <v>43877</v>
      </c>
      <c r="B33">
        <v>4636</v>
      </c>
      <c r="C33" t="s">
        <v>18</v>
      </c>
      <c r="D33" t="s">
        <v>46</v>
      </c>
      <c r="E33" t="s">
        <v>28</v>
      </c>
      <c r="F33" t="s">
        <v>19</v>
      </c>
      <c r="G33" t="s">
        <v>26</v>
      </c>
      <c r="H33" t="s">
        <v>27</v>
      </c>
      <c r="I33" t="s">
        <v>29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 x14ac:dyDescent="0.25">
      <c r="A34" s="1">
        <v>43878</v>
      </c>
      <c r="B34">
        <v>4636</v>
      </c>
      <c r="C34" t="s">
        <v>18</v>
      </c>
      <c r="D34" t="s">
        <v>46</v>
      </c>
      <c r="E34" t="s">
        <v>28</v>
      </c>
      <c r="F34" t="s">
        <v>19</v>
      </c>
      <c r="G34" t="s">
        <v>26</v>
      </c>
      <c r="H34" t="s">
        <v>27</v>
      </c>
      <c r="I34" t="s">
        <v>29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 x14ac:dyDescent="0.25">
      <c r="A35" s="1">
        <v>43879</v>
      </c>
      <c r="B35">
        <v>4636</v>
      </c>
      <c r="C35" t="s">
        <v>18</v>
      </c>
      <c r="D35" t="s">
        <v>46</v>
      </c>
      <c r="E35" t="s">
        <v>28</v>
      </c>
      <c r="F35" t="s">
        <v>19</v>
      </c>
      <c r="G35" t="s">
        <v>26</v>
      </c>
      <c r="H35" t="s">
        <v>27</v>
      </c>
      <c r="I35" t="s">
        <v>29</v>
      </c>
      <c r="J35">
        <v>1384.55</v>
      </c>
      <c r="K35">
        <v>584.82000000000005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 x14ac:dyDescent="0.25">
      <c r="A36" s="1">
        <v>43880</v>
      </c>
      <c r="B36">
        <v>4636</v>
      </c>
      <c r="C36" t="s">
        <v>18</v>
      </c>
      <c r="D36" t="s">
        <v>46</v>
      </c>
      <c r="E36" t="s">
        <v>28</v>
      </c>
      <c r="F36" t="s">
        <v>19</v>
      </c>
      <c r="G36" t="s">
        <v>26</v>
      </c>
      <c r="H36" t="s">
        <v>27</v>
      </c>
      <c r="I36" t="s">
        <v>29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 x14ac:dyDescent="0.25">
      <c r="A37" s="1">
        <v>43881</v>
      </c>
      <c r="B37">
        <v>4636</v>
      </c>
      <c r="C37" t="s">
        <v>18</v>
      </c>
      <c r="D37" t="s">
        <v>46</v>
      </c>
      <c r="E37" t="s">
        <v>28</v>
      </c>
      <c r="F37" t="s">
        <v>19</v>
      </c>
      <c r="G37" t="s">
        <v>26</v>
      </c>
      <c r="H37" t="s">
        <v>27</v>
      </c>
      <c r="I37" t="s">
        <v>29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 x14ac:dyDescent="0.25">
      <c r="A38" s="1">
        <v>43882</v>
      </c>
      <c r="B38">
        <v>4636</v>
      </c>
      <c r="C38" t="s">
        <v>18</v>
      </c>
      <c r="D38" t="s">
        <v>46</v>
      </c>
      <c r="E38" t="s">
        <v>28</v>
      </c>
      <c r="F38" t="s">
        <v>19</v>
      </c>
      <c r="G38" t="s">
        <v>26</v>
      </c>
      <c r="H38" t="s">
        <v>27</v>
      </c>
      <c r="I38" t="s">
        <v>29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 x14ac:dyDescent="0.25">
      <c r="A39" s="1">
        <v>43883</v>
      </c>
      <c r="B39">
        <v>4636</v>
      </c>
      <c r="C39" t="s">
        <v>18</v>
      </c>
      <c r="D39" t="s">
        <v>46</v>
      </c>
      <c r="E39" t="s">
        <v>28</v>
      </c>
      <c r="F39" t="s">
        <v>19</v>
      </c>
      <c r="G39" t="s">
        <v>26</v>
      </c>
      <c r="H39" t="s">
        <v>27</v>
      </c>
      <c r="I39" t="s">
        <v>29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 x14ac:dyDescent="0.25">
      <c r="A40" s="1">
        <v>43884</v>
      </c>
      <c r="B40">
        <v>4636</v>
      </c>
      <c r="C40" t="s">
        <v>18</v>
      </c>
      <c r="D40" t="s">
        <v>46</v>
      </c>
      <c r="E40" t="s">
        <v>28</v>
      </c>
      <c r="F40" t="s">
        <v>19</v>
      </c>
      <c r="G40" t="s">
        <v>26</v>
      </c>
      <c r="H40" t="s">
        <v>27</v>
      </c>
      <c r="I40" t="s">
        <v>29</v>
      </c>
      <c r="J40">
        <v>758.35</v>
      </c>
      <c r="K40">
        <v>306.64999999999998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 x14ac:dyDescent="0.25">
      <c r="A41" s="1">
        <v>43885</v>
      </c>
      <c r="B41">
        <v>4636</v>
      </c>
      <c r="C41" t="s">
        <v>18</v>
      </c>
      <c r="D41" t="s">
        <v>46</v>
      </c>
      <c r="E41" t="s">
        <v>28</v>
      </c>
      <c r="F41" t="s">
        <v>19</v>
      </c>
      <c r="G41" t="s">
        <v>26</v>
      </c>
      <c r="H41" t="s">
        <v>27</v>
      </c>
      <c r="I41" t="s">
        <v>29</v>
      </c>
      <c r="J41">
        <v>1135.1400000000001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 x14ac:dyDescent="0.25">
      <c r="A42" s="1">
        <v>43886</v>
      </c>
      <c r="B42">
        <v>4636</v>
      </c>
      <c r="C42" t="s">
        <v>18</v>
      </c>
      <c r="D42" t="s">
        <v>46</v>
      </c>
      <c r="E42" t="s">
        <v>28</v>
      </c>
      <c r="F42" t="s">
        <v>19</v>
      </c>
      <c r="G42" t="s">
        <v>26</v>
      </c>
      <c r="H42" t="s">
        <v>27</v>
      </c>
      <c r="I42" t="s">
        <v>29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 x14ac:dyDescent="0.25">
      <c r="A43" s="1">
        <v>43887</v>
      </c>
      <c r="B43">
        <v>4636</v>
      </c>
      <c r="C43" t="s">
        <v>18</v>
      </c>
      <c r="D43" t="s">
        <v>46</v>
      </c>
      <c r="E43" t="s">
        <v>28</v>
      </c>
      <c r="F43" t="s">
        <v>19</v>
      </c>
      <c r="G43" t="s">
        <v>26</v>
      </c>
      <c r="H43" t="s">
        <v>27</v>
      </c>
      <c r="I43" t="s">
        <v>29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 x14ac:dyDescent="0.25">
      <c r="A44" s="1">
        <v>43888</v>
      </c>
      <c r="B44">
        <v>4636</v>
      </c>
      <c r="C44" t="s">
        <v>18</v>
      </c>
      <c r="D44" t="s">
        <v>46</v>
      </c>
      <c r="E44" t="s">
        <v>28</v>
      </c>
      <c r="F44" t="s">
        <v>19</v>
      </c>
      <c r="G44" t="s">
        <v>26</v>
      </c>
      <c r="H44" t="s">
        <v>27</v>
      </c>
      <c r="I44" t="s">
        <v>29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 x14ac:dyDescent="0.25">
      <c r="A45" s="1">
        <v>43889</v>
      </c>
      <c r="B45">
        <v>4636</v>
      </c>
      <c r="C45" t="s">
        <v>18</v>
      </c>
      <c r="D45" t="s">
        <v>46</v>
      </c>
      <c r="E45" t="s">
        <v>28</v>
      </c>
      <c r="F45" t="s">
        <v>19</v>
      </c>
      <c r="G45" t="s">
        <v>26</v>
      </c>
      <c r="H45" t="s">
        <v>27</v>
      </c>
      <c r="I45" t="s">
        <v>29</v>
      </c>
      <c r="J45">
        <v>1470.49</v>
      </c>
      <c r="K45">
        <v>616.08000000000004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 x14ac:dyDescent="0.25">
      <c r="A46" s="1">
        <v>43889</v>
      </c>
      <c r="B46">
        <v>4636</v>
      </c>
      <c r="C46" t="s">
        <v>18</v>
      </c>
      <c r="D46" t="s">
        <v>48</v>
      </c>
      <c r="E46" t="s">
        <v>24</v>
      </c>
      <c r="F46" t="s">
        <v>19</v>
      </c>
      <c r="G46" t="s">
        <v>20</v>
      </c>
      <c r="H46" t="s">
        <v>22</v>
      </c>
      <c r="I46" t="s">
        <v>25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38.299999999999997</v>
      </c>
      <c r="U46">
        <v>732</v>
      </c>
      <c r="V46">
        <v>50</v>
      </c>
      <c r="W46">
        <v>689</v>
      </c>
      <c r="X46">
        <v>153</v>
      </c>
    </row>
    <row r="47" spans="1:24" x14ac:dyDescent="0.25">
      <c r="A47" s="1">
        <v>43890</v>
      </c>
      <c r="B47">
        <v>4636</v>
      </c>
      <c r="C47" t="s">
        <v>18</v>
      </c>
      <c r="D47" t="s">
        <v>46</v>
      </c>
      <c r="E47" t="s">
        <v>28</v>
      </c>
      <c r="F47" t="s">
        <v>19</v>
      </c>
      <c r="G47" t="s">
        <v>26</v>
      </c>
      <c r="H47" t="s">
        <v>27</v>
      </c>
      <c r="I47" t="s">
        <v>29</v>
      </c>
      <c r="J47">
        <v>1216.3599999999999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 x14ac:dyDescent="0.25">
      <c r="A48" s="1">
        <v>43890</v>
      </c>
      <c r="B48">
        <v>4636</v>
      </c>
      <c r="C48" t="s">
        <v>18</v>
      </c>
      <c r="D48" t="s">
        <v>48</v>
      </c>
      <c r="E48" t="s">
        <v>24</v>
      </c>
      <c r="F48" t="s">
        <v>19</v>
      </c>
      <c r="G48" t="s">
        <v>20</v>
      </c>
      <c r="H48" t="s">
        <v>22</v>
      </c>
      <c r="I48" t="s">
        <v>25</v>
      </c>
      <c r="J48">
        <v>1244.8800000000001</v>
      </c>
      <c r="K48">
        <v>605.16999999999996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 x14ac:dyDescent="0.25">
      <c r="A49" s="1">
        <v>43891</v>
      </c>
      <c r="B49">
        <v>4636</v>
      </c>
      <c r="C49" t="s">
        <v>18</v>
      </c>
      <c r="D49" t="s">
        <v>46</v>
      </c>
      <c r="E49" t="s">
        <v>28</v>
      </c>
      <c r="F49" t="s">
        <v>19</v>
      </c>
      <c r="G49" t="s">
        <v>26</v>
      </c>
      <c r="H49" t="s">
        <v>27</v>
      </c>
      <c r="I49" t="s">
        <v>29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 x14ac:dyDescent="0.25">
      <c r="A50" s="1">
        <v>43891</v>
      </c>
      <c r="B50">
        <v>4636</v>
      </c>
      <c r="C50" t="s">
        <v>18</v>
      </c>
      <c r="D50" t="s">
        <v>48</v>
      </c>
      <c r="E50" t="s">
        <v>24</v>
      </c>
      <c r="F50" t="s">
        <v>19</v>
      </c>
      <c r="G50" t="s">
        <v>20</v>
      </c>
      <c r="H50" t="s">
        <v>22</v>
      </c>
      <c r="I50" t="s">
        <v>25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 x14ac:dyDescent="0.25">
      <c r="A51" s="1">
        <v>43892</v>
      </c>
      <c r="B51">
        <v>4636</v>
      </c>
      <c r="C51" t="s">
        <v>18</v>
      </c>
      <c r="D51" t="s">
        <v>46</v>
      </c>
      <c r="E51" t="s">
        <v>28</v>
      </c>
      <c r="F51" t="s">
        <v>19</v>
      </c>
      <c r="G51" t="s">
        <v>26</v>
      </c>
      <c r="H51" t="s">
        <v>27</v>
      </c>
      <c r="I51" t="s">
        <v>29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 x14ac:dyDescent="0.25">
      <c r="A52" s="1">
        <v>43892</v>
      </c>
      <c r="B52">
        <v>4636</v>
      </c>
      <c r="C52" t="s">
        <v>18</v>
      </c>
      <c r="D52" t="s">
        <v>48</v>
      </c>
      <c r="E52" t="s">
        <v>24</v>
      </c>
      <c r="F52" t="s">
        <v>19</v>
      </c>
      <c r="G52" t="s">
        <v>20</v>
      </c>
      <c r="H52" t="s">
        <v>22</v>
      </c>
      <c r="I52" t="s">
        <v>25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 x14ac:dyDescent="0.25">
      <c r="A53" s="1">
        <v>43893</v>
      </c>
      <c r="B53">
        <v>4636</v>
      </c>
      <c r="C53" t="s">
        <v>18</v>
      </c>
      <c r="D53" t="s">
        <v>46</v>
      </c>
      <c r="E53" t="s">
        <v>28</v>
      </c>
      <c r="F53" t="s">
        <v>19</v>
      </c>
      <c r="G53" t="s">
        <v>26</v>
      </c>
      <c r="H53" t="s">
        <v>27</v>
      </c>
      <c r="I53" t="s">
        <v>29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 x14ac:dyDescent="0.25">
      <c r="A54" s="1">
        <v>43894</v>
      </c>
      <c r="B54">
        <v>4636</v>
      </c>
      <c r="C54" t="s">
        <v>18</v>
      </c>
      <c r="D54" t="s">
        <v>46</v>
      </c>
      <c r="E54" t="s">
        <v>28</v>
      </c>
      <c r="F54" t="s">
        <v>19</v>
      </c>
      <c r="G54" t="s">
        <v>26</v>
      </c>
      <c r="H54" t="s">
        <v>27</v>
      </c>
      <c r="I54" t="s">
        <v>29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 x14ac:dyDescent="0.25">
      <c r="A55" s="1">
        <v>43895</v>
      </c>
      <c r="B55">
        <v>4636</v>
      </c>
      <c r="C55" t="s">
        <v>18</v>
      </c>
      <c r="D55" t="s">
        <v>46</v>
      </c>
      <c r="E55" t="s">
        <v>28</v>
      </c>
      <c r="F55" t="s">
        <v>19</v>
      </c>
      <c r="G55" t="s">
        <v>26</v>
      </c>
      <c r="H55" t="s">
        <v>27</v>
      </c>
      <c r="I55" t="s">
        <v>29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 x14ac:dyDescent="0.25">
      <c r="A56" s="1">
        <v>43896</v>
      </c>
      <c r="B56">
        <v>4636</v>
      </c>
      <c r="C56" t="s">
        <v>18</v>
      </c>
      <c r="D56" t="s">
        <v>46</v>
      </c>
      <c r="E56" t="s">
        <v>28</v>
      </c>
      <c r="F56" t="s">
        <v>19</v>
      </c>
      <c r="G56" t="s">
        <v>26</v>
      </c>
      <c r="H56" t="s">
        <v>27</v>
      </c>
      <c r="I56" t="s">
        <v>29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 x14ac:dyDescent="0.25">
      <c r="A57" s="1">
        <v>43896</v>
      </c>
      <c r="B57">
        <v>4636</v>
      </c>
      <c r="C57" t="s">
        <v>18</v>
      </c>
      <c r="D57" t="s">
        <v>49</v>
      </c>
      <c r="E57" t="s">
        <v>28</v>
      </c>
      <c r="F57" t="s">
        <v>19</v>
      </c>
      <c r="G57" t="s">
        <v>20</v>
      </c>
      <c r="H57" t="s">
        <v>22</v>
      </c>
      <c r="I57" t="s">
        <v>34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 x14ac:dyDescent="0.25">
      <c r="A58" s="1">
        <v>43897</v>
      </c>
      <c r="B58">
        <v>4636</v>
      </c>
      <c r="C58" t="s">
        <v>18</v>
      </c>
      <c r="D58" t="s">
        <v>46</v>
      </c>
      <c r="E58" t="s">
        <v>28</v>
      </c>
      <c r="F58" t="s">
        <v>19</v>
      </c>
      <c r="G58" t="s">
        <v>26</v>
      </c>
      <c r="H58" t="s">
        <v>27</v>
      </c>
      <c r="I58" t="s">
        <v>29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 x14ac:dyDescent="0.25">
      <c r="A59" s="1">
        <v>43897</v>
      </c>
      <c r="B59">
        <v>4636</v>
      </c>
      <c r="C59" t="s">
        <v>18</v>
      </c>
      <c r="D59" t="s">
        <v>49</v>
      </c>
      <c r="E59" t="s">
        <v>28</v>
      </c>
      <c r="F59" t="s">
        <v>19</v>
      </c>
      <c r="G59" t="s">
        <v>20</v>
      </c>
      <c r="H59" t="s">
        <v>22</v>
      </c>
      <c r="I59" t="s">
        <v>34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 x14ac:dyDescent="0.25">
      <c r="A60" s="1">
        <v>43898</v>
      </c>
      <c r="B60">
        <v>4636</v>
      </c>
      <c r="C60" t="s">
        <v>18</v>
      </c>
      <c r="D60" t="s">
        <v>46</v>
      </c>
      <c r="E60" t="s">
        <v>28</v>
      </c>
      <c r="F60" t="s">
        <v>19</v>
      </c>
      <c r="G60" t="s">
        <v>26</v>
      </c>
      <c r="H60" t="s">
        <v>27</v>
      </c>
      <c r="I60" t="s">
        <v>29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 x14ac:dyDescent="0.25">
      <c r="A61" s="1">
        <v>43898</v>
      </c>
      <c r="B61">
        <v>4636</v>
      </c>
      <c r="C61" t="s">
        <v>18</v>
      </c>
      <c r="D61" t="s">
        <v>49</v>
      </c>
      <c r="E61" t="s">
        <v>28</v>
      </c>
      <c r="F61" t="s">
        <v>19</v>
      </c>
      <c r="G61" t="s">
        <v>20</v>
      </c>
      <c r="H61" t="s">
        <v>22</v>
      </c>
      <c r="I61" t="s">
        <v>34</v>
      </c>
      <c r="J61">
        <v>639.20000000000005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 x14ac:dyDescent="0.25">
      <c r="A62" s="1">
        <v>43899</v>
      </c>
      <c r="B62">
        <v>4636</v>
      </c>
      <c r="C62" t="s">
        <v>18</v>
      </c>
      <c r="D62" t="s">
        <v>46</v>
      </c>
      <c r="E62" t="s">
        <v>28</v>
      </c>
      <c r="F62" t="s">
        <v>19</v>
      </c>
      <c r="G62" t="s">
        <v>26</v>
      </c>
      <c r="H62" t="s">
        <v>27</v>
      </c>
      <c r="I62" t="s">
        <v>29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 x14ac:dyDescent="0.25">
      <c r="A63" s="1">
        <v>43899</v>
      </c>
      <c r="B63">
        <v>4636</v>
      </c>
      <c r="C63" t="s">
        <v>18</v>
      </c>
      <c r="D63" t="s">
        <v>49</v>
      </c>
      <c r="E63" t="s">
        <v>28</v>
      </c>
      <c r="F63" t="s">
        <v>19</v>
      </c>
      <c r="G63" t="s">
        <v>20</v>
      </c>
      <c r="H63" t="s">
        <v>22</v>
      </c>
      <c r="I63" t="s">
        <v>34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 x14ac:dyDescent="0.25">
      <c r="A64" s="1">
        <v>43899</v>
      </c>
      <c r="B64">
        <v>4636</v>
      </c>
      <c r="C64" t="s">
        <v>18</v>
      </c>
      <c r="D64" t="s">
        <v>47</v>
      </c>
      <c r="E64" t="s">
        <v>21</v>
      </c>
      <c r="F64" t="s">
        <v>19</v>
      </c>
      <c r="G64" t="s">
        <v>20</v>
      </c>
      <c r="H64" t="s">
        <v>22</v>
      </c>
      <c r="I64" t="s">
        <v>33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 x14ac:dyDescent="0.25">
      <c r="A65" s="1">
        <v>43899</v>
      </c>
      <c r="B65">
        <v>4636</v>
      </c>
      <c r="C65" t="s">
        <v>18</v>
      </c>
      <c r="D65" t="s">
        <v>45</v>
      </c>
      <c r="E65" t="s">
        <v>21</v>
      </c>
      <c r="F65" t="s">
        <v>19</v>
      </c>
      <c r="G65" t="s">
        <v>26</v>
      </c>
      <c r="H65" t="s">
        <v>27</v>
      </c>
      <c r="I65" t="s">
        <v>30</v>
      </c>
      <c r="J65">
        <v>601.70000000000005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 x14ac:dyDescent="0.25">
      <c r="A66" s="1">
        <v>43900</v>
      </c>
      <c r="B66">
        <v>4636</v>
      </c>
      <c r="C66" t="s">
        <v>18</v>
      </c>
      <c r="D66" t="s">
        <v>46</v>
      </c>
      <c r="E66" t="s">
        <v>28</v>
      </c>
      <c r="F66" t="s">
        <v>19</v>
      </c>
      <c r="G66" t="s">
        <v>26</v>
      </c>
      <c r="H66" t="s">
        <v>27</v>
      </c>
      <c r="I66" t="s">
        <v>29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 x14ac:dyDescent="0.25">
      <c r="A67" s="1">
        <v>43900</v>
      </c>
      <c r="B67">
        <v>4636</v>
      </c>
      <c r="C67" t="s">
        <v>18</v>
      </c>
      <c r="D67" t="s">
        <v>49</v>
      </c>
      <c r="E67" t="s">
        <v>28</v>
      </c>
      <c r="F67" t="s">
        <v>19</v>
      </c>
      <c r="G67" t="s">
        <v>20</v>
      </c>
      <c r="H67" t="s">
        <v>22</v>
      </c>
      <c r="I67" t="s">
        <v>34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 x14ac:dyDescent="0.25">
      <c r="A68" s="1">
        <v>43900</v>
      </c>
      <c r="B68">
        <v>4636</v>
      </c>
      <c r="C68" t="s">
        <v>18</v>
      </c>
      <c r="D68" t="s">
        <v>47</v>
      </c>
      <c r="E68" t="s">
        <v>21</v>
      </c>
      <c r="F68" t="s">
        <v>19</v>
      </c>
      <c r="G68" t="s">
        <v>20</v>
      </c>
      <c r="H68" t="s">
        <v>22</v>
      </c>
      <c r="I68" t="s">
        <v>33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 x14ac:dyDescent="0.25">
      <c r="A69" s="1">
        <v>43900</v>
      </c>
      <c r="B69">
        <v>4636</v>
      </c>
      <c r="C69" t="s">
        <v>18</v>
      </c>
      <c r="D69" t="s">
        <v>45</v>
      </c>
      <c r="E69" t="s">
        <v>21</v>
      </c>
      <c r="F69" t="s">
        <v>19</v>
      </c>
      <c r="G69" t="s">
        <v>26</v>
      </c>
      <c r="H69" t="s">
        <v>27</v>
      </c>
      <c r="I69" t="s">
        <v>30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32.700000000000003</v>
      </c>
      <c r="U69">
        <v>389</v>
      </c>
      <c r="V69">
        <v>32</v>
      </c>
      <c r="W69">
        <v>810</v>
      </c>
      <c r="X69">
        <v>57</v>
      </c>
    </row>
    <row r="70" spans="1:24" x14ac:dyDescent="0.25">
      <c r="A70" s="1">
        <v>43901</v>
      </c>
      <c r="B70">
        <v>4636</v>
      </c>
      <c r="C70" t="s">
        <v>18</v>
      </c>
      <c r="D70" t="s">
        <v>46</v>
      </c>
      <c r="E70" t="s">
        <v>28</v>
      </c>
      <c r="F70" t="s">
        <v>19</v>
      </c>
      <c r="G70" t="s">
        <v>26</v>
      </c>
      <c r="H70" t="s">
        <v>27</v>
      </c>
      <c r="I70" t="s">
        <v>29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 x14ac:dyDescent="0.25">
      <c r="A71" s="1">
        <v>43901</v>
      </c>
      <c r="B71">
        <v>4636</v>
      </c>
      <c r="C71" t="s">
        <v>18</v>
      </c>
      <c r="D71" t="s">
        <v>49</v>
      </c>
      <c r="E71" t="s">
        <v>28</v>
      </c>
      <c r="F71" t="s">
        <v>19</v>
      </c>
      <c r="G71" t="s">
        <v>20</v>
      </c>
      <c r="H71" t="s">
        <v>22</v>
      </c>
      <c r="I71" t="s">
        <v>34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 x14ac:dyDescent="0.25">
      <c r="A72" s="1">
        <v>43901</v>
      </c>
      <c r="B72">
        <v>4636</v>
      </c>
      <c r="C72" t="s">
        <v>18</v>
      </c>
      <c r="D72" t="s">
        <v>45</v>
      </c>
      <c r="E72" t="s">
        <v>21</v>
      </c>
      <c r="F72" t="s">
        <v>19</v>
      </c>
      <c r="G72" t="s">
        <v>26</v>
      </c>
      <c r="H72" t="s">
        <v>27</v>
      </c>
      <c r="I72" t="s">
        <v>30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 x14ac:dyDescent="0.25">
      <c r="A73" s="1">
        <v>43901</v>
      </c>
      <c r="B73">
        <v>4636</v>
      </c>
      <c r="C73" t="s">
        <v>18</v>
      </c>
      <c r="D73" t="s">
        <v>47</v>
      </c>
      <c r="E73" t="s">
        <v>21</v>
      </c>
      <c r="F73" t="s">
        <v>19</v>
      </c>
      <c r="G73" t="s">
        <v>20</v>
      </c>
      <c r="H73" t="s">
        <v>22</v>
      </c>
      <c r="I73" t="s">
        <v>33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37.659999999999997</v>
      </c>
      <c r="U73">
        <v>447</v>
      </c>
      <c r="V73">
        <v>34</v>
      </c>
      <c r="W73">
        <v>557</v>
      </c>
      <c r="X73">
        <v>55</v>
      </c>
    </row>
    <row r="74" spans="1:24" x14ac:dyDescent="0.25">
      <c r="A74" s="1">
        <v>43902</v>
      </c>
      <c r="B74">
        <v>4636</v>
      </c>
      <c r="C74" t="s">
        <v>18</v>
      </c>
      <c r="D74" t="s">
        <v>46</v>
      </c>
      <c r="E74" t="s">
        <v>28</v>
      </c>
      <c r="F74" t="s">
        <v>19</v>
      </c>
      <c r="G74" t="s">
        <v>26</v>
      </c>
      <c r="H74" t="s">
        <v>27</v>
      </c>
      <c r="I74" t="s">
        <v>29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 x14ac:dyDescent="0.25">
      <c r="A75" s="1">
        <v>43902</v>
      </c>
      <c r="B75">
        <v>4636</v>
      </c>
      <c r="C75" t="s">
        <v>18</v>
      </c>
      <c r="D75" t="s">
        <v>49</v>
      </c>
      <c r="E75" t="s">
        <v>28</v>
      </c>
      <c r="F75" t="s">
        <v>19</v>
      </c>
      <c r="G75" t="s">
        <v>20</v>
      </c>
      <c r="H75" t="s">
        <v>22</v>
      </c>
      <c r="I75" t="s">
        <v>34</v>
      </c>
      <c r="J75">
        <v>640.04</v>
      </c>
      <c r="K75">
        <v>256.64999999999998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 x14ac:dyDescent="0.25">
      <c r="A76" s="1">
        <v>43903</v>
      </c>
      <c r="B76">
        <v>4636</v>
      </c>
      <c r="C76" t="s">
        <v>18</v>
      </c>
      <c r="D76" t="s">
        <v>46</v>
      </c>
      <c r="E76" t="s">
        <v>28</v>
      </c>
      <c r="F76" t="s">
        <v>19</v>
      </c>
      <c r="G76" t="s">
        <v>26</v>
      </c>
      <c r="H76" t="s">
        <v>27</v>
      </c>
      <c r="I76" t="s">
        <v>29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 x14ac:dyDescent="0.25">
      <c r="A77" s="1">
        <v>43903</v>
      </c>
      <c r="B77">
        <v>4636</v>
      </c>
      <c r="C77" t="s">
        <v>18</v>
      </c>
      <c r="D77" t="s">
        <v>49</v>
      </c>
      <c r="E77" t="s">
        <v>28</v>
      </c>
      <c r="F77" t="s">
        <v>19</v>
      </c>
      <c r="G77" t="s">
        <v>20</v>
      </c>
      <c r="H77" t="s">
        <v>22</v>
      </c>
      <c r="I77" t="s">
        <v>34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 x14ac:dyDescent="0.25">
      <c r="A78" s="1">
        <v>43904</v>
      </c>
      <c r="B78">
        <v>4636</v>
      </c>
      <c r="C78" t="s">
        <v>18</v>
      </c>
      <c r="D78" t="s">
        <v>46</v>
      </c>
      <c r="E78" t="s">
        <v>28</v>
      </c>
      <c r="F78" t="s">
        <v>19</v>
      </c>
      <c r="G78" t="s">
        <v>26</v>
      </c>
      <c r="H78" t="s">
        <v>27</v>
      </c>
      <c r="I78" t="s">
        <v>29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 x14ac:dyDescent="0.25">
      <c r="A79" s="1">
        <v>43904</v>
      </c>
      <c r="B79">
        <v>4636</v>
      </c>
      <c r="C79" t="s">
        <v>18</v>
      </c>
      <c r="D79" t="s">
        <v>49</v>
      </c>
      <c r="E79" t="s">
        <v>28</v>
      </c>
      <c r="F79" t="s">
        <v>19</v>
      </c>
      <c r="G79" t="s">
        <v>20</v>
      </c>
      <c r="H79" t="s">
        <v>22</v>
      </c>
      <c r="I79" t="s">
        <v>34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 x14ac:dyDescent="0.25">
      <c r="A80" s="1">
        <v>43905</v>
      </c>
      <c r="B80">
        <v>4636</v>
      </c>
      <c r="C80" t="s">
        <v>18</v>
      </c>
      <c r="D80" t="s">
        <v>46</v>
      </c>
      <c r="E80" t="s">
        <v>28</v>
      </c>
      <c r="F80" t="s">
        <v>19</v>
      </c>
      <c r="G80" t="s">
        <v>26</v>
      </c>
      <c r="H80" t="s">
        <v>27</v>
      </c>
      <c r="I80" t="s">
        <v>29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 x14ac:dyDescent="0.25">
      <c r="A81" s="1">
        <v>43905</v>
      </c>
      <c r="B81">
        <v>4636</v>
      </c>
      <c r="C81" t="s">
        <v>18</v>
      </c>
      <c r="D81" t="s">
        <v>49</v>
      </c>
      <c r="E81" t="s">
        <v>28</v>
      </c>
      <c r="F81" t="s">
        <v>19</v>
      </c>
      <c r="G81" t="s">
        <v>20</v>
      </c>
      <c r="H81" t="s">
        <v>22</v>
      </c>
      <c r="I81" t="s">
        <v>34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 x14ac:dyDescent="0.25">
      <c r="A82" s="1">
        <v>43906</v>
      </c>
      <c r="B82">
        <v>4636</v>
      </c>
      <c r="C82" t="s">
        <v>18</v>
      </c>
      <c r="D82" t="s">
        <v>46</v>
      </c>
      <c r="E82" t="s">
        <v>28</v>
      </c>
      <c r="F82" t="s">
        <v>19</v>
      </c>
      <c r="G82" t="s">
        <v>26</v>
      </c>
      <c r="H82" t="s">
        <v>27</v>
      </c>
      <c r="I82" t="s">
        <v>29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 x14ac:dyDescent="0.25">
      <c r="A83" s="1">
        <v>43906</v>
      </c>
      <c r="B83">
        <v>4636</v>
      </c>
      <c r="C83" t="s">
        <v>18</v>
      </c>
      <c r="D83" t="s">
        <v>49</v>
      </c>
      <c r="E83" t="s">
        <v>28</v>
      </c>
      <c r="F83" t="s">
        <v>19</v>
      </c>
      <c r="G83" t="s">
        <v>20</v>
      </c>
      <c r="H83" t="s">
        <v>22</v>
      </c>
      <c r="I83" t="s">
        <v>34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 x14ac:dyDescent="0.25">
      <c r="A84" s="1">
        <v>43907</v>
      </c>
      <c r="B84">
        <v>4636</v>
      </c>
      <c r="C84" t="s">
        <v>18</v>
      </c>
      <c r="D84" t="s">
        <v>46</v>
      </c>
      <c r="E84" t="s">
        <v>28</v>
      </c>
      <c r="F84" t="s">
        <v>19</v>
      </c>
      <c r="G84" t="s">
        <v>26</v>
      </c>
      <c r="H84" t="s">
        <v>27</v>
      </c>
      <c r="I84" t="s">
        <v>29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 x14ac:dyDescent="0.25">
      <c r="A85" s="1">
        <v>43907</v>
      </c>
      <c r="B85">
        <v>4636</v>
      </c>
      <c r="C85" t="s">
        <v>18</v>
      </c>
      <c r="D85" t="s">
        <v>49</v>
      </c>
      <c r="E85" t="s">
        <v>28</v>
      </c>
      <c r="F85" t="s">
        <v>19</v>
      </c>
      <c r="G85" t="s">
        <v>20</v>
      </c>
      <c r="H85" t="s">
        <v>22</v>
      </c>
      <c r="I85" t="s">
        <v>34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38.869999999999997</v>
      </c>
      <c r="U85">
        <v>676</v>
      </c>
      <c r="V85">
        <v>40</v>
      </c>
      <c r="W85">
        <v>274</v>
      </c>
      <c r="X85">
        <v>33</v>
      </c>
    </row>
    <row r="86" spans="1:24" x14ac:dyDescent="0.25">
      <c r="A86" s="1">
        <v>43908</v>
      </c>
      <c r="B86">
        <v>4636</v>
      </c>
      <c r="C86" t="s">
        <v>18</v>
      </c>
      <c r="D86" t="s">
        <v>46</v>
      </c>
      <c r="E86" t="s">
        <v>28</v>
      </c>
      <c r="F86" t="s">
        <v>19</v>
      </c>
      <c r="G86" t="s">
        <v>26</v>
      </c>
      <c r="H86" t="s">
        <v>27</v>
      </c>
      <c r="I86" t="s">
        <v>29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 x14ac:dyDescent="0.25">
      <c r="A87" s="1">
        <v>43908</v>
      </c>
      <c r="B87">
        <v>4636</v>
      </c>
      <c r="C87" t="s">
        <v>18</v>
      </c>
      <c r="D87" t="s">
        <v>49</v>
      </c>
      <c r="E87" t="s">
        <v>28</v>
      </c>
      <c r="F87" t="s">
        <v>19</v>
      </c>
      <c r="G87" t="s">
        <v>20</v>
      </c>
      <c r="H87" t="s">
        <v>22</v>
      </c>
      <c r="I87" t="s">
        <v>34</v>
      </c>
      <c r="J87">
        <v>402.23</v>
      </c>
      <c r="K87">
        <v>153.72999999999999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40.369999999999997</v>
      </c>
      <c r="U87">
        <v>448</v>
      </c>
      <c r="V87">
        <v>40</v>
      </c>
      <c r="W87">
        <v>209</v>
      </c>
      <c r="X87">
        <v>18</v>
      </c>
    </row>
    <row r="88" spans="1:24" x14ac:dyDescent="0.25">
      <c r="A88" s="1">
        <v>43909</v>
      </c>
      <c r="B88">
        <v>4636</v>
      </c>
      <c r="C88" t="s">
        <v>18</v>
      </c>
      <c r="D88" t="s">
        <v>46</v>
      </c>
      <c r="E88" t="s">
        <v>28</v>
      </c>
      <c r="F88" t="s">
        <v>19</v>
      </c>
      <c r="G88" t="s">
        <v>26</v>
      </c>
      <c r="H88" t="s">
        <v>27</v>
      </c>
      <c r="I88" t="s">
        <v>29</v>
      </c>
      <c r="J88">
        <v>1749.35</v>
      </c>
      <c r="K88">
        <v>631.54999999999995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 x14ac:dyDescent="0.25">
      <c r="A89" s="1">
        <v>43909</v>
      </c>
      <c r="B89">
        <v>4636</v>
      </c>
      <c r="C89" t="s">
        <v>18</v>
      </c>
      <c r="D89" t="s">
        <v>49</v>
      </c>
      <c r="E89" t="s">
        <v>28</v>
      </c>
      <c r="F89" t="s">
        <v>19</v>
      </c>
      <c r="G89" t="s">
        <v>20</v>
      </c>
      <c r="H89" t="s">
        <v>22</v>
      </c>
      <c r="I89" t="s">
        <v>34</v>
      </c>
      <c r="J89">
        <v>596.30999999999995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 x14ac:dyDescent="0.25">
      <c r="A90" s="1">
        <v>43910</v>
      </c>
      <c r="B90">
        <v>4636</v>
      </c>
      <c r="C90" t="s">
        <v>18</v>
      </c>
      <c r="D90" t="s">
        <v>46</v>
      </c>
      <c r="E90" t="s">
        <v>28</v>
      </c>
      <c r="F90" t="s">
        <v>19</v>
      </c>
      <c r="G90" t="s">
        <v>26</v>
      </c>
      <c r="H90" t="s">
        <v>27</v>
      </c>
      <c r="I90" t="s">
        <v>29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 x14ac:dyDescent="0.25">
      <c r="A91" s="1">
        <v>43910</v>
      </c>
      <c r="B91">
        <v>4636</v>
      </c>
      <c r="C91" t="s">
        <v>18</v>
      </c>
      <c r="D91" t="s">
        <v>49</v>
      </c>
      <c r="E91" t="s">
        <v>28</v>
      </c>
      <c r="F91" t="s">
        <v>19</v>
      </c>
      <c r="G91" t="s">
        <v>20</v>
      </c>
      <c r="H91" t="s">
        <v>22</v>
      </c>
      <c r="I91" t="s">
        <v>34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 x14ac:dyDescent="0.25">
      <c r="A92" s="1">
        <v>43910</v>
      </c>
      <c r="B92">
        <v>4636</v>
      </c>
      <c r="C92" t="s">
        <v>18</v>
      </c>
      <c r="D92" t="s">
        <v>47</v>
      </c>
      <c r="E92" t="s">
        <v>21</v>
      </c>
      <c r="F92" t="s">
        <v>19</v>
      </c>
      <c r="G92" t="s">
        <v>20</v>
      </c>
      <c r="H92" t="s">
        <v>22</v>
      </c>
      <c r="I92" t="s">
        <v>33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 x14ac:dyDescent="0.25">
      <c r="A93" s="1">
        <v>43910</v>
      </c>
      <c r="B93">
        <v>4636</v>
      </c>
      <c r="C93" t="s">
        <v>18</v>
      </c>
      <c r="D93" t="s">
        <v>45</v>
      </c>
      <c r="E93" t="s">
        <v>21</v>
      </c>
      <c r="F93" t="s">
        <v>19</v>
      </c>
      <c r="G93" t="s">
        <v>26</v>
      </c>
      <c r="H93" t="s">
        <v>27</v>
      </c>
      <c r="I93" t="s">
        <v>30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 x14ac:dyDescent="0.25">
      <c r="A94" s="1">
        <v>43911</v>
      </c>
      <c r="B94">
        <v>4636</v>
      </c>
      <c r="C94" t="s">
        <v>18</v>
      </c>
      <c r="D94" t="s">
        <v>46</v>
      </c>
      <c r="E94" t="s">
        <v>28</v>
      </c>
      <c r="F94" t="s">
        <v>19</v>
      </c>
      <c r="G94" t="s">
        <v>26</v>
      </c>
      <c r="H94" t="s">
        <v>27</v>
      </c>
      <c r="I94" t="s">
        <v>29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 x14ac:dyDescent="0.25">
      <c r="A95" s="1">
        <v>43911</v>
      </c>
      <c r="B95">
        <v>4636</v>
      </c>
      <c r="C95" t="s">
        <v>18</v>
      </c>
      <c r="D95" t="s">
        <v>45</v>
      </c>
      <c r="E95" t="s">
        <v>21</v>
      </c>
      <c r="F95" t="s">
        <v>19</v>
      </c>
      <c r="G95" t="s">
        <v>26</v>
      </c>
      <c r="H95" t="s">
        <v>27</v>
      </c>
      <c r="I95" t="s">
        <v>30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 x14ac:dyDescent="0.25">
      <c r="A96" s="1">
        <v>43911</v>
      </c>
      <c r="B96">
        <v>4636</v>
      </c>
      <c r="C96" t="s">
        <v>18</v>
      </c>
      <c r="D96" t="s">
        <v>47</v>
      </c>
      <c r="E96" t="s">
        <v>21</v>
      </c>
      <c r="F96" t="s">
        <v>19</v>
      </c>
      <c r="G96" t="s">
        <v>20</v>
      </c>
      <c r="H96" t="s">
        <v>22</v>
      </c>
      <c r="I96" t="s">
        <v>33</v>
      </c>
      <c r="J96">
        <v>299.62</v>
      </c>
      <c r="K96">
        <v>76.349999999999994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17.920000000000002</v>
      </c>
      <c r="U96">
        <v>258</v>
      </c>
      <c r="V96">
        <v>15</v>
      </c>
      <c r="W96">
        <v>190</v>
      </c>
      <c r="X96">
        <v>26</v>
      </c>
    </row>
    <row r="97" spans="1:24" x14ac:dyDescent="0.25">
      <c r="A97" s="1">
        <v>43912</v>
      </c>
      <c r="B97">
        <v>4636</v>
      </c>
      <c r="C97" t="s">
        <v>18</v>
      </c>
      <c r="D97" t="s">
        <v>46</v>
      </c>
      <c r="E97" t="s">
        <v>28</v>
      </c>
      <c r="F97" t="s">
        <v>19</v>
      </c>
      <c r="G97" t="s">
        <v>26</v>
      </c>
      <c r="H97" t="s">
        <v>27</v>
      </c>
      <c r="I97" t="s">
        <v>29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 x14ac:dyDescent="0.25">
      <c r="A98" s="1">
        <v>43912</v>
      </c>
      <c r="B98">
        <v>4636</v>
      </c>
      <c r="C98" t="s">
        <v>18</v>
      </c>
      <c r="D98" t="s">
        <v>47</v>
      </c>
      <c r="E98" t="s">
        <v>21</v>
      </c>
      <c r="F98" t="s">
        <v>19</v>
      </c>
      <c r="G98" t="s">
        <v>20</v>
      </c>
      <c r="H98" t="s">
        <v>22</v>
      </c>
      <c r="I98" t="s">
        <v>33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 x14ac:dyDescent="0.25">
      <c r="A99" s="1">
        <v>43912</v>
      </c>
      <c r="B99">
        <v>4636</v>
      </c>
      <c r="C99" t="s">
        <v>18</v>
      </c>
      <c r="D99" t="s">
        <v>45</v>
      </c>
      <c r="E99" t="s">
        <v>21</v>
      </c>
      <c r="F99" t="s">
        <v>19</v>
      </c>
      <c r="G99" t="s">
        <v>26</v>
      </c>
      <c r="H99" t="s">
        <v>27</v>
      </c>
      <c r="I99" t="s">
        <v>30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 x14ac:dyDescent="0.25">
      <c r="A100" s="1">
        <v>43913</v>
      </c>
      <c r="B100">
        <v>4636</v>
      </c>
      <c r="C100" t="s">
        <v>18</v>
      </c>
      <c r="D100" t="s">
        <v>46</v>
      </c>
      <c r="E100" t="s">
        <v>28</v>
      </c>
      <c r="F100" t="s">
        <v>19</v>
      </c>
      <c r="G100" t="s">
        <v>26</v>
      </c>
      <c r="H100" t="s">
        <v>27</v>
      </c>
      <c r="I100" t="s">
        <v>29</v>
      </c>
      <c r="J100">
        <v>958.69</v>
      </c>
      <c r="K100">
        <v>323.02999999999997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 x14ac:dyDescent="0.25">
      <c r="A101" s="1">
        <v>43913</v>
      </c>
      <c r="B101">
        <v>4636</v>
      </c>
      <c r="C101" t="s">
        <v>18</v>
      </c>
      <c r="D101" t="s">
        <v>49</v>
      </c>
      <c r="E101" t="s">
        <v>28</v>
      </c>
      <c r="F101" t="s">
        <v>19</v>
      </c>
      <c r="G101" t="s">
        <v>20</v>
      </c>
      <c r="H101" t="s">
        <v>22</v>
      </c>
      <c r="I101" t="s">
        <v>34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 x14ac:dyDescent="0.25">
      <c r="A102" s="1">
        <v>43913</v>
      </c>
      <c r="B102">
        <v>4636</v>
      </c>
      <c r="C102" t="s">
        <v>18</v>
      </c>
      <c r="D102" t="s">
        <v>47</v>
      </c>
      <c r="E102" t="s">
        <v>21</v>
      </c>
      <c r="F102" t="s">
        <v>19</v>
      </c>
      <c r="G102" t="s">
        <v>20</v>
      </c>
      <c r="H102" t="s">
        <v>22</v>
      </c>
      <c r="I102" t="s">
        <v>33</v>
      </c>
      <c r="J102">
        <v>823.99</v>
      </c>
      <c r="K102">
        <v>298.60000000000002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 x14ac:dyDescent="0.25">
      <c r="A103" s="1">
        <v>43913</v>
      </c>
      <c r="B103">
        <v>4636</v>
      </c>
      <c r="C103" t="s">
        <v>18</v>
      </c>
      <c r="D103" t="s">
        <v>45</v>
      </c>
      <c r="E103" t="s">
        <v>21</v>
      </c>
      <c r="F103" t="s">
        <v>19</v>
      </c>
      <c r="G103" t="s">
        <v>26</v>
      </c>
      <c r="H103" t="s">
        <v>27</v>
      </c>
      <c r="I103" t="s">
        <v>30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 x14ac:dyDescent="0.25">
      <c r="A104" s="1">
        <v>43914</v>
      </c>
      <c r="B104">
        <v>4636</v>
      </c>
      <c r="C104" t="s">
        <v>18</v>
      </c>
      <c r="D104" t="s">
        <v>46</v>
      </c>
      <c r="E104" t="s">
        <v>28</v>
      </c>
      <c r="F104" t="s">
        <v>19</v>
      </c>
      <c r="G104" t="s">
        <v>26</v>
      </c>
      <c r="H104" t="s">
        <v>27</v>
      </c>
      <c r="I104" t="s">
        <v>29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 x14ac:dyDescent="0.25">
      <c r="A105" s="1">
        <v>43914</v>
      </c>
      <c r="B105">
        <v>4636</v>
      </c>
      <c r="C105" t="s">
        <v>18</v>
      </c>
      <c r="D105" t="s">
        <v>49</v>
      </c>
      <c r="E105" t="s">
        <v>28</v>
      </c>
      <c r="F105" t="s">
        <v>19</v>
      </c>
      <c r="G105" t="s">
        <v>20</v>
      </c>
      <c r="H105" t="s">
        <v>22</v>
      </c>
      <c r="I105" t="s">
        <v>34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39.299999999999997</v>
      </c>
      <c r="U105">
        <v>658</v>
      </c>
      <c r="V105">
        <v>37</v>
      </c>
      <c r="W105">
        <v>282</v>
      </c>
      <c r="X105">
        <v>52</v>
      </c>
    </row>
    <row r="106" spans="1:24" x14ac:dyDescent="0.25">
      <c r="A106" s="1">
        <v>43914</v>
      </c>
      <c r="B106">
        <v>4636</v>
      </c>
      <c r="C106" t="s">
        <v>18</v>
      </c>
      <c r="D106" t="s">
        <v>47</v>
      </c>
      <c r="E106" t="s">
        <v>21</v>
      </c>
      <c r="F106" t="s">
        <v>19</v>
      </c>
      <c r="G106" t="s">
        <v>20</v>
      </c>
      <c r="H106" t="s">
        <v>22</v>
      </c>
      <c r="I106" t="s">
        <v>33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 x14ac:dyDescent="0.25">
      <c r="A107" s="1">
        <v>43914</v>
      </c>
      <c r="B107">
        <v>4636</v>
      </c>
      <c r="C107" t="s">
        <v>18</v>
      </c>
      <c r="D107" t="s">
        <v>45</v>
      </c>
      <c r="E107" t="s">
        <v>21</v>
      </c>
      <c r="F107" t="s">
        <v>19</v>
      </c>
      <c r="G107" t="s">
        <v>26</v>
      </c>
      <c r="H107" t="s">
        <v>27</v>
      </c>
      <c r="I107" t="s">
        <v>30</v>
      </c>
      <c r="J107">
        <v>1096.1099999999999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 x14ac:dyDescent="0.25">
      <c r="A108" s="1">
        <v>43915</v>
      </c>
      <c r="B108">
        <v>4636</v>
      </c>
      <c r="C108" t="s">
        <v>18</v>
      </c>
      <c r="D108" t="s">
        <v>46</v>
      </c>
      <c r="E108" t="s">
        <v>28</v>
      </c>
      <c r="F108" t="s">
        <v>19</v>
      </c>
      <c r="G108" t="s">
        <v>26</v>
      </c>
      <c r="H108" t="s">
        <v>27</v>
      </c>
      <c r="I108" t="s">
        <v>29</v>
      </c>
      <c r="J108">
        <v>1198.9000000000001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 x14ac:dyDescent="0.25">
      <c r="A109" s="1">
        <v>43915</v>
      </c>
      <c r="B109">
        <v>4636</v>
      </c>
      <c r="C109" t="s">
        <v>18</v>
      </c>
      <c r="D109" t="s">
        <v>49</v>
      </c>
      <c r="E109" t="s">
        <v>28</v>
      </c>
      <c r="F109" t="s">
        <v>19</v>
      </c>
      <c r="G109" t="s">
        <v>20</v>
      </c>
      <c r="H109" t="s">
        <v>22</v>
      </c>
      <c r="I109" t="s">
        <v>34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 x14ac:dyDescent="0.25">
      <c r="A110" s="1">
        <v>43915</v>
      </c>
      <c r="B110">
        <v>4636</v>
      </c>
      <c r="C110" t="s">
        <v>18</v>
      </c>
      <c r="D110" t="s">
        <v>47</v>
      </c>
      <c r="E110" t="s">
        <v>21</v>
      </c>
      <c r="F110" t="s">
        <v>19</v>
      </c>
      <c r="G110" t="s">
        <v>20</v>
      </c>
      <c r="H110" t="s">
        <v>22</v>
      </c>
      <c r="I110" t="s">
        <v>33</v>
      </c>
      <c r="J110">
        <v>588.05999999999995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 x14ac:dyDescent="0.25">
      <c r="A111" s="1">
        <v>43915</v>
      </c>
      <c r="B111">
        <v>4636</v>
      </c>
      <c r="C111" t="s">
        <v>18</v>
      </c>
      <c r="D111" t="s">
        <v>45</v>
      </c>
      <c r="E111" t="s">
        <v>21</v>
      </c>
      <c r="F111" t="s">
        <v>19</v>
      </c>
      <c r="G111" t="s">
        <v>26</v>
      </c>
      <c r="H111" t="s">
        <v>27</v>
      </c>
      <c r="I111" t="s">
        <v>30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 x14ac:dyDescent="0.25">
      <c r="A112" s="1">
        <v>43916</v>
      </c>
      <c r="B112">
        <v>4636</v>
      </c>
      <c r="C112" t="s">
        <v>18</v>
      </c>
      <c r="D112" t="s">
        <v>46</v>
      </c>
      <c r="E112" t="s">
        <v>28</v>
      </c>
      <c r="F112" t="s">
        <v>19</v>
      </c>
      <c r="G112" t="s">
        <v>26</v>
      </c>
      <c r="H112" t="s">
        <v>27</v>
      </c>
      <c r="I112" t="s">
        <v>29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 x14ac:dyDescent="0.25">
      <c r="A113" s="1">
        <v>43916</v>
      </c>
      <c r="B113">
        <v>4636</v>
      </c>
      <c r="C113" t="s">
        <v>18</v>
      </c>
      <c r="D113" t="s">
        <v>49</v>
      </c>
      <c r="E113" t="s">
        <v>28</v>
      </c>
      <c r="F113" t="s">
        <v>19</v>
      </c>
      <c r="G113" t="s">
        <v>20</v>
      </c>
      <c r="H113" t="s">
        <v>22</v>
      </c>
      <c r="I113" t="s">
        <v>34</v>
      </c>
      <c r="J113">
        <v>721.7</v>
      </c>
      <c r="K113">
        <v>313.35000000000002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 x14ac:dyDescent="0.25">
      <c r="A114" s="1">
        <v>43916</v>
      </c>
      <c r="B114">
        <v>4636</v>
      </c>
      <c r="C114" t="s">
        <v>18</v>
      </c>
      <c r="D114" t="s">
        <v>45</v>
      </c>
      <c r="E114" t="s">
        <v>21</v>
      </c>
      <c r="F114" t="s">
        <v>19</v>
      </c>
      <c r="G114" t="s">
        <v>26</v>
      </c>
      <c r="H114" t="s">
        <v>27</v>
      </c>
      <c r="I114" t="s">
        <v>30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 x14ac:dyDescent="0.25">
      <c r="A115" s="1">
        <v>43917</v>
      </c>
      <c r="B115">
        <v>4636</v>
      </c>
      <c r="C115" t="s">
        <v>18</v>
      </c>
      <c r="D115" t="s">
        <v>46</v>
      </c>
      <c r="E115" t="s">
        <v>28</v>
      </c>
      <c r="F115" t="s">
        <v>19</v>
      </c>
      <c r="G115" t="s">
        <v>26</v>
      </c>
      <c r="H115" t="s">
        <v>27</v>
      </c>
      <c r="I115" t="s">
        <v>29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 x14ac:dyDescent="0.25">
      <c r="A116" s="1">
        <v>43917</v>
      </c>
      <c r="B116">
        <v>4636</v>
      </c>
      <c r="C116" t="s">
        <v>18</v>
      </c>
      <c r="D116" t="s">
        <v>49</v>
      </c>
      <c r="E116" t="s">
        <v>28</v>
      </c>
      <c r="F116" t="s">
        <v>19</v>
      </c>
      <c r="G116" t="s">
        <v>20</v>
      </c>
      <c r="H116" t="s">
        <v>22</v>
      </c>
      <c r="I116" t="s">
        <v>34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 x14ac:dyDescent="0.25">
      <c r="A117" s="1">
        <v>43917</v>
      </c>
      <c r="B117">
        <v>4636</v>
      </c>
      <c r="C117" t="s">
        <v>18</v>
      </c>
      <c r="D117" t="s">
        <v>45</v>
      </c>
      <c r="E117" t="s">
        <v>21</v>
      </c>
      <c r="F117" t="s">
        <v>19</v>
      </c>
      <c r="G117" t="s">
        <v>26</v>
      </c>
      <c r="H117" t="s">
        <v>27</v>
      </c>
      <c r="I117" t="s">
        <v>30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 x14ac:dyDescent="0.25">
      <c r="A118" s="1">
        <v>43918</v>
      </c>
      <c r="B118">
        <v>4636</v>
      </c>
      <c r="C118" t="s">
        <v>18</v>
      </c>
      <c r="D118" t="s">
        <v>46</v>
      </c>
      <c r="E118" t="s">
        <v>28</v>
      </c>
      <c r="F118" t="s">
        <v>19</v>
      </c>
      <c r="G118" t="s">
        <v>26</v>
      </c>
      <c r="H118" t="s">
        <v>27</v>
      </c>
      <c r="I118" t="s">
        <v>29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 x14ac:dyDescent="0.25">
      <c r="A119" s="1">
        <v>43918</v>
      </c>
      <c r="B119">
        <v>4636</v>
      </c>
      <c r="C119" t="s">
        <v>18</v>
      </c>
      <c r="D119" t="s">
        <v>49</v>
      </c>
      <c r="E119" t="s">
        <v>28</v>
      </c>
      <c r="F119" t="s">
        <v>19</v>
      </c>
      <c r="G119" t="s">
        <v>20</v>
      </c>
      <c r="H119" t="s">
        <v>22</v>
      </c>
      <c r="I119" t="s">
        <v>34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 x14ac:dyDescent="0.25">
      <c r="A120" s="1">
        <v>43918</v>
      </c>
      <c r="B120">
        <v>4636</v>
      </c>
      <c r="C120" t="s">
        <v>18</v>
      </c>
      <c r="D120" t="s">
        <v>45</v>
      </c>
      <c r="E120" t="s">
        <v>21</v>
      </c>
      <c r="F120" t="s">
        <v>19</v>
      </c>
      <c r="G120" t="s">
        <v>26</v>
      </c>
      <c r="H120" t="s">
        <v>27</v>
      </c>
      <c r="I120" t="s">
        <v>35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 x14ac:dyDescent="0.25">
      <c r="A121" s="1">
        <v>43919</v>
      </c>
      <c r="B121">
        <v>4636</v>
      </c>
      <c r="C121" t="s">
        <v>18</v>
      </c>
      <c r="D121" t="s">
        <v>46</v>
      </c>
      <c r="E121" t="s">
        <v>28</v>
      </c>
      <c r="F121" t="s">
        <v>19</v>
      </c>
      <c r="G121" t="s">
        <v>26</v>
      </c>
      <c r="H121" t="s">
        <v>27</v>
      </c>
      <c r="I121" t="s">
        <v>29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 x14ac:dyDescent="0.25">
      <c r="A122" s="1">
        <v>43919</v>
      </c>
      <c r="B122">
        <v>4636</v>
      </c>
      <c r="C122" t="s">
        <v>18</v>
      </c>
      <c r="D122" t="s">
        <v>49</v>
      </c>
      <c r="E122" t="s">
        <v>28</v>
      </c>
      <c r="F122" t="s">
        <v>19</v>
      </c>
      <c r="G122" t="s">
        <v>20</v>
      </c>
      <c r="H122" t="s">
        <v>22</v>
      </c>
      <c r="I122" t="s">
        <v>34</v>
      </c>
      <c r="J122">
        <v>1459.54</v>
      </c>
      <c r="K122">
        <v>599.44000000000005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 x14ac:dyDescent="0.25">
      <c r="A123" s="1">
        <v>43919</v>
      </c>
      <c r="B123">
        <v>4636</v>
      </c>
      <c r="C123" t="s">
        <v>18</v>
      </c>
      <c r="D123" t="s">
        <v>45</v>
      </c>
      <c r="E123" t="s">
        <v>21</v>
      </c>
      <c r="F123" t="s">
        <v>19</v>
      </c>
      <c r="G123" t="s">
        <v>26</v>
      </c>
      <c r="H123" t="s">
        <v>27</v>
      </c>
      <c r="I123" t="s">
        <v>30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 x14ac:dyDescent="0.25">
      <c r="A124" s="1">
        <v>43920</v>
      </c>
      <c r="B124">
        <v>4636</v>
      </c>
      <c r="C124" t="s">
        <v>18</v>
      </c>
      <c r="D124" t="s">
        <v>49</v>
      </c>
      <c r="E124" t="s">
        <v>28</v>
      </c>
      <c r="F124" t="s">
        <v>19</v>
      </c>
      <c r="G124" t="s">
        <v>20</v>
      </c>
      <c r="H124" t="s">
        <v>22</v>
      </c>
      <c r="I124" t="s">
        <v>34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 x14ac:dyDescent="0.25">
      <c r="A125" s="1">
        <v>43921</v>
      </c>
      <c r="B125">
        <v>4636</v>
      </c>
      <c r="C125" t="s">
        <v>18</v>
      </c>
      <c r="D125" t="s">
        <v>49</v>
      </c>
      <c r="E125" t="s">
        <v>28</v>
      </c>
      <c r="F125" t="s">
        <v>19</v>
      </c>
      <c r="G125" t="s">
        <v>20</v>
      </c>
      <c r="H125" t="s">
        <v>22</v>
      </c>
      <c r="I125" t="s">
        <v>34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 x14ac:dyDescent="0.25">
      <c r="A126" s="1">
        <v>43922</v>
      </c>
      <c r="B126">
        <v>4636</v>
      </c>
      <c r="C126" t="s">
        <v>18</v>
      </c>
      <c r="D126" t="s">
        <v>46</v>
      </c>
      <c r="E126" t="s">
        <v>28</v>
      </c>
      <c r="F126" t="s">
        <v>19</v>
      </c>
      <c r="G126" t="s">
        <v>26</v>
      </c>
      <c r="H126" t="s">
        <v>27</v>
      </c>
      <c r="I126" t="s">
        <v>29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 x14ac:dyDescent="0.25">
      <c r="A127" s="1">
        <v>43922</v>
      </c>
      <c r="B127">
        <v>4636</v>
      </c>
      <c r="C127" t="s">
        <v>18</v>
      </c>
      <c r="D127" t="s">
        <v>49</v>
      </c>
      <c r="E127" t="s">
        <v>28</v>
      </c>
      <c r="F127" t="s">
        <v>19</v>
      </c>
      <c r="G127" t="s">
        <v>20</v>
      </c>
      <c r="H127" t="s">
        <v>22</v>
      </c>
      <c r="I127" t="s">
        <v>34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 x14ac:dyDescent="0.25">
      <c r="A128" s="1">
        <v>43923</v>
      </c>
      <c r="B128">
        <v>4636</v>
      </c>
      <c r="C128" t="s">
        <v>18</v>
      </c>
      <c r="D128" t="s">
        <v>46</v>
      </c>
      <c r="E128" t="s">
        <v>28</v>
      </c>
      <c r="F128" t="s">
        <v>19</v>
      </c>
      <c r="G128" t="s">
        <v>26</v>
      </c>
      <c r="H128" t="s">
        <v>27</v>
      </c>
      <c r="I128" t="s">
        <v>29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 x14ac:dyDescent="0.25">
      <c r="A129" s="1">
        <v>43923</v>
      </c>
      <c r="B129">
        <v>4636</v>
      </c>
      <c r="C129" t="s">
        <v>18</v>
      </c>
      <c r="D129" t="s">
        <v>49</v>
      </c>
      <c r="E129" t="s">
        <v>28</v>
      </c>
      <c r="F129" t="s">
        <v>19</v>
      </c>
      <c r="G129" t="s">
        <v>20</v>
      </c>
      <c r="H129" t="s">
        <v>22</v>
      </c>
      <c r="I129" t="s">
        <v>34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 x14ac:dyDescent="0.25">
      <c r="A130" s="1">
        <v>43923</v>
      </c>
      <c r="B130">
        <v>4636</v>
      </c>
      <c r="C130" t="s">
        <v>18</v>
      </c>
      <c r="D130" t="s">
        <v>45</v>
      </c>
      <c r="E130" t="s">
        <v>21</v>
      </c>
      <c r="F130" t="s">
        <v>19</v>
      </c>
      <c r="G130" t="s">
        <v>26</v>
      </c>
      <c r="H130" t="s">
        <v>27</v>
      </c>
      <c r="I130" t="s">
        <v>30</v>
      </c>
      <c r="J130">
        <v>1139.1600000000001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40.200000000000003</v>
      </c>
      <c r="U130">
        <v>490</v>
      </c>
      <c r="V130">
        <v>30</v>
      </c>
      <c r="W130">
        <v>630</v>
      </c>
      <c r="X130">
        <v>46</v>
      </c>
    </row>
    <row r="131" spans="1:24" x14ac:dyDescent="0.25">
      <c r="A131" s="1">
        <v>43923</v>
      </c>
      <c r="B131">
        <v>4636</v>
      </c>
      <c r="C131" t="s">
        <v>18</v>
      </c>
      <c r="D131" t="s">
        <v>47</v>
      </c>
      <c r="E131" t="s">
        <v>21</v>
      </c>
      <c r="F131" t="s">
        <v>19</v>
      </c>
      <c r="G131" t="s">
        <v>20</v>
      </c>
      <c r="H131" t="s">
        <v>22</v>
      </c>
      <c r="I131" t="s">
        <v>33</v>
      </c>
      <c r="J131">
        <v>722.17</v>
      </c>
      <c r="K131">
        <v>278.22000000000003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32.159999999999997</v>
      </c>
      <c r="U131">
        <v>263</v>
      </c>
      <c r="V131">
        <v>17</v>
      </c>
      <c r="W131">
        <v>366</v>
      </c>
      <c r="X131">
        <v>8</v>
      </c>
    </row>
    <row r="132" spans="1:24" x14ac:dyDescent="0.25">
      <c r="A132" s="1">
        <v>43924</v>
      </c>
      <c r="B132">
        <v>4636</v>
      </c>
      <c r="C132" t="s">
        <v>18</v>
      </c>
      <c r="D132" t="s">
        <v>46</v>
      </c>
      <c r="E132" t="s">
        <v>28</v>
      </c>
      <c r="F132" t="s">
        <v>19</v>
      </c>
      <c r="G132" t="s">
        <v>26</v>
      </c>
      <c r="H132" t="s">
        <v>27</v>
      </c>
      <c r="I132" t="s">
        <v>29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 x14ac:dyDescent="0.25">
      <c r="A133" s="1">
        <v>43924</v>
      </c>
      <c r="B133">
        <v>4636</v>
      </c>
      <c r="C133" t="s">
        <v>18</v>
      </c>
      <c r="D133" t="s">
        <v>49</v>
      </c>
      <c r="E133" t="s">
        <v>28</v>
      </c>
      <c r="F133" t="s">
        <v>19</v>
      </c>
      <c r="G133" t="s">
        <v>20</v>
      </c>
      <c r="H133" t="s">
        <v>22</v>
      </c>
      <c r="I133" t="s">
        <v>34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 x14ac:dyDescent="0.25">
      <c r="A134" s="1">
        <v>43924</v>
      </c>
      <c r="B134">
        <v>4636</v>
      </c>
      <c r="C134" t="s">
        <v>18</v>
      </c>
      <c r="D134" t="s">
        <v>45</v>
      </c>
      <c r="E134" t="s">
        <v>21</v>
      </c>
      <c r="F134" t="s">
        <v>19</v>
      </c>
      <c r="G134" t="s">
        <v>26</v>
      </c>
      <c r="H134" t="s">
        <v>27</v>
      </c>
      <c r="I134" t="s">
        <v>30</v>
      </c>
      <c r="J134">
        <v>1142.8599999999999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18.239999999999998</v>
      </c>
      <c r="U134">
        <v>208</v>
      </c>
      <c r="V134">
        <v>16</v>
      </c>
      <c r="W134">
        <v>658</v>
      </c>
      <c r="X134">
        <v>63</v>
      </c>
    </row>
    <row r="135" spans="1:24" x14ac:dyDescent="0.25">
      <c r="A135" s="1">
        <v>43925</v>
      </c>
      <c r="B135">
        <v>4636</v>
      </c>
      <c r="C135" t="s">
        <v>18</v>
      </c>
      <c r="D135" t="s">
        <v>46</v>
      </c>
      <c r="E135" t="s">
        <v>28</v>
      </c>
      <c r="F135" t="s">
        <v>19</v>
      </c>
      <c r="G135" t="s">
        <v>26</v>
      </c>
      <c r="H135" t="s">
        <v>27</v>
      </c>
      <c r="I135" t="s">
        <v>29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 x14ac:dyDescent="0.25">
      <c r="A136" s="1">
        <v>43925</v>
      </c>
      <c r="B136">
        <v>4636</v>
      </c>
      <c r="C136" t="s">
        <v>18</v>
      </c>
      <c r="D136" t="s">
        <v>49</v>
      </c>
      <c r="E136" t="s">
        <v>28</v>
      </c>
      <c r="F136" t="s">
        <v>19</v>
      </c>
      <c r="G136" t="s">
        <v>20</v>
      </c>
      <c r="H136" t="s">
        <v>22</v>
      </c>
      <c r="I136" t="s">
        <v>34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 x14ac:dyDescent="0.25">
      <c r="A137" s="1">
        <v>43925</v>
      </c>
      <c r="B137">
        <v>4636</v>
      </c>
      <c r="C137" t="s">
        <v>18</v>
      </c>
      <c r="D137" t="s">
        <v>45</v>
      </c>
      <c r="E137" t="s">
        <v>21</v>
      </c>
      <c r="F137" t="s">
        <v>19</v>
      </c>
      <c r="G137" t="s">
        <v>26</v>
      </c>
      <c r="H137" t="s">
        <v>27</v>
      </c>
      <c r="I137" t="s">
        <v>30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4.5999999999999996</v>
      </c>
      <c r="U137">
        <v>115</v>
      </c>
      <c r="V137">
        <v>5</v>
      </c>
      <c r="W137">
        <v>510</v>
      </c>
      <c r="X137">
        <v>28</v>
      </c>
    </row>
    <row r="138" spans="1:24" x14ac:dyDescent="0.25">
      <c r="A138" s="1">
        <v>43926</v>
      </c>
      <c r="B138">
        <v>4636</v>
      </c>
      <c r="C138" t="s">
        <v>18</v>
      </c>
      <c r="D138" t="s">
        <v>46</v>
      </c>
      <c r="E138" t="s">
        <v>28</v>
      </c>
      <c r="F138" t="s">
        <v>19</v>
      </c>
      <c r="G138" t="s">
        <v>26</v>
      </c>
      <c r="H138" t="s">
        <v>27</v>
      </c>
      <c r="I138" t="s">
        <v>29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 x14ac:dyDescent="0.25">
      <c r="A139" s="1">
        <v>43926</v>
      </c>
      <c r="B139">
        <v>4636</v>
      </c>
      <c r="C139" t="s">
        <v>18</v>
      </c>
      <c r="D139" t="s">
        <v>49</v>
      </c>
      <c r="E139" t="s">
        <v>28</v>
      </c>
      <c r="F139" t="s">
        <v>19</v>
      </c>
      <c r="G139" t="s">
        <v>20</v>
      </c>
      <c r="H139" t="s">
        <v>22</v>
      </c>
      <c r="I139" t="s">
        <v>34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 x14ac:dyDescent="0.25">
      <c r="A140" s="1">
        <v>43926</v>
      </c>
      <c r="B140">
        <v>4636</v>
      </c>
      <c r="C140" t="s">
        <v>18</v>
      </c>
      <c r="D140" t="s">
        <v>45</v>
      </c>
      <c r="E140" t="s">
        <v>21</v>
      </c>
      <c r="F140" t="s">
        <v>19</v>
      </c>
      <c r="G140" t="s">
        <v>26</v>
      </c>
      <c r="H140" t="s">
        <v>27</v>
      </c>
      <c r="I140" t="s">
        <v>30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 x14ac:dyDescent="0.25">
      <c r="A141" s="1">
        <v>43927</v>
      </c>
      <c r="B141">
        <v>4636</v>
      </c>
      <c r="C141" t="s">
        <v>18</v>
      </c>
      <c r="D141" t="s">
        <v>46</v>
      </c>
      <c r="E141" t="s">
        <v>28</v>
      </c>
      <c r="F141" t="s">
        <v>19</v>
      </c>
      <c r="G141" t="s">
        <v>26</v>
      </c>
      <c r="H141" t="s">
        <v>27</v>
      </c>
      <c r="I141" t="s">
        <v>29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 x14ac:dyDescent="0.25">
      <c r="A142" s="1">
        <v>43927</v>
      </c>
      <c r="B142">
        <v>4636</v>
      </c>
      <c r="C142" t="s">
        <v>18</v>
      </c>
      <c r="D142" t="s">
        <v>49</v>
      </c>
      <c r="E142" t="s">
        <v>28</v>
      </c>
      <c r="F142" t="s">
        <v>19</v>
      </c>
      <c r="G142" t="s">
        <v>20</v>
      </c>
      <c r="H142" t="s">
        <v>22</v>
      </c>
      <c r="I142" t="s">
        <v>34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 x14ac:dyDescent="0.25">
      <c r="A143" s="1">
        <v>43927</v>
      </c>
      <c r="B143">
        <v>4636</v>
      </c>
      <c r="C143" t="s">
        <v>18</v>
      </c>
      <c r="D143" t="s">
        <v>45</v>
      </c>
      <c r="E143" t="s">
        <v>21</v>
      </c>
      <c r="F143" t="s">
        <v>19</v>
      </c>
      <c r="G143" t="s">
        <v>26</v>
      </c>
      <c r="H143" t="s">
        <v>27</v>
      </c>
      <c r="I143" t="s">
        <v>30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 x14ac:dyDescent="0.25">
      <c r="A144" s="1">
        <v>43928</v>
      </c>
      <c r="B144">
        <v>4636</v>
      </c>
      <c r="C144" t="s">
        <v>18</v>
      </c>
      <c r="D144" t="s">
        <v>46</v>
      </c>
      <c r="E144" t="s">
        <v>28</v>
      </c>
      <c r="F144" t="s">
        <v>19</v>
      </c>
      <c r="G144" t="s">
        <v>26</v>
      </c>
      <c r="H144" t="s">
        <v>27</v>
      </c>
      <c r="I144" t="s">
        <v>29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 x14ac:dyDescent="0.25">
      <c r="A145" s="1">
        <v>43928</v>
      </c>
      <c r="B145">
        <v>4636</v>
      </c>
      <c r="C145" t="s">
        <v>18</v>
      </c>
      <c r="D145" t="s">
        <v>45</v>
      </c>
      <c r="E145" t="s">
        <v>21</v>
      </c>
      <c r="F145" t="s">
        <v>19</v>
      </c>
      <c r="G145" t="s">
        <v>26</v>
      </c>
      <c r="H145" t="s">
        <v>27</v>
      </c>
      <c r="I145" t="s">
        <v>36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 x14ac:dyDescent="0.25">
      <c r="A146" s="1">
        <v>43928</v>
      </c>
      <c r="B146">
        <v>4636</v>
      </c>
      <c r="C146" t="s">
        <v>18</v>
      </c>
      <c r="D146" t="s">
        <v>49</v>
      </c>
      <c r="E146" t="s">
        <v>28</v>
      </c>
      <c r="F146" t="s">
        <v>19</v>
      </c>
      <c r="G146" t="s">
        <v>20</v>
      </c>
      <c r="H146" t="s">
        <v>22</v>
      </c>
      <c r="I146" t="s">
        <v>34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 x14ac:dyDescent="0.25">
      <c r="A147" s="1">
        <v>43929</v>
      </c>
      <c r="B147">
        <v>4636</v>
      </c>
      <c r="C147" t="s">
        <v>18</v>
      </c>
      <c r="D147" t="s">
        <v>46</v>
      </c>
      <c r="E147" t="s">
        <v>28</v>
      </c>
      <c r="F147" t="s">
        <v>19</v>
      </c>
      <c r="G147" t="s">
        <v>26</v>
      </c>
      <c r="H147" t="s">
        <v>27</v>
      </c>
      <c r="I147" t="s">
        <v>29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 x14ac:dyDescent="0.25">
      <c r="A148" s="1">
        <v>43929</v>
      </c>
      <c r="B148">
        <v>4636</v>
      </c>
      <c r="C148" t="s">
        <v>18</v>
      </c>
      <c r="D148" t="s">
        <v>45</v>
      </c>
      <c r="E148" t="s">
        <v>21</v>
      </c>
      <c r="F148" t="s">
        <v>19</v>
      </c>
      <c r="G148" t="s">
        <v>26</v>
      </c>
      <c r="H148" t="s">
        <v>27</v>
      </c>
      <c r="I148" t="s">
        <v>36</v>
      </c>
      <c r="J148">
        <v>1581.29</v>
      </c>
      <c r="K148">
        <v>529.58000000000004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 x14ac:dyDescent="0.25">
      <c r="A149" s="1">
        <v>43929</v>
      </c>
      <c r="B149">
        <v>4636</v>
      </c>
      <c r="C149" t="s">
        <v>18</v>
      </c>
      <c r="D149" t="s">
        <v>49</v>
      </c>
      <c r="E149" t="s">
        <v>28</v>
      </c>
      <c r="F149" t="s">
        <v>19</v>
      </c>
      <c r="G149" t="s">
        <v>20</v>
      </c>
      <c r="H149" t="s">
        <v>22</v>
      </c>
      <c r="I149" t="s">
        <v>34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 x14ac:dyDescent="0.25">
      <c r="A150" s="1">
        <v>43930</v>
      </c>
      <c r="B150">
        <v>4636</v>
      </c>
      <c r="C150" t="s">
        <v>18</v>
      </c>
      <c r="D150" t="s">
        <v>46</v>
      </c>
      <c r="E150" t="s">
        <v>28</v>
      </c>
      <c r="F150" t="s">
        <v>19</v>
      </c>
      <c r="G150" t="s">
        <v>26</v>
      </c>
      <c r="H150" t="s">
        <v>27</v>
      </c>
      <c r="I150" t="s">
        <v>29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 x14ac:dyDescent="0.25">
      <c r="A151" s="1">
        <v>43930</v>
      </c>
      <c r="B151">
        <v>4636</v>
      </c>
      <c r="C151" t="s">
        <v>18</v>
      </c>
      <c r="D151" t="s">
        <v>45</v>
      </c>
      <c r="E151" t="s">
        <v>21</v>
      </c>
      <c r="F151" t="s">
        <v>19</v>
      </c>
      <c r="G151" t="s">
        <v>26</v>
      </c>
      <c r="H151" t="s">
        <v>27</v>
      </c>
      <c r="I151" t="s">
        <v>36</v>
      </c>
      <c r="J151">
        <v>1160.4100000000001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 x14ac:dyDescent="0.25">
      <c r="A152" s="1">
        <v>43930</v>
      </c>
      <c r="B152">
        <v>4636</v>
      </c>
      <c r="C152" t="s">
        <v>18</v>
      </c>
      <c r="D152" t="s">
        <v>49</v>
      </c>
      <c r="E152" t="s">
        <v>28</v>
      </c>
      <c r="F152" t="s">
        <v>19</v>
      </c>
      <c r="G152" t="s">
        <v>20</v>
      </c>
      <c r="H152" t="s">
        <v>22</v>
      </c>
      <c r="I152" t="s">
        <v>34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74.099999999999994</v>
      </c>
      <c r="U152">
        <v>938</v>
      </c>
      <c r="V152">
        <v>52</v>
      </c>
      <c r="W152">
        <v>617</v>
      </c>
      <c r="X152">
        <v>95</v>
      </c>
    </row>
    <row r="153" spans="1:24" x14ac:dyDescent="0.25">
      <c r="A153" s="1">
        <v>43931</v>
      </c>
      <c r="B153">
        <v>4636</v>
      </c>
      <c r="C153" t="s">
        <v>18</v>
      </c>
      <c r="D153" t="s">
        <v>46</v>
      </c>
      <c r="E153" t="s">
        <v>28</v>
      </c>
      <c r="F153" t="s">
        <v>19</v>
      </c>
      <c r="G153" t="s">
        <v>26</v>
      </c>
      <c r="H153" t="s">
        <v>27</v>
      </c>
      <c r="I153" t="s">
        <v>29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 x14ac:dyDescent="0.25">
      <c r="A154" s="1">
        <v>43931</v>
      </c>
      <c r="B154">
        <v>4636</v>
      </c>
      <c r="C154" t="s">
        <v>18</v>
      </c>
      <c r="D154" t="s">
        <v>45</v>
      </c>
      <c r="E154" t="s">
        <v>21</v>
      </c>
      <c r="F154" t="s">
        <v>19</v>
      </c>
      <c r="G154" t="s">
        <v>26</v>
      </c>
      <c r="H154" t="s">
        <v>27</v>
      </c>
      <c r="I154" t="s">
        <v>36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 x14ac:dyDescent="0.25">
      <c r="A155" s="1">
        <v>43931</v>
      </c>
      <c r="B155">
        <v>4636</v>
      </c>
      <c r="C155" t="s">
        <v>18</v>
      </c>
      <c r="D155" t="s">
        <v>49</v>
      </c>
      <c r="E155" t="s">
        <v>28</v>
      </c>
      <c r="F155" t="s">
        <v>19</v>
      </c>
      <c r="G155" t="s">
        <v>20</v>
      </c>
      <c r="H155" t="s">
        <v>22</v>
      </c>
      <c r="I155" t="s">
        <v>34</v>
      </c>
      <c r="J155">
        <v>1581.67</v>
      </c>
      <c r="K155">
        <v>601.79999999999995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 x14ac:dyDescent="0.25">
      <c r="A156" s="1">
        <v>43932</v>
      </c>
      <c r="B156">
        <v>4636</v>
      </c>
      <c r="C156" t="s">
        <v>18</v>
      </c>
      <c r="D156" t="s">
        <v>45</v>
      </c>
      <c r="E156" t="s">
        <v>21</v>
      </c>
      <c r="F156" t="s">
        <v>19</v>
      </c>
      <c r="G156" t="s">
        <v>26</v>
      </c>
      <c r="H156" t="s">
        <v>27</v>
      </c>
      <c r="I156" t="s">
        <v>36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 x14ac:dyDescent="0.25">
      <c r="A157" s="1">
        <v>43932</v>
      </c>
      <c r="B157">
        <v>4636</v>
      </c>
      <c r="C157" t="s">
        <v>18</v>
      </c>
      <c r="D157" t="s">
        <v>46</v>
      </c>
      <c r="E157" t="s">
        <v>28</v>
      </c>
      <c r="F157" t="s">
        <v>19</v>
      </c>
      <c r="G157" t="s">
        <v>26</v>
      </c>
      <c r="H157" t="s">
        <v>27</v>
      </c>
      <c r="I157" t="s">
        <v>37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 x14ac:dyDescent="0.25">
      <c r="A158" s="1">
        <v>43932</v>
      </c>
      <c r="B158">
        <v>4636</v>
      </c>
      <c r="C158" t="s">
        <v>18</v>
      </c>
      <c r="D158" t="s">
        <v>49</v>
      </c>
      <c r="E158" t="s">
        <v>28</v>
      </c>
      <c r="F158" t="s">
        <v>19</v>
      </c>
      <c r="G158" t="s">
        <v>20</v>
      </c>
      <c r="H158" t="s">
        <v>22</v>
      </c>
      <c r="I158" t="s">
        <v>34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 x14ac:dyDescent="0.25">
      <c r="A159" s="1">
        <v>43933</v>
      </c>
      <c r="B159">
        <v>4636</v>
      </c>
      <c r="C159" t="s">
        <v>18</v>
      </c>
      <c r="D159" t="s">
        <v>45</v>
      </c>
      <c r="E159" t="s">
        <v>21</v>
      </c>
      <c r="F159" t="s">
        <v>19</v>
      </c>
      <c r="G159" t="s">
        <v>26</v>
      </c>
      <c r="H159" t="s">
        <v>27</v>
      </c>
      <c r="I159" t="s">
        <v>36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 x14ac:dyDescent="0.25">
      <c r="A160" s="1">
        <v>43933</v>
      </c>
      <c r="B160">
        <v>4636</v>
      </c>
      <c r="C160" t="s">
        <v>18</v>
      </c>
      <c r="D160" t="s">
        <v>46</v>
      </c>
      <c r="E160" t="s">
        <v>28</v>
      </c>
      <c r="F160" t="s">
        <v>19</v>
      </c>
      <c r="G160" t="s">
        <v>26</v>
      </c>
      <c r="H160" t="s">
        <v>27</v>
      </c>
      <c r="I160" t="s">
        <v>37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74.900000000000006</v>
      </c>
      <c r="U160">
        <v>1020</v>
      </c>
      <c r="V160">
        <v>61</v>
      </c>
      <c r="W160">
        <v>754</v>
      </c>
      <c r="X160">
        <v>15</v>
      </c>
    </row>
    <row r="161" spans="1:24" x14ac:dyDescent="0.25">
      <c r="A161" s="1">
        <v>43933</v>
      </c>
      <c r="B161">
        <v>4636</v>
      </c>
      <c r="C161" t="s">
        <v>18</v>
      </c>
      <c r="D161" t="s">
        <v>49</v>
      </c>
      <c r="E161" t="s">
        <v>28</v>
      </c>
      <c r="F161" t="s">
        <v>19</v>
      </c>
      <c r="G161" t="s">
        <v>20</v>
      </c>
      <c r="H161" t="s">
        <v>22</v>
      </c>
      <c r="I161" t="s">
        <v>34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 x14ac:dyDescent="0.25">
      <c r="A162" s="1">
        <v>43934</v>
      </c>
      <c r="B162">
        <v>4636</v>
      </c>
      <c r="C162" t="s">
        <v>18</v>
      </c>
      <c r="D162" t="s">
        <v>45</v>
      </c>
      <c r="E162" t="s">
        <v>21</v>
      </c>
      <c r="F162" t="s">
        <v>19</v>
      </c>
      <c r="G162" t="s">
        <v>26</v>
      </c>
      <c r="H162" t="s">
        <v>27</v>
      </c>
      <c r="I162" t="s">
        <v>36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 x14ac:dyDescent="0.25">
      <c r="A163" s="1">
        <v>43934</v>
      </c>
      <c r="B163">
        <v>4636</v>
      </c>
      <c r="C163" t="s">
        <v>18</v>
      </c>
      <c r="D163" t="s">
        <v>46</v>
      </c>
      <c r="E163" t="s">
        <v>28</v>
      </c>
      <c r="F163" t="s">
        <v>19</v>
      </c>
      <c r="G163" t="s">
        <v>26</v>
      </c>
      <c r="H163" t="s">
        <v>27</v>
      </c>
      <c r="I163" t="s">
        <v>37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 x14ac:dyDescent="0.25">
      <c r="A164" s="1">
        <v>43934</v>
      </c>
      <c r="B164">
        <v>4636</v>
      </c>
      <c r="C164" t="s">
        <v>18</v>
      </c>
      <c r="D164" t="s">
        <v>49</v>
      </c>
      <c r="E164" t="s">
        <v>28</v>
      </c>
      <c r="F164" t="s">
        <v>19</v>
      </c>
      <c r="G164" t="s">
        <v>20</v>
      </c>
      <c r="H164" t="s">
        <v>22</v>
      </c>
      <c r="I164" t="s">
        <v>34</v>
      </c>
      <c r="J164">
        <v>1028.3399999999999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 x14ac:dyDescent="0.25">
      <c r="A165" s="1">
        <v>43935</v>
      </c>
      <c r="B165">
        <v>4636</v>
      </c>
      <c r="C165" t="s">
        <v>18</v>
      </c>
      <c r="D165" t="s">
        <v>45</v>
      </c>
      <c r="E165" t="s">
        <v>21</v>
      </c>
      <c r="F165" t="s">
        <v>19</v>
      </c>
      <c r="G165" t="s">
        <v>26</v>
      </c>
      <c r="H165" t="s">
        <v>27</v>
      </c>
      <c r="I165" t="s">
        <v>36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 x14ac:dyDescent="0.25">
      <c r="A166" s="1">
        <v>43935</v>
      </c>
      <c r="B166">
        <v>4636</v>
      </c>
      <c r="C166" t="s">
        <v>18</v>
      </c>
      <c r="D166" t="s">
        <v>46</v>
      </c>
      <c r="E166" t="s">
        <v>28</v>
      </c>
      <c r="F166" t="s">
        <v>19</v>
      </c>
      <c r="G166" t="s">
        <v>26</v>
      </c>
      <c r="H166" t="s">
        <v>27</v>
      </c>
      <c r="I166" t="s">
        <v>37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 x14ac:dyDescent="0.25">
      <c r="A167" s="1">
        <v>43935</v>
      </c>
      <c r="B167">
        <v>4636</v>
      </c>
      <c r="C167" t="s">
        <v>18</v>
      </c>
      <c r="D167" t="s">
        <v>49</v>
      </c>
      <c r="E167" t="s">
        <v>28</v>
      </c>
      <c r="F167" t="s">
        <v>19</v>
      </c>
      <c r="G167" t="s">
        <v>20</v>
      </c>
      <c r="H167" t="s">
        <v>22</v>
      </c>
      <c r="I167" t="s">
        <v>34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 x14ac:dyDescent="0.25">
      <c r="A168" s="1">
        <v>43936</v>
      </c>
      <c r="B168">
        <v>4636</v>
      </c>
      <c r="C168" t="s">
        <v>18</v>
      </c>
      <c r="D168" t="s">
        <v>45</v>
      </c>
      <c r="E168" t="s">
        <v>21</v>
      </c>
      <c r="F168" t="s">
        <v>19</v>
      </c>
      <c r="G168" t="s">
        <v>26</v>
      </c>
      <c r="H168" t="s">
        <v>27</v>
      </c>
      <c r="I168" t="s">
        <v>36</v>
      </c>
      <c r="J168">
        <v>1442.36</v>
      </c>
      <c r="K168">
        <v>526.42999999999995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34.479999999999997</v>
      </c>
      <c r="U168">
        <v>317</v>
      </c>
      <c r="V168">
        <v>29</v>
      </c>
      <c r="W168">
        <v>775</v>
      </c>
      <c r="X168">
        <v>50</v>
      </c>
    </row>
    <row r="169" spans="1:24" x14ac:dyDescent="0.25">
      <c r="A169" s="1">
        <v>43936</v>
      </c>
      <c r="B169">
        <v>4636</v>
      </c>
      <c r="C169" t="s">
        <v>18</v>
      </c>
      <c r="D169" t="s">
        <v>46</v>
      </c>
      <c r="E169" t="s">
        <v>28</v>
      </c>
      <c r="F169" t="s">
        <v>19</v>
      </c>
      <c r="G169" t="s">
        <v>26</v>
      </c>
      <c r="H169" t="s">
        <v>27</v>
      </c>
      <c r="I169" t="s">
        <v>37</v>
      </c>
      <c r="J169">
        <v>1541.06</v>
      </c>
      <c r="K169">
        <v>561.83000000000004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 x14ac:dyDescent="0.25">
      <c r="A170" s="1">
        <v>43936</v>
      </c>
      <c r="B170">
        <v>4636</v>
      </c>
      <c r="C170" t="s">
        <v>18</v>
      </c>
      <c r="D170" t="s">
        <v>49</v>
      </c>
      <c r="E170" t="s">
        <v>28</v>
      </c>
      <c r="F170" t="s">
        <v>19</v>
      </c>
      <c r="G170" t="s">
        <v>20</v>
      </c>
      <c r="H170" t="s">
        <v>22</v>
      </c>
      <c r="I170" t="s">
        <v>34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 x14ac:dyDescent="0.25">
      <c r="A171" s="1">
        <v>43937</v>
      </c>
      <c r="B171">
        <v>4636</v>
      </c>
      <c r="C171" t="s">
        <v>18</v>
      </c>
      <c r="D171" t="s">
        <v>45</v>
      </c>
      <c r="E171" t="s">
        <v>21</v>
      </c>
      <c r="F171" t="s">
        <v>19</v>
      </c>
      <c r="G171" t="s">
        <v>26</v>
      </c>
      <c r="H171" t="s">
        <v>27</v>
      </c>
      <c r="I171" t="s">
        <v>36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 x14ac:dyDescent="0.25">
      <c r="A172" s="1">
        <v>43937</v>
      </c>
      <c r="B172">
        <v>4636</v>
      </c>
      <c r="C172" t="s">
        <v>18</v>
      </c>
      <c r="D172" t="s">
        <v>46</v>
      </c>
      <c r="E172" t="s">
        <v>28</v>
      </c>
      <c r="F172" t="s">
        <v>19</v>
      </c>
      <c r="G172" t="s">
        <v>26</v>
      </c>
      <c r="H172" t="s">
        <v>27</v>
      </c>
      <c r="I172" t="s">
        <v>37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 x14ac:dyDescent="0.25">
      <c r="A173" s="1">
        <v>43937</v>
      </c>
      <c r="B173">
        <v>4636</v>
      </c>
      <c r="C173" t="s">
        <v>18</v>
      </c>
      <c r="D173" t="s">
        <v>49</v>
      </c>
      <c r="E173" t="s">
        <v>28</v>
      </c>
      <c r="F173" t="s">
        <v>19</v>
      </c>
      <c r="G173" t="s">
        <v>20</v>
      </c>
      <c r="H173" t="s">
        <v>22</v>
      </c>
      <c r="I173" t="s">
        <v>34</v>
      </c>
      <c r="J173">
        <v>1131.1300000000001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 x14ac:dyDescent="0.25">
      <c r="A174" s="1">
        <v>43938</v>
      </c>
      <c r="B174">
        <v>4636</v>
      </c>
      <c r="C174" t="s">
        <v>18</v>
      </c>
      <c r="D174" t="s">
        <v>46</v>
      </c>
      <c r="E174" t="s">
        <v>28</v>
      </c>
      <c r="F174" t="s">
        <v>19</v>
      </c>
      <c r="G174" t="s">
        <v>26</v>
      </c>
      <c r="H174" t="s">
        <v>27</v>
      </c>
      <c r="I174" t="s">
        <v>37</v>
      </c>
      <c r="J174">
        <v>1043.3499999999999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 x14ac:dyDescent="0.25">
      <c r="A175" s="1">
        <v>43938</v>
      </c>
      <c r="B175">
        <v>4636</v>
      </c>
      <c r="C175" t="s">
        <v>18</v>
      </c>
      <c r="D175" t="s">
        <v>45</v>
      </c>
      <c r="E175" t="s">
        <v>21</v>
      </c>
      <c r="F175" t="s">
        <v>19</v>
      </c>
      <c r="G175" t="s">
        <v>26</v>
      </c>
      <c r="H175" t="s">
        <v>27</v>
      </c>
      <c r="I175" t="s">
        <v>38</v>
      </c>
      <c r="J175">
        <v>1144.9100000000001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37.369999999999997</v>
      </c>
      <c r="U175">
        <v>471</v>
      </c>
      <c r="V175">
        <v>28</v>
      </c>
      <c r="W175">
        <v>659</v>
      </c>
      <c r="X175">
        <v>45</v>
      </c>
    </row>
    <row r="176" spans="1:24" x14ac:dyDescent="0.25">
      <c r="A176" s="1">
        <v>43938</v>
      </c>
      <c r="B176">
        <v>4636</v>
      </c>
      <c r="C176" t="s">
        <v>18</v>
      </c>
      <c r="D176" t="s">
        <v>49</v>
      </c>
      <c r="E176" t="s">
        <v>28</v>
      </c>
      <c r="F176" t="s">
        <v>19</v>
      </c>
      <c r="G176" t="s">
        <v>20</v>
      </c>
      <c r="H176" t="s">
        <v>22</v>
      </c>
      <c r="I176" t="s">
        <v>34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 x14ac:dyDescent="0.25">
      <c r="A177" s="1">
        <v>43939</v>
      </c>
      <c r="B177">
        <v>4636</v>
      </c>
      <c r="C177" t="s">
        <v>18</v>
      </c>
      <c r="D177" t="s">
        <v>46</v>
      </c>
      <c r="E177" t="s">
        <v>28</v>
      </c>
      <c r="F177" t="s">
        <v>19</v>
      </c>
      <c r="G177" t="s">
        <v>26</v>
      </c>
      <c r="H177" t="s">
        <v>27</v>
      </c>
      <c r="I177" t="s">
        <v>37</v>
      </c>
      <c r="J177">
        <v>1304.3399999999999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 x14ac:dyDescent="0.25">
      <c r="A178" s="1">
        <v>43939</v>
      </c>
      <c r="B178">
        <v>4636</v>
      </c>
      <c r="C178" t="s">
        <v>18</v>
      </c>
      <c r="D178" t="s">
        <v>45</v>
      </c>
      <c r="E178" t="s">
        <v>21</v>
      </c>
      <c r="F178" t="s">
        <v>19</v>
      </c>
      <c r="G178" t="s">
        <v>26</v>
      </c>
      <c r="H178" t="s">
        <v>27</v>
      </c>
      <c r="I178" t="s">
        <v>38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17.489999999999998</v>
      </c>
      <c r="U178">
        <v>202</v>
      </c>
      <c r="V178">
        <v>17</v>
      </c>
      <c r="W178">
        <v>620</v>
      </c>
      <c r="X178">
        <v>36</v>
      </c>
    </row>
    <row r="179" spans="1:24" x14ac:dyDescent="0.25">
      <c r="A179" s="1">
        <v>43939</v>
      </c>
      <c r="B179">
        <v>4636</v>
      </c>
      <c r="C179" t="s">
        <v>18</v>
      </c>
      <c r="D179" t="s">
        <v>49</v>
      </c>
      <c r="E179" t="s">
        <v>28</v>
      </c>
      <c r="F179" t="s">
        <v>19</v>
      </c>
      <c r="G179" t="s">
        <v>20</v>
      </c>
      <c r="H179" t="s">
        <v>22</v>
      </c>
      <c r="I179" t="s">
        <v>34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 x14ac:dyDescent="0.25">
      <c r="A180" s="1">
        <v>43940</v>
      </c>
      <c r="B180">
        <v>4636</v>
      </c>
      <c r="C180" t="s">
        <v>18</v>
      </c>
      <c r="D180" t="s">
        <v>46</v>
      </c>
      <c r="E180" t="s">
        <v>28</v>
      </c>
      <c r="F180" t="s">
        <v>19</v>
      </c>
      <c r="G180" t="s">
        <v>26</v>
      </c>
      <c r="H180" t="s">
        <v>27</v>
      </c>
      <c r="I180" t="s">
        <v>37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 x14ac:dyDescent="0.25">
      <c r="A181" s="1">
        <v>43940</v>
      </c>
      <c r="B181">
        <v>4636</v>
      </c>
      <c r="C181" t="s">
        <v>18</v>
      </c>
      <c r="D181" t="s">
        <v>45</v>
      </c>
      <c r="E181" t="s">
        <v>21</v>
      </c>
      <c r="F181" t="s">
        <v>19</v>
      </c>
      <c r="G181" t="s">
        <v>26</v>
      </c>
      <c r="H181" t="s">
        <v>27</v>
      </c>
      <c r="I181" t="s">
        <v>38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 x14ac:dyDescent="0.25">
      <c r="A182" s="1">
        <v>43940</v>
      </c>
      <c r="B182">
        <v>4636</v>
      </c>
      <c r="C182" t="s">
        <v>18</v>
      </c>
      <c r="D182" t="s">
        <v>49</v>
      </c>
      <c r="E182" t="s">
        <v>28</v>
      </c>
      <c r="F182" t="s">
        <v>19</v>
      </c>
      <c r="G182" t="s">
        <v>20</v>
      </c>
      <c r="H182" t="s">
        <v>22</v>
      </c>
      <c r="I182" t="s">
        <v>34</v>
      </c>
      <c r="J182">
        <v>1190.5999999999999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 x14ac:dyDescent="0.25">
      <c r="A183" s="1">
        <v>43941</v>
      </c>
      <c r="B183">
        <v>4636</v>
      </c>
      <c r="C183" t="s">
        <v>18</v>
      </c>
      <c r="D183" t="s">
        <v>46</v>
      </c>
      <c r="E183" t="s">
        <v>28</v>
      </c>
      <c r="F183" t="s">
        <v>19</v>
      </c>
      <c r="G183" t="s">
        <v>26</v>
      </c>
      <c r="H183" t="s">
        <v>27</v>
      </c>
      <c r="I183" t="s">
        <v>37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 x14ac:dyDescent="0.25">
      <c r="A184" s="1">
        <v>43941</v>
      </c>
      <c r="B184">
        <v>4636</v>
      </c>
      <c r="C184" t="s">
        <v>18</v>
      </c>
      <c r="D184" t="s">
        <v>45</v>
      </c>
      <c r="E184" t="s">
        <v>21</v>
      </c>
      <c r="F184" t="s">
        <v>19</v>
      </c>
      <c r="G184" t="s">
        <v>26</v>
      </c>
      <c r="H184" t="s">
        <v>27</v>
      </c>
      <c r="I184" t="s">
        <v>38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 x14ac:dyDescent="0.25">
      <c r="A185" s="1">
        <v>43941</v>
      </c>
      <c r="B185">
        <v>4636</v>
      </c>
      <c r="C185" t="s">
        <v>18</v>
      </c>
      <c r="D185" t="s">
        <v>49</v>
      </c>
      <c r="E185" t="s">
        <v>28</v>
      </c>
      <c r="F185" t="s">
        <v>19</v>
      </c>
      <c r="G185" t="s">
        <v>20</v>
      </c>
      <c r="H185" t="s">
        <v>22</v>
      </c>
      <c r="I185" t="s">
        <v>34</v>
      </c>
      <c r="J185">
        <v>1114.4100000000001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 x14ac:dyDescent="0.25">
      <c r="A186" s="1">
        <v>43941</v>
      </c>
      <c r="B186">
        <v>4636</v>
      </c>
      <c r="C186" t="s">
        <v>18</v>
      </c>
      <c r="D186" t="s">
        <v>47</v>
      </c>
      <c r="E186" t="s">
        <v>21</v>
      </c>
      <c r="F186" t="s">
        <v>19</v>
      </c>
      <c r="G186" t="s">
        <v>20</v>
      </c>
      <c r="H186" t="s">
        <v>22</v>
      </c>
      <c r="I186" t="s">
        <v>33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 x14ac:dyDescent="0.25">
      <c r="A187" s="1">
        <v>43942</v>
      </c>
      <c r="B187">
        <v>4636</v>
      </c>
      <c r="C187" t="s">
        <v>18</v>
      </c>
      <c r="D187" t="s">
        <v>46</v>
      </c>
      <c r="E187" t="s">
        <v>28</v>
      </c>
      <c r="F187" t="s">
        <v>19</v>
      </c>
      <c r="G187" t="s">
        <v>26</v>
      </c>
      <c r="H187" t="s">
        <v>27</v>
      </c>
      <c r="I187" t="s">
        <v>37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 x14ac:dyDescent="0.25">
      <c r="A188" s="1">
        <v>43942</v>
      </c>
      <c r="B188">
        <v>4636</v>
      </c>
      <c r="C188" t="s">
        <v>18</v>
      </c>
      <c r="D188" t="s">
        <v>45</v>
      </c>
      <c r="E188" t="s">
        <v>21</v>
      </c>
      <c r="F188" t="s">
        <v>19</v>
      </c>
      <c r="G188" t="s">
        <v>26</v>
      </c>
      <c r="H188" t="s">
        <v>27</v>
      </c>
      <c r="I188" t="s">
        <v>38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 x14ac:dyDescent="0.25">
      <c r="A189" s="1">
        <v>43942</v>
      </c>
      <c r="B189">
        <v>4636</v>
      </c>
      <c r="C189" t="s">
        <v>18</v>
      </c>
      <c r="D189" t="s">
        <v>49</v>
      </c>
      <c r="E189" t="s">
        <v>28</v>
      </c>
      <c r="F189" t="s">
        <v>19</v>
      </c>
      <c r="G189" t="s">
        <v>20</v>
      </c>
      <c r="H189" t="s">
        <v>22</v>
      </c>
      <c r="I189" t="s">
        <v>34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 x14ac:dyDescent="0.25">
      <c r="A190" s="1">
        <v>43942</v>
      </c>
      <c r="B190">
        <v>4636</v>
      </c>
      <c r="C190" t="s">
        <v>18</v>
      </c>
      <c r="D190" t="s">
        <v>47</v>
      </c>
      <c r="E190" t="s">
        <v>21</v>
      </c>
      <c r="F190" t="s">
        <v>19</v>
      </c>
      <c r="G190" t="s">
        <v>20</v>
      </c>
      <c r="H190" t="s">
        <v>22</v>
      </c>
      <c r="I190" t="s">
        <v>33</v>
      </c>
      <c r="J190">
        <v>476.4</v>
      </c>
      <c r="K190">
        <v>137.02000000000001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 x14ac:dyDescent="0.25">
      <c r="A191" s="1">
        <v>43943</v>
      </c>
      <c r="B191">
        <v>4636</v>
      </c>
      <c r="C191" t="s">
        <v>18</v>
      </c>
      <c r="D191" t="s">
        <v>46</v>
      </c>
      <c r="E191" t="s">
        <v>28</v>
      </c>
      <c r="F191" t="s">
        <v>19</v>
      </c>
      <c r="G191" t="s">
        <v>26</v>
      </c>
      <c r="H191" t="s">
        <v>27</v>
      </c>
      <c r="I191" t="s">
        <v>37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 x14ac:dyDescent="0.25">
      <c r="A192" s="1">
        <v>43943</v>
      </c>
      <c r="B192">
        <v>4636</v>
      </c>
      <c r="C192" t="s">
        <v>18</v>
      </c>
      <c r="D192" t="s">
        <v>45</v>
      </c>
      <c r="E192" t="s">
        <v>21</v>
      </c>
      <c r="F192" t="s">
        <v>19</v>
      </c>
      <c r="G192" t="s">
        <v>26</v>
      </c>
      <c r="H192" t="s">
        <v>27</v>
      </c>
      <c r="I192" t="s">
        <v>38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 x14ac:dyDescent="0.25">
      <c r="A193" s="1">
        <v>43943</v>
      </c>
      <c r="B193">
        <v>4636</v>
      </c>
      <c r="C193" t="s">
        <v>18</v>
      </c>
      <c r="D193" t="s">
        <v>49</v>
      </c>
      <c r="E193" t="s">
        <v>28</v>
      </c>
      <c r="F193" t="s">
        <v>19</v>
      </c>
      <c r="G193" t="s">
        <v>20</v>
      </c>
      <c r="H193" t="s">
        <v>22</v>
      </c>
      <c r="I193" t="s">
        <v>34</v>
      </c>
      <c r="J193">
        <v>1101.4000000000001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 x14ac:dyDescent="0.25">
      <c r="A194" s="1">
        <v>43943</v>
      </c>
      <c r="B194">
        <v>4636</v>
      </c>
      <c r="C194" t="s">
        <v>18</v>
      </c>
      <c r="D194" t="s">
        <v>47</v>
      </c>
      <c r="E194" t="s">
        <v>21</v>
      </c>
      <c r="F194" t="s">
        <v>19</v>
      </c>
      <c r="G194" t="s">
        <v>20</v>
      </c>
      <c r="H194" t="s">
        <v>22</v>
      </c>
      <c r="I194" t="s">
        <v>33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 x14ac:dyDescent="0.25">
      <c r="A195" s="1">
        <v>43944</v>
      </c>
      <c r="B195">
        <v>4636</v>
      </c>
      <c r="C195" t="s">
        <v>18</v>
      </c>
      <c r="D195" t="s">
        <v>46</v>
      </c>
      <c r="E195" t="s">
        <v>28</v>
      </c>
      <c r="F195" t="s">
        <v>19</v>
      </c>
      <c r="G195" t="s">
        <v>26</v>
      </c>
      <c r="H195" t="s">
        <v>27</v>
      </c>
      <c r="I195" t="s">
        <v>37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 x14ac:dyDescent="0.25">
      <c r="A196" s="1">
        <v>43944</v>
      </c>
      <c r="B196">
        <v>4636</v>
      </c>
      <c r="C196" t="s">
        <v>18</v>
      </c>
      <c r="D196" t="s">
        <v>47</v>
      </c>
      <c r="E196" t="s">
        <v>21</v>
      </c>
      <c r="F196" t="s">
        <v>19</v>
      </c>
      <c r="G196" t="s">
        <v>20</v>
      </c>
      <c r="H196" t="s">
        <v>22</v>
      </c>
      <c r="I196" t="s">
        <v>39</v>
      </c>
      <c r="J196">
        <v>682.13</v>
      </c>
      <c r="K196">
        <v>297.89999999999998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 x14ac:dyDescent="0.25">
      <c r="A197" s="1">
        <v>43944</v>
      </c>
      <c r="B197">
        <v>4636</v>
      </c>
      <c r="C197" t="s">
        <v>18</v>
      </c>
      <c r="D197" t="s">
        <v>45</v>
      </c>
      <c r="E197" t="s">
        <v>21</v>
      </c>
      <c r="F197" t="s">
        <v>19</v>
      </c>
      <c r="G197" t="s">
        <v>26</v>
      </c>
      <c r="H197" t="s">
        <v>27</v>
      </c>
      <c r="I197" t="s">
        <v>38</v>
      </c>
      <c r="J197">
        <v>1255.4100000000001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 x14ac:dyDescent="0.25">
      <c r="A198" s="1">
        <v>43944</v>
      </c>
      <c r="B198">
        <v>4636</v>
      </c>
      <c r="C198" t="s">
        <v>18</v>
      </c>
      <c r="D198" t="s">
        <v>49</v>
      </c>
      <c r="E198" t="s">
        <v>28</v>
      </c>
      <c r="F198" t="s">
        <v>19</v>
      </c>
      <c r="G198" t="s">
        <v>20</v>
      </c>
      <c r="H198" t="s">
        <v>22</v>
      </c>
      <c r="I198" t="s">
        <v>34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 x14ac:dyDescent="0.25">
      <c r="A199" s="1">
        <v>43945</v>
      </c>
      <c r="B199">
        <v>4636</v>
      </c>
      <c r="C199" t="s">
        <v>18</v>
      </c>
      <c r="D199" t="s">
        <v>46</v>
      </c>
      <c r="E199" t="s">
        <v>28</v>
      </c>
      <c r="F199" t="s">
        <v>19</v>
      </c>
      <c r="G199" t="s">
        <v>26</v>
      </c>
      <c r="H199" t="s">
        <v>27</v>
      </c>
      <c r="I199" t="s">
        <v>37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 x14ac:dyDescent="0.25">
      <c r="A200" s="1">
        <v>43945</v>
      </c>
      <c r="B200">
        <v>4636</v>
      </c>
      <c r="C200" t="s">
        <v>18</v>
      </c>
      <c r="D200" t="s">
        <v>45</v>
      </c>
      <c r="E200" t="s">
        <v>21</v>
      </c>
      <c r="F200" t="s">
        <v>19</v>
      </c>
      <c r="G200" t="s">
        <v>26</v>
      </c>
      <c r="H200" t="s">
        <v>27</v>
      </c>
      <c r="I200" t="s">
        <v>38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 x14ac:dyDescent="0.25">
      <c r="A201" s="1">
        <v>43945</v>
      </c>
      <c r="B201">
        <v>4636</v>
      </c>
      <c r="C201" t="s">
        <v>18</v>
      </c>
      <c r="D201" t="s">
        <v>49</v>
      </c>
      <c r="E201" t="s">
        <v>28</v>
      </c>
      <c r="F201" t="s">
        <v>19</v>
      </c>
      <c r="G201" t="s">
        <v>20</v>
      </c>
      <c r="H201" t="s">
        <v>22</v>
      </c>
      <c r="I201" t="s">
        <v>34</v>
      </c>
      <c r="J201">
        <v>1774.86</v>
      </c>
      <c r="K201">
        <v>596.16999999999996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 x14ac:dyDescent="0.25">
      <c r="A202" s="1">
        <v>43946</v>
      </c>
      <c r="B202">
        <v>4636</v>
      </c>
      <c r="C202" t="s">
        <v>18</v>
      </c>
      <c r="D202" t="s">
        <v>46</v>
      </c>
      <c r="E202" t="s">
        <v>28</v>
      </c>
      <c r="F202" t="s">
        <v>19</v>
      </c>
      <c r="G202" t="s">
        <v>26</v>
      </c>
      <c r="H202" t="s">
        <v>27</v>
      </c>
      <c r="I202" t="s">
        <v>37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 x14ac:dyDescent="0.25">
      <c r="A203" s="1">
        <v>43946</v>
      </c>
      <c r="B203">
        <v>4636</v>
      </c>
      <c r="C203" t="s">
        <v>18</v>
      </c>
      <c r="D203" t="s">
        <v>45</v>
      </c>
      <c r="E203" t="s">
        <v>21</v>
      </c>
      <c r="F203" t="s">
        <v>19</v>
      </c>
      <c r="G203" t="s">
        <v>26</v>
      </c>
      <c r="H203" t="s">
        <v>27</v>
      </c>
      <c r="I203" t="s">
        <v>38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 x14ac:dyDescent="0.25">
      <c r="A204" s="1">
        <v>43946</v>
      </c>
      <c r="B204">
        <v>4636</v>
      </c>
      <c r="C204" t="s">
        <v>18</v>
      </c>
      <c r="D204" t="s">
        <v>49</v>
      </c>
      <c r="E204" t="s">
        <v>28</v>
      </c>
      <c r="F204" t="s">
        <v>19</v>
      </c>
      <c r="G204" t="s">
        <v>20</v>
      </c>
      <c r="H204" t="s">
        <v>22</v>
      </c>
      <c r="I204" t="s">
        <v>34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 x14ac:dyDescent="0.25">
      <c r="A205" s="1">
        <v>43947</v>
      </c>
      <c r="B205">
        <v>4636</v>
      </c>
      <c r="C205" t="s">
        <v>18</v>
      </c>
      <c r="D205" t="s">
        <v>46</v>
      </c>
      <c r="E205" t="s">
        <v>28</v>
      </c>
      <c r="F205" t="s">
        <v>19</v>
      </c>
      <c r="G205" t="s">
        <v>26</v>
      </c>
      <c r="H205" t="s">
        <v>27</v>
      </c>
      <c r="I205" t="s">
        <v>37</v>
      </c>
      <c r="J205">
        <v>2393.9299999999998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 x14ac:dyDescent="0.25">
      <c r="A206" s="1">
        <v>43947</v>
      </c>
      <c r="B206">
        <v>4636</v>
      </c>
      <c r="C206" t="s">
        <v>18</v>
      </c>
      <c r="D206" t="s">
        <v>49</v>
      </c>
      <c r="E206" t="s">
        <v>28</v>
      </c>
      <c r="F206" t="s">
        <v>19</v>
      </c>
      <c r="G206" t="s">
        <v>20</v>
      </c>
      <c r="H206" t="s">
        <v>22</v>
      </c>
      <c r="I206" t="s">
        <v>34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37.619999999999997</v>
      </c>
      <c r="U206">
        <v>615</v>
      </c>
      <c r="V206">
        <v>28</v>
      </c>
      <c r="W206">
        <v>439</v>
      </c>
      <c r="X206">
        <v>15</v>
      </c>
    </row>
    <row r="207" spans="1:24" x14ac:dyDescent="0.25">
      <c r="A207" s="1">
        <v>43948</v>
      </c>
      <c r="B207">
        <v>4636</v>
      </c>
      <c r="C207" t="s">
        <v>18</v>
      </c>
      <c r="D207" t="s">
        <v>46</v>
      </c>
      <c r="E207" t="s">
        <v>28</v>
      </c>
      <c r="F207" t="s">
        <v>19</v>
      </c>
      <c r="G207" t="s">
        <v>26</v>
      </c>
      <c r="H207" t="s">
        <v>27</v>
      </c>
      <c r="I207" t="s">
        <v>37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 x14ac:dyDescent="0.25">
      <c r="A208" s="1">
        <v>43948</v>
      </c>
      <c r="B208">
        <v>4636</v>
      </c>
      <c r="C208" t="s">
        <v>18</v>
      </c>
      <c r="D208" t="s">
        <v>45</v>
      </c>
      <c r="E208" t="s">
        <v>21</v>
      </c>
      <c r="F208" t="s">
        <v>19</v>
      </c>
      <c r="G208" t="s">
        <v>26</v>
      </c>
      <c r="H208" t="s">
        <v>27</v>
      </c>
      <c r="I208" t="s">
        <v>38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 x14ac:dyDescent="0.25">
      <c r="A209" s="1">
        <v>43948</v>
      </c>
      <c r="B209">
        <v>4636</v>
      </c>
      <c r="C209" t="s">
        <v>18</v>
      </c>
      <c r="D209" t="s">
        <v>49</v>
      </c>
      <c r="E209" t="s">
        <v>28</v>
      </c>
      <c r="F209" t="s">
        <v>19</v>
      </c>
      <c r="G209" t="s">
        <v>20</v>
      </c>
      <c r="H209" t="s">
        <v>22</v>
      </c>
      <c r="I209" t="s">
        <v>34</v>
      </c>
      <c r="J209">
        <v>1645.35</v>
      </c>
      <c r="K209">
        <v>545.16999999999996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 x14ac:dyDescent="0.25">
      <c r="A210" s="1">
        <v>43949</v>
      </c>
      <c r="B210">
        <v>4636</v>
      </c>
      <c r="C210" t="s">
        <v>18</v>
      </c>
      <c r="D210" t="s">
        <v>46</v>
      </c>
      <c r="E210" t="s">
        <v>28</v>
      </c>
      <c r="F210" t="s">
        <v>19</v>
      </c>
      <c r="G210" t="s">
        <v>26</v>
      </c>
      <c r="H210" t="s">
        <v>27</v>
      </c>
      <c r="I210" t="s">
        <v>37</v>
      </c>
      <c r="J210">
        <v>1299.9100000000001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 x14ac:dyDescent="0.25">
      <c r="A211" s="1">
        <v>43949</v>
      </c>
      <c r="B211">
        <v>4636</v>
      </c>
      <c r="C211" t="s">
        <v>18</v>
      </c>
      <c r="D211" t="s">
        <v>45</v>
      </c>
      <c r="E211" t="s">
        <v>21</v>
      </c>
      <c r="F211" t="s">
        <v>19</v>
      </c>
      <c r="G211" t="s">
        <v>26</v>
      </c>
      <c r="H211" t="s">
        <v>27</v>
      </c>
      <c r="I211" t="s">
        <v>38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 x14ac:dyDescent="0.25">
      <c r="A212" s="1">
        <v>43949</v>
      </c>
      <c r="B212">
        <v>4636</v>
      </c>
      <c r="C212" t="s">
        <v>18</v>
      </c>
      <c r="D212" t="s">
        <v>49</v>
      </c>
      <c r="E212" t="s">
        <v>28</v>
      </c>
      <c r="F212" t="s">
        <v>19</v>
      </c>
      <c r="G212" t="s">
        <v>20</v>
      </c>
      <c r="H212" t="s">
        <v>22</v>
      </c>
      <c r="I212" t="s">
        <v>34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 x14ac:dyDescent="0.25">
      <c r="A213" s="1">
        <v>43950</v>
      </c>
      <c r="B213">
        <v>4636</v>
      </c>
      <c r="C213" t="s">
        <v>18</v>
      </c>
      <c r="D213" t="s">
        <v>46</v>
      </c>
      <c r="E213" t="s">
        <v>28</v>
      </c>
      <c r="F213" t="s">
        <v>19</v>
      </c>
      <c r="G213" t="s">
        <v>26</v>
      </c>
      <c r="H213" t="s">
        <v>27</v>
      </c>
      <c r="I213" t="s">
        <v>37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 x14ac:dyDescent="0.25">
      <c r="A214" s="1">
        <v>43950</v>
      </c>
      <c r="B214">
        <v>4636</v>
      </c>
      <c r="C214" t="s">
        <v>18</v>
      </c>
      <c r="D214" t="s">
        <v>45</v>
      </c>
      <c r="E214" t="s">
        <v>21</v>
      </c>
      <c r="F214" t="s">
        <v>19</v>
      </c>
      <c r="G214" t="s">
        <v>26</v>
      </c>
      <c r="H214" t="s">
        <v>27</v>
      </c>
      <c r="I214" t="s">
        <v>38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 x14ac:dyDescent="0.25">
      <c r="A215" s="1">
        <v>43950</v>
      </c>
      <c r="B215">
        <v>4636</v>
      </c>
      <c r="C215" t="s">
        <v>18</v>
      </c>
      <c r="D215" t="s">
        <v>49</v>
      </c>
      <c r="E215" t="s">
        <v>28</v>
      </c>
      <c r="F215" t="s">
        <v>19</v>
      </c>
      <c r="G215" t="s">
        <v>20</v>
      </c>
      <c r="H215" t="s">
        <v>22</v>
      </c>
      <c r="I215" t="s">
        <v>34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 x14ac:dyDescent="0.25">
      <c r="A216" s="1">
        <v>43951</v>
      </c>
      <c r="B216">
        <v>4636</v>
      </c>
      <c r="C216" t="s">
        <v>18</v>
      </c>
      <c r="D216" t="s">
        <v>46</v>
      </c>
      <c r="E216" t="s">
        <v>28</v>
      </c>
      <c r="F216" t="s">
        <v>19</v>
      </c>
      <c r="G216" t="s">
        <v>26</v>
      </c>
      <c r="H216" t="s">
        <v>27</v>
      </c>
      <c r="I216" t="s">
        <v>37</v>
      </c>
      <c r="J216">
        <v>1547.39</v>
      </c>
      <c r="K216">
        <v>538.82000000000005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 x14ac:dyDescent="0.25">
      <c r="A217" s="1">
        <v>43951</v>
      </c>
      <c r="B217">
        <v>4636</v>
      </c>
      <c r="C217" t="s">
        <v>18</v>
      </c>
      <c r="D217" t="s">
        <v>45</v>
      </c>
      <c r="E217" t="s">
        <v>21</v>
      </c>
      <c r="F217" t="s">
        <v>19</v>
      </c>
      <c r="G217" t="s">
        <v>26</v>
      </c>
      <c r="H217" t="s">
        <v>27</v>
      </c>
      <c r="I217" t="s">
        <v>38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 x14ac:dyDescent="0.25">
      <c r="A218" s="1">
        <v>43951</v>
      </c>
      <c r="B218">
        <v>4636</v>
      </c>
      <c r="C218" t="s">
        <v>18</v>
      </c>
      <c r="D218" t="s">
        <v>49</v>
      </c>
      <c r="E218" t="s">
        <v>28</v>
      </c>
      <c r="F218" t="s">
        <v>19</v>
      </c>
      <c r="G218" t="s">
        <v>20</v>
      </c>
      <c r="H218" t="s">
        <v>22</v>
      </c>
      <c r="I218" t="s">
        <v>34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 x14ac:dyDescent="0.25">
      <c r="A219" s="1">
        <v>43952</v>
      </c>
      <c r="B219">
        <v>4636</v>
      </c>
      <c r="C219" t="s">
        <v>18</v>
      </c>
      <c r="D219" t="s">
        <v>46</v>
      </c>
      <c r="E219" t="s">
        <v>28</v>
      </c>
      <c r="F219" t="s">
        <v>19</v>
      </c>
      <c r="G219" t="s">
        <v>26</v>
      </c>
      <c r="H219" t="s">
        <v>27</v>
      </c>
      <c r="I219" t="s">
        <v>37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 x14ac:dyDescent="0.25">
      <c r="A220" s="1">
        <v>43952</v>
      </c>
      <c r="B220">
        <v>4636</v>
      </c>
      <c r="C220" t="s">
        <v>18</v>
      </c>
      <c r="D220" t="s">
        <v>45</v>
      </c>
      <c r="E220" t="s">
        <v>21</v>
      </c>
      <c r="F220" t="s">
        <v>19</v>
      </c>
      <c r="G220" t="s">
        <v>26</v>
      </c>
      <c r="H220" t="s">
        <v>27</v>
      </c>
      <c r="I220" t="s">
        <v>38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 x14ac:dyDescent="0.25">
      <c r="A221" s="1">
        <v>43952</v>
      </c>
      <c r="B221">
        <v>4636</v>
      </c>
      <c r="C221" t="s">
        <v>18</v>
      </c>
      <c r="D221" t="s">
        <v>49</v>
      </c>
      <c r="E221" t="s">
        <v>28</v>
      </c>
      <c r="F221" t="s">
        <v>19</v>
      </c>
      <c r="G221" t="s">
        <v>20</v>
      </c>
      <c r="H221" t="s">
        <v>22</v>
      </c>
      <c r="I221" t="s">
        <v>34</v>
      </c>
      <c r="J221">
        <v>1838.31</v>
      </c>
      <c r="K221">
        <v>541.83000000000004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72.540000000000006</v>
      </c>
      <c r="U221">
        <v>1007</v>
      </c>
      <c r="V221">
        <v>52</v>
      </c>
      <c r="W221">
        <v>1132</v>
      </c>
      <c r="X221">
        <v>55</v>
      </c>
    </row>
    <row r="222" spans="1:24" x14ac:dyDescent="0.25">
      <c r="A222" s="1">
        <v>43953</v>
      </c>
      <c r="B222">
        <v>4636</v>
      </c>
      <c r="C222" t="s">
        <v>18</v>
      </c>
      <c r="D222" t="s">
        <v>46</v>
      </c>
      <c r="E222" t="s">
        <v>28</v>
      </c>
      <c r="F222" t="s">
        <v>19</v>
      </c>
      <c r="G222" t="s">
        <v>26</v>
      </c>
      <c r="H222" t="s">
        <v>27</v>
      </c>
      <c r="I222" t="s">
        <v>37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 x14ac:dyDescent="0.25">
      <c r="A223" s="1">
        <v>43953</v>
      </c>
      <c r="B223">
        <v>4636</v>
      </c>
      <c r="C223" t="s">
        <v>18</v>
      </c>
      <c r="D223" t="s">
        <v>49</v>
      </c>
      <c r="E223" t="s">
        <v>28</v>
      </c>
      <c r="F223" t="s">
        <v>19</v>
      </c>
      <c r="G223" t="s">
        <v>20</v>
      </c>
      <c r="H223" t="s">
        <v>22</v>
      </c>
      <c r="I223" t="s">
        <v>34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 x14ac:dyDescent="0.25">
      <c r="A224" s="1">
        <v>43954</v>
      </c>
      <c r="B224">
        <v>4636</v>
      </c>
      <c r="C224" t="s">
        <v>18</v>
      </c>
      <c r="D224" t="s">
        <v>46</v>
      </c>
      <c r="E224" t="s">
        <v>28</v>
      </c>
      <c r="F224" t="s">
        <v>19</v>
      </c>
      <c r="G224" t="s">
        <v>26</v>
      </c>
      <c r="H224" t="s">
        <v>27</v>
      </c>
      <c r="I224" t="s">
        <v>37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 x14ac:dyDescent="0.25">
      <c r="A225" s="1">
        <v>43954</v>
      </c>
      <c r="B225">
        <v>4636</v>
      </c>
      <c r="C225" t="s">
        <v>18</v>
      </c>
      <c r="D225" t="s">
        <v>49</v>
      </c>
      <c r="E225" t="s">
        <v>28</v>
      </c>
      <c r="F225" t="s">
        <v>19</v>
      </c>
      <c r="G225" t="s">
        <v>20</v>
      </c>
      <c r="H225" t="s">
        <v>22</v>
      </c>
      <c r="I225" t="s">
        <v>34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 x14ac:dyDescent="0.25">
      <c r="A226" s="1">
        <v>43955</v>
      </c>
      <c r="B226">
        <v>4636</v>
      </c>
      <c r="C226" t="s">
        <v>18</v>
      </c>
      <c r="D226" t="s">
        <v>46</v>
      </c>
      <c r="E226" t="s">
        <v>28</v>
      </c>
      <c r="F226" t="s">
        <v>19</v>
      </c>
      <c r="G226" t="s">
        <v>26</v>
      </c>
      <c r="H226" t="s">
        <v>27</v>
      </c>
      <c r="I226" t="s">
        <v>37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 x14ac:dyDescent="0.25">
      <c r="A227" s="1">
        <v>43955</v>
      </c>
      <c r="B227">
        <v>4636</v>
      </c>
      <c r="C227" t="s">
        <v>18</v>
      </c>
      <c r="D227" t="s">
        <v>49</v>
      </c>
      <c r="E227" t="s">
        <v>28</v>
      </c>
      <c r="F227" t="s">
        <v>19</v>
      </c>
      <c r="G227" t="s">
        <v>20</v>
      </c>
      <c r="H227" t="s">
        <v>22</v>
      </c>
      <c r="I227" t="s">
        <v>34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 x14ac:dyDescent="0.25">
      <c r="A228" s="1">
        <v>43956</v>
      </c>
      <c r="B228">
        <v>4636</v>
      </c>
      <c r="C228" t="s">
        <v>18</v>
      </c>
      <c r="D228" t="s">
        <v>46</v>
      </c>
      <c r="E228" t="s">
        <v>28</v>
      </c>
      <c r="F228" t="s">
        <v>19</v>
      </c>
      <c r="G228" t="s">
        <v>26</v>
      </c>
      <c r="H228" t="s">
        <v>27</v>
      </c>
      <c r="I228" t="s">
        <v>37</v>
      </c>
      <c r="J228">
        <v>1257.0999999999999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37.479999999999997</v>
      </c>
      <c r="U228">
        <v>561</v>
      </c>
      <c r="V228">
        <v>27</v>
      </c>
      <c r="W228">
        <v>728</v>
      </c>
      <c r="X228">
        <v>48</v>
      </c>
    </row>
    <row r="229" spans="1:24" x14ac:dyDescent="0.25">
      <c r="A229" s="1">
        <v>43956</v>
      </c>
      <c r="B229">
        <v>4636</v>
      </c>
      <c r="C229" t="s">
        <v>18</v>
      </c>
      <c r="D229" t="s">
        <v>49</v>
      </c>
      <c r="E229" t="s">
        <v>28</v>
      </c>
      <c r="F229" t="s">
        <v>19</v>
      </c>
      <c r="G229" t="s">
        <v>20</v>
      </c>
      <c r="H229" t="s">
        <v>22</v>
      </c>
      <c r="I229" t="s">
        <v>34</v>
      </c>
      <c r="J229">
        <v>971.14</v>
      </c>
      <c r="K229">
        <v>310.14999999999998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 x14ac:dyDescent="0.25">
      <c r="A230" s="1">
        <v>43957</v>
      </c>
      <c r="B230">
        <v>4636</v>
      </c>
      <c r="C230" t="s">
        <v>18</v>
      </c>
      <c r="D230" t="s">
        <v>46</v>
      </c>
      <c r="E230" t="s">
        <v>28</v>
      </c>
      <c r="F230" t="s">
        <v>19</v>
      </c>
      <c r="G230" t="s">
        <v>26</v>
      </c>
      <c r="H230" t="s">
        <v>27</v>
      </c>
      <c r="I230" t="s">
        <v>37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 x14ac:dyDescent="0.25">
      <c r="A231" s="1">
        <v>43958</v>
      </c>
      <c r="B231">
        <v>4636</v>
      </c>
      <c r="C231" t="s">
        <v>18</v>
      </c>
      <c r="D231" t="s">
        <v>46</v>
      </c>
      <c r="E231" t="s">
        <v>28</v>
      </c>
      <c r="F231" t="s">
        <v>19</v>
      </c>
      <c r="G231" t="s">
        <v>26</v>
      </c>
      <c r="H231" t="s">
        <v>27</v>
      </c>
      <c r="I231" t="s">
        <v>37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 x14ac:dyDescent="0.25">
      <c r="A232" s="1">
        <v>43958</v>
      </c>
      <c r="B232">
        <v>4636</v>
      </c>
      <c r="C232" t="s">
        <v>18</v>
      </c>
      <c r="D232" t="s">
        <v>49</v>
      </c>
      <c r="E232" t="s">
        <v>28</v>
      </c>
      <c r="F232" t="s">
        <v>19</v>
      </c>
      <c r="G232" t="s">
        <v>20</v>
      </c>
      <c r="H232" t="s">
        <v>22</v>
      </c>
      <c r="I232" t="s">
        <v>34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 x14ac:dyDescent="0.25">
      <c r="A233" s="1">
        <v>43959</v>
      </c>
      <c r="B233">
        <v>4636</v>
      </c>
      <c r="C233" t="s">
        <v>18</v>
      </c>
      <c r="D233" t="s">
        <v>46</v>
      </c>
      <c r="E233" t="s">
        <v>28</v>
      </c>
      <c r="F233" t="s">
        <v>19</v>
      </c>
      <c r="G233" t="s">
        <v>26</v>
      </c>
      <c r="H233" t="s">
        <v>27</v>
      </c>
      <c r="I233" t="s">
        <v>37</v>
      </c>
      <c r="J233">
        <v>1512.86</v>
      </c>
      <c r="K233">
        <v>534.33000000000004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 x14ac:dyDescent="0.25">
      <c r="A234" s="1">
        <v>43959</v>
      </c>
      <c r="B234">
        <v>4636</v>
      </c>
      <c r="C234" t="s">
        <v>18</v>
      </c>
      <c r="D234" t="s">
        <v>49</v>
      </c>
      <c r="E234" t="s">
        <v>28</v>
      </c>
      <c r="F234" t="s">
        <v>19</v>
      </c>
      <c r="G234" t="s">
        <v>20</v>
      </c>
      <c r="H234" t="s">
        <v>22</v>
      </c>
      <c r="I234" t="s">
        <v>34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 x14ac:dyDescent="0.25">
      <c r="A235" s="1">
        <v>43960</v>
      </c>
      <c r="B235">
        <v>4636</v>
      </c>
      <c r="C235" t="s">
        <v>18</v>
      </c>
      <c r="D235" t="s">
        <v>46</v>
      </c>
      <c r="E235" t="s">
        <v>28</v>
      </c>
      <c r="F235" t="s">
        <v>19</v>
      </c>
      <c r="G235" t="s">
        <v>26</v>
      </c>
      <c r="H235" t="s">
        <v>27</v>
      </c>
      <c r="I235" t="s">
        <v>37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 x14ac:dyDescent="0.25">
      <c r="A236" s="1">
        <v>43960</v>
      </c>
      <c r="B236">
        <v>4636</v>
      </c>
      <c r="C236" t="s">
        <v>18</v>
      </c>
      <c r="D236" t="s">
        <v>49</v>
      </c>
      <c r="E236" t="s">
        <v>28</v>
      </c>
      <c r="F236" t="s">
        <v>19</v>
      </c>
      <c r="G236" t="s">
        <v>20</v>
      </c>
      <c r="H236" t="s">
        <v>22</v>
      </c>
      <c r="I236" t="s">
        <v>34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 x14ac:dyDescent="0.25">
      <c r="A237" s="1">
        <v>43961</v>
      </c>
      <c r="B237">
        <v>4636</v>
      </c>
      <c r="C237" t="s">
        <v>18</v>
      </c>
      <c r="D237" t="s">
        <v>46</v>
      </c>
      <c r="E237" t="s">
        <v>28</v>
      </c>
      <c r="F237" t="s">
        <v>19</v>
      </c>
      <c r="G237" t="s">
        <v>26</v>
      </c>
      <c r="H237" t="s">
        <v>27</v>
      </c>
      <c r="I237" t="s">
        <v>37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 x14ac:dyDescent="0.25">
      <c r="A238" s="1">
        <v>43961</v>
      </c>
      <c r="B238">
        <v>4636</v>
      </c>
      <c r="C238" t="s">
        <v>18</v>
      </c>
      <c r="D238" t="s">
        <v>49</v>
      </c>
      <c r="E238" t="s">
        <v>28</v>
      </c>
      <c r="F238" t="s">
        <v>19</v>
      </c>
      <c r="G238" t="s">
        <v>20</v>
      </c>
      <c r="H238" t="s">
        <v>22</v>
      </c>
      <c r="I238" t="s">
        <v>34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80.989999999999995</v>
      </c>
      <c r="U238">
        <v>1528</v>
      </c>
      <c r="V238">
        <v>60</v>
      </c>
      <c r="W238">
        <v>854</v>
      </c>
      <c r="X238">
        <v>56</v>
      </c>
    </row>
    <row r="239" spans="1:24" x14ac:dyDescent="0.25">
      <c r="A239" s="1">
        <v>43961</v>
      </c>
      <c r="B239">
        <v>6108</v>
      </c>
      <c r="C239" t="s">
        <v>40</v>
      </c>
      <c r="D239" t="s">
        <v>50</v>
      </c>
      <c r="E239" t="s">
        <v>41</v>
      </c>
      <c r="F239" t="s">
        <v>19</v>
      </c>
      <c r="G239" t="s">
        <v>26</v>
      </c>
      <c r="H239" t="s">
        <v>27</v>
      </c>
      <c r="I239" t="s">
        <v>41</v>
      </c>
      <c r="J239">
        <v>1481.46</v>
      </c>
      <c r="K239">
        <v>643.41999999999996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 x14ac:dyDescent="0.25">
      <c r="A240" s="1">
        <v>43962</v>
      </c>
      <c r="B240">
        <v>4636</v>
      </c>
      <c r="C240" t="s">
        <v>18</v>
      </c>
      <c r="D240" t="s">
        <v>46</v>
      </c>
      <c r="E240" t="s">
        <v>28</v>
      </c>
      <c r="F240" t="s">
        <v>19</v>
      </c>
      <c r="G240" t="s">
        <v>26</v>
      </c>
      <c r="H240" t="s">
        <v>27</v>
      </c>
      <c r="I240" t="s">
        <v>37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 x14ac:dyDescent="0.25">
      <c r="A241" s="1">
        <v>43962</v>
      </c>
      <c r="B241">
        <v>4636</v>
      </c>
      <c r="C241" t="s">
        <v>18</v>
      </c>
      <c r="D241" t="s">
        <v>49</v>
      </c>
      <c r="E241" t="s">
        <v>28</v>
      </c>
      <c r="F241" t="s">
        <v>19</v>
      </c>
      <c r="G241" t="s">
        <v>20</v>
      </c>
      <c r="H241" t="s">
        <v>22</v>
      </c>
      <c r="I241" t="s">
        <v>34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 x14ac:dyDescent="0.25">
      <c r="A242" s="1">
        <v>43962</v>
      </c>
      <c r="B242">
        <v>6108</v>
      </c>
      <c r="C242" t="s">
        <v>40</v>
      </c>
      <c r="D242" t="s">
        <v>50</v>
      </c>
      <c r="E242" t="s">
        <v>41</v>
      </c>
      <c r="F242" t="s">
        <v>19</v>
      </c>
      <c r="G242" t="s">
        <v>26</v>
      </c>
      <c r="H242" t="s">
        <v>27</v>
      </c>
      <c r="I242" t="s">
        <v>41</v>
      </c>
      <c r="J242">
        <v>2432.3000000000002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 x14ac:dyDescent="0.25">
      <c r="A243" s="1">
        <v>43963</v>
      </c>
      <c r="B243">
        <v>4636</v>
      </c>
      <c r="C243" t="s">
        <v>18</v>
      </c>
      <c r="D243" t="s">
        <v>46</v>
      </c>
      <c r="E243" t="s">
        <v>28</v>
      </c>
      <c r="F243" t="s">
        <v>19</v>
      </c>
      <c r="G243" t="s">
        <v>26</v>
      </c>
      <c r="H243" t="s">
        <v>27</v>
      </c>
      <c r="I243" t="s">
        <v>37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38.770000000000003</v>
      </c>
      <c r="U243">
        <v>475</v>
      </c>
      <c r="V243">
        <v>31</v>
      </c>
      <c r="W243">
        <v>926</v>
      </c>
      <c r="X243">
        <v>27</v>
      </c>
    </row>
    <row r="244" spans="1:24" x14ac:dyDescent="0.25">
      <c r="A244" s="1">
        <v>43963</v>
      </c>
      <c r="B244">
        <v>4636</v>
      </c>
      <c r="C244" t="s">
        <v>18</v>
      </c>
      <c r="D244" t="s">
        <v>49</v>
      </c>
      <c r="E244" t="s">
        <v>28</v>
      </c>
      <c r="F244" t="s">
        <v>19</v>
      </c>
      <c r="G244" t="s">
        <v>20</v>
      </c>
      <c r="H244" t="s">
        <v>22</v>
      </c>
      <c r="I244" t="s">
        <v>34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 x14ac:dyDescent="0.25">
      <c r="A245" s="1">
        <v>43963</v>
      </c>
      <c r="B245">
        <v>6108</v>
      </c>
      <c r="C245" t="s">
        <v>40</v>
      </c>
      <c r="D245" t="s">
        <v>50</v>
      </c>
      <c r="E245" t="s">
        <v>41</v>
      </c>
      <c r="F245" t="s">
        <v>19</v>
      </c>
      <c r="G245" t="s">
        <v>26</v>
      </c>
      <c r="H245" t="s">
        <v>27</v>
      </c>
      <c r="I245" t="s">
        <v>42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 x14ac:dyDescent="0.25">
      <c r="A246" s="1">
        <v>43964</v>
      </c>
      <c r="B246">
        <v>4636</v>
      </c>
      <c r="C246" t="s">
        <v>18</v>
      </c>
      <c r="D246" t="s">
        <v>46</v>
      </c>
      <c r="E246" t="s">
        <v>28</v>
      </c>
      <c r="F246" t="s">
        <v>19</v>
      </c>
      <c r="G246" t="s">
        <v>26</v>
      </c>
      <c r="H246" t="s">
        <v>27</v>
      </c>
      <c r="I246" t="s">
        <v>37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 x14ac:dyDescent="0.25">
      <c r="A247" s="1">
        <v>43964</v>
      </c>
      <c r="B247">
        <v>4636</v>
      </c>
      <c r="C247" t="s">
        <v>18</v>
      </c>
      <c r="D247" t="s">
        <v>49</v>
      </c>
      <c r="E247" t="s">
        <v>28</v>
      </c>
      <c r="F247" t="s">
        <v>19</v>
      </c>
      <c r="G247" t="s">
        <v>20</v>
      </c>
      <c r="H247" t="s">
        <v>22</v>
      </c>
      <c r="I247" t="s">
        <v>34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 x14ac:dyDescent="0.25">
      <c r="A248" s="1">
        <v>43964</v>
      </c>
      <c r="B248">
        <v>6108</v>
      </c>
      <c r="C248" t="s">
        <v>40</v>
      </c>
      <c r="D248" t="s">
        <v>50</v>
      </c>
      <c r="E248" t="s">
        <v>41</v>
      </c>
      <c r="F248" t="s">
        <v>19</v>
      </c>
      <c r="G248" t="s">
        <v>26</v>
      </c>
      <c r="H248" t="s">
        <v>27</v>
      </c>
      <c r="I248" t="s">
        <v>42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 x14ac:dyDescent="0.25">
      <c r="A249" s="1">
        <v>43965</v>
      </c>
      <c r="B249">
        <v>4636</v>
      </c>
      <c r="C249" t="s">
        <v>18</v>
      </c>
      <c r="D249" t="s">
        <v>46</v>
      </c>
      <c r="E249" t="s">
        <v>28</v>
      </c>
      <c r="F249" t="s">
        <v>19</v>
      </c>
      <c r="G249" t="s">
        <v>26</v>
      </c>
      <c r="H249" t="s">
        <v>27</v>
      </c>
      <c r="I249" t="s">
        <v>37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 x14ac:dyDescent="0.25">
      <c r="A250" s="1">
        <v>43965</v>
      </c>
      <c r="B250">
        <v>4636</v>
      </c>
      <c r="C250" t="s">
        <v>18</v>
      </c>
      <c r="D250" t="s">
        <v>49</v>
      </c>
      <c r="E250" t="s">
        <v>28</v>
      </c>
      <c r="F250" t="s">
        <v>19</v>
      </c>
      <c r="G250" t="s">
        <v>20</v>
      </c>
      <c r="H250" t="s">
        <v>22</v>
      </c>
      <c r="I250" t="s">
        <v>34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 x14ac:dyDescent="0.25">
      <c r="A251" s="1">
        <v>43965</v>
      </c>
      <c r="B251">
        <v>6108</v>
      </c>
      <c r="C251" t="s">
        <v>40</v>
      </c>
      <c r="D251" t="s">
        <v>50</v>
      </c>
      <c r="E251" t="s">
        <v>41</v>
      </c>
      <c r="F251" t="s">
        <v>19</v>
      </c>
      <c r="G251" t="s">
        <v>26</v>
      </c>
      <c r="H251" t="s">
        <v>27</v>
      </c>
      <c r="I251" t="s">
        <v>42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 x14ac:dyDescent="0.25">
      <c r="A252" s="1">
        <v>43966</v>
      </c>
      <c r="B252">
        <v>4636</v>
      </c>
      <c r="C252" t="s">
        <v>18</v>
      </c>
      <c r="D252" t="s">
        <v>46</v>
      </c>
      <c r="E252" t="s">
        <v>28</v>
      </c>
      <c r="F252" t="s">
        <v>19</v>
      </c>
      <c r="G252" t="s">
        <v>26</v>
      </c>
      <c r="H252" t="s">
        <v>27</v>
      </c>
      <c r="I252" t="s">
        <v>37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 x14ac:dyDescent="0.25">
      <c r="A253" s="1">
        <v>43966</v>
      </c>
      <c r="B253">
        <v>4636</v>
      </c>
      <c r="C253" t="s">
        <v>18</v>
      </c>
      <c r="D253" t="s">
        <v>49</v>
      </c>
      <c r="E253" t="s">
        <v>28</v>
      </c>
      <c r="F253" t="s">
        <v>19</v>
      </c>
      <c r="G253" t="s">
        <v>20</v>
      </c>
      <c r="H253" t="s">
        <v>22</v>
      </c>
      <c r="I253" t="s">
        <v>34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 x14ac:dyDescent="0.25">
      <c r="A254" s="1">
        <v>43966</v>
      </c>
      <c r="B254">
        <v>6108</v>
      </c>
      <c r="C254" t="s">
        <v>40</v>
      </c>
      <c r="D254" t="s">
        <v>50</v>
      </c>
      <c r="E254" t="s">
        <v>41</v>
      </c>
      <c r="F254" t="s">
        <v>19</v>
      </c>
      <c r="G254" t="s">
        <v>26</v>
      </c>
      <c r="H254" t="s">
        <v>27</v>
      </c>
      <c r="I254" t="s">
        <v>42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 x14ac:dyDescent="0.25">
      <c r="A255" s="1">
        <v>43967</v>
      </c>
      <c r="B255">
        <v>4636</v>
      </c>
      <c r="C255" t="s">
        <v>18</v>
      </c>
      <c r="D255" t="s">
        <v>46</v>
      </c>
      <c r="E255" t="s">
        <v>28</v>
      </c>
      <c r="F255" t="s">
        <v>19</v>
      </c>
      <c r="G255" t="s">
        <v>26</v>
      </c>
      <c r="H255" t="s">
        <v>27</v>
      </c>
      <c r="I255" t="s">
        <v>37</v>
      </c>
      <c r="J255">
        <v>1436</v>
      </c>
      <c r="K255">
        <v>513.70000000000005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 x14ac:dyDescent="0.25">
      <c r="A256" s="1">
        <v>43967</v>
      </c>
      <c r="B256">
        <v>4636</v>
      </c>
      <c r="C256" t="s">
        <v>18</v>
      </c>
      <c r="D256" t="s">
        <v>49</v>
      </c>
      <c r="E256" t="s">
        <v>28</v>
      </c>
      <c r="F256" t="s">
        <v>19</v>
      </c>
      <c r="G256" t="s">
        <v>20</v>
      </c>
      <c r="H256" t="s">
        <v>22</v>
      </c>
      <c r="I256" t="s">
        <v>34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 x14ac:dyDescent="0.25">
      <c r="A257" s="1">
        <v>43967</v>
      </c>
      <c r="B257">
        <v>6108</v>
      </c>
      <c r="C257" t="s">
        <v>40</v>
      </c>
      <c r="D257" t="s">
        <v>50</v>
      </c>
      <c r="E257" t="s">
        <v>41</v>
      </c>
      <c r="F257" t="s">
        <v>19</v>
      </c>
      <c r="G257" t="s">
        <v>26</v>
      </c>
      <c r="H257" t="s">
        <v>27</v>
      </c>
      <c r="I257" t="s">
        <v>42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 x14ac:dyDescent="0.25">
      <c r="A258" s="1">
        <v>43968</v>
      </c>
      <c r="B258">
        <v>4636</v>
      </c>
      <c r="C258" t="s">
        <v>18</v>
      </c>
      <c r="D258" t="s">
        <v>46</v>
      </c>
      <c r="E258" t="s">
        <v>28</v>
      </c>
      <c r="F258" t="s">
        <v>19</v>
      </c>
      <c r="G258" t="s">
        <v>26</v>
      </c>
      <c r="H258" t="s">
        <v>27</v>
      </c>
      <c r="I258" t="s">
        <v>37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 x14ac:dyDescent="0.25">
      <c r="A259" s="1">
        <v>43968</v>
      </c>
      <c r="B259">
        <v>4636</v>
      </c>
      <c r="C259" t="s">
        <v>18</v>
      </c>
      <c r="D259" t="s">
        <v>49</v>
      </c>
      <c r="E259" t="s">
        <v>28</v>
      </c>
      <c r="F259" t="s">
        <v>19</v>
      </c>
      <c r="G259" t="s">
        <v>20</v>
      </c>
      <c r="H259" t="s">
        <v>22</v>
      </c>
      <c r="I259" t="s">
        <v>34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 x14ac:dyDescent="0.25">
      <c r="A260" s="1">
        <v>43968</v>
      </c>
      <c r="B260">
        <v>6108</v>
      </c>
      <c r="C260" t="s">
        <v>40</v>
      </c>
      <c r="D260" t="s">
        <v>50</v>
      </c>
      <c r="E260" t="s">
        <v>41</v>
      </c>
      <c r="F260" t="s">
        <v>19</v>
      </c>
      <c r="G260" t="s">
        <v>26</v>
      </c>
      <c r="H260" t="s">
        <v>27</v>
      </c>
      <c r="I260" t="s">
        <v>42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 x14ac:dyDescent="0.25">
      <c r="A261" s="1">
        <v>43969</v>
      </c>
      <c r="B261">
        <v>4636</v>
      </c>
      <c r="C261" t="s">
        <v>18</v>
      </c>
      <c r="D261" t="s">
        <v>46</v>
      </c>
      <c r="E261" t="s">
        <v>28</v>
      </c>
      <c r="F261" t="s">
        <v>19</v>
      </c>
      <c r="G261" t="s">
        <v>26</v>
      </c>
      <c r="H261" t="s">
        <v>27</v>
      </c>
      <c r="I261" t="s">
        <v>37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 x14ac:dyDescent="0.25">
      <c r="A262" s="1">
        <v>43969</v>
      </c>
      <c r="B262">
        <v>4636</v>
      </c>
      <c r="C262" t="s">
        <v>18</v>
      </c>
      <c r="D262" t="s">
        <v>49</v>
      </c>
      <c r="E262" t="s">
        <v>28</v>
      </c>
      <c r="F262" t="s">
        <v>19</v>
      </c>
      <c r="G262" t="s">
        <v>20</v>
      </c>
      <c r="H262" t="s">
        <v>22</v>
      </c>
      <c r="I262" t="s">
        <v>34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 x14ac:dyDescent="0.25">
      <c r="A263" s="1">
        <v>43969</v>
      </c>
      <c r="B263">
        <v>6108</v>
      </c>
      <c r="C263" t="s">
        <v>40</v>
      </c>
      <c r="D263" t="s">
        <v>50</v>
      </c>
      <c r="E263" t="s">
        <v>41</v>
      </c>
      <c r="F263" t="s">
        <v>19</v>
      </c>
      <c r="G263" t="s">
        <v>26</v>
      </c>
      <c r="H263" t="s">
        <v>27</v>
      </c>
      <c r="I263" t="s">
        <v>42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 x14ac:dyDescent="0.25">
      <c r="A264" s="1">
        <v>43970</v>
      </c>
      <c r="B264">
        <v>4636</v>
      </c>
      <c r="C264" t="s">
        <v>18</v>
      </c>
      <c r="D264" t="s">
        <v>46</v>
      </c>
      <c r="E264" t="s">
        <v>28</v>
      </c>
      <c r="F264" t="s">
        <v>19</v>
      </c>
      <c r="G264" t="s">
        <v>26</v>
      </c>
      <c r="H264" t="s">
        <v>27</v>
      </c>
      <c r="I264" t="s">
        <v>37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 x14ac:dyDescent="0.25">
      <c r="A265" s="1">
        <v>43970</v>
      </c>
      <c r="B265">
        <v>4636</v>
      </c>
      <c r="C265" t="s">
        <v>18</v>
      </c>
      <c r="D265" t="s">
        <v>49</v>
      </c>
      <c r="E265" t="s">
        <v>28</v>
      </c>
      <c r="F265" t="s">
        <v>19</v>
      </c>
      <c r="G265" t="s">
        <v>20</v>
      </c>
      <c r="H265" t="s">
        <v>22</v>
      </c>
      <c r="I265" t="s">
        <v>34</v>
      </c>
      <c r="J265">
        <v>1078.1400000000001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 x14ac:dyDescent="0.25">
      <c r="A266" s="1">
        <v>43970</v>
      </c>
      <c r="B266">
        <v>6108</v>
      </c>
      <c r="C266" t="s">
        <v>40</v>
      </c>
      <c r="D266" t="s">
        <v>50</v>
      </c>
      <c r="E266" t="s">
        <v>41</v>
      </c>
      <c r="F266" t="s">
        <v>19</v>
      </c>
      <c r="G266" t="s">
        <v>26</v>
      </c>
      <c r="H266" t="s">
        <v>27</v>
      </c>
      <c r="I266" t="s">
        <v>42</v>
      </c>
      <c r="J266">
        <v>6077.68</v>
      </c>
      <c r="K266">
        <v>2260.0100000000002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 x14ac:dyDescent="0.25">
      <c r="A267" s="1">
        <v>43971</v>
      </c>
      <c r="B267">
        <v>4636</v>
      </c>
      <c r="C267" t="s">
        <v>18</v>
      </c>
      <c r="D267" t="s">
        <v>46</v>
      </c>
      <c r="E267" t="s">
        <v>28</v>
      </c>
      <c r="F267" t="s">
        <v>19</v>
      </c>
      <c r="G267" t="s">
        <v>26</v>
      </c>
      <c r="H267" t="s">
        <v>27</v>
      </c>
      <c r="I267" t="s">
        <v>37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 x14ac:dyDescent="0.25">
      <c r="A268" s="1">
        <v>43971</v>
      </c>
      <c r="B268">
        <v>4636</v>
      </c>
      <c r="C268" t="s">
        <v>18</v>
      </c>
      <c r="D268" t="s">
        <v>49</v>
      </c>
      <c r="E268" t="s">
        <v>28</v>
      </c>
      <c r="F268" t="s">
        <v>19</v>
      </c>
      <c r="G268" t="s">
        <v>20</v>
      </c>
      <c r="H268" t="s">
        <v>22</v>
      </c>
      <c r="I268" t="s">
        <v>34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 x14ac:dyDescent="0.25">
      <c r="A269" s="1">
        <v>43971</v>
      </c>
      <c r="B269">
        <v>6108</v>
      </c>
      <c r="C269" t="s">
        <v>40</v>
      </c>
      <c r="D269" t="s">
        <v>50</v>
      </c>
      <c r="E269" t="s">
        <v>41</v>
      </c>
      <c r="F269" t="s">
        <v>19</v>
      </c>
      <c r="G269" t="s">
        <v>26</v>
      </c>
      <c r="H269" t="s">
        <v>27</v>
      </c>
      <c r="I269" t="s">
        <v>42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 x14ac:dyDescent="0.25">
      <c r="A270" s="1">
        <v>43972</v>
      </c>
      <c r="B270">
        <v>4636</v>
      </c>
      <c r="C270" t="s">
        <v>18</v>
      </c>
      <c r="D270" t="s">
        <v>46</v>
      </c>
      <c r="E270" t="s">
        <v>28</v>
      </c>
      <c r="F270" t="s">
        <v>19</v>
      </c>
      <c r="G270" t="s">
        <v>26</v>
      </c>
      <c r="H270" t="s">
        <v>27</v>
      </c>
      <c r="I270" t="s">
        <v>37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 x14ac:dyDescent="0.25">
      <c r="A271" s="1">
        <v>43972</v>
      </c>
      <c r="B271">
        <v>4636</v>
      </c>
      <c r="C271" t="s">
        <v>18</v>
      </c>
      <c r="D271" t="s">
        <v>49</v>
      </c>
      <c r="E271" t="s">
        <v>28</v>
      </c>
      <c r="F271" t="s">
        <v>19</v>
      </c>
      <c r="G271" t="s">
        <v>20</v>
      </c>
      <c r="H271" t="s">
        <v>22</v>
      </c>
      <c r="I271" t="s">
        <v>34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 x14ac:dyDescent="0.25">
      <c r="A272" s="1">
        <v>43972</v>
      </c>
      <c r="B272">
        <v>6108</v>
      </c>
      <c r="C272" t="s">
        <v>40</v>
      </c>
      <c r="D272" t="s">
        <v>50</v>
      </c>
      <c r="E272" t="s">
        <v>41</v>
      </c>
      <c r="F272" t="s">
        <v>19</v>
      </c>
      <c r="G272" t="s">
        <v>26</v>
      </c>
      <c r="H272" t="s">
        <v>27</v>
      </c>
      <c r="I272" t="s">
        <v>42</v>
      </c>
      <c r="J272">
        <v>5849.3</v>
      </c>
      <c r="K272">
        <v>2074.9499999999998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 x14ac:dyDescent="0.25">
      <c r="A273" s="1">
        <v>43973</v>
      </c>
      <c r="B273">
        <v>4636</v>
      </c>
      <c r="C273" t="s">
        <v>18</v>
      </c>
      <c r="D273" t="s">
        <v>46</v>
      </c>
      <c r="E273" t="s">
        <v>28</v>
      </c>
      <c r="F273" t="s">
        <v>19</v>
      </c>
      <c r="G273" t="s">
        <v>26</v>
      </c>
      <c r="H273" t="s">
        <v>27</v>
      </c>
      <c r="I273" t="s">
        <v>37</v>
      </c>
      <c r="J273">
        <v>904.57</v>
      </c>
      <c r="K273">
        <v>273.60000000000002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 x14ac:dyDescent="0.25">
      <c r="A274" s="1">
        <v>43973</v>
      </c>
      <c r="B274">
        <v>4636</v>
      </c>
      <c r="C274" t="s">
        <v>18</v>
      </c>
      <c r="D274" t="s">
        <v>49</v>
      </c>
      <c r="E274" t="s">
        <v>28</v>
      </c>
      <c r="F274" t="s">
        <v>19</v>
      </c>
      <c r="G274" t="s">
        <v>20</v>
      </c>
      <c r="H274" t="s">
        <v>22</v>
      </c>
      <c r="I274" t="s">
        <v>34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 x14ac:dyDescent="0.25">
      <c r="A275" s="1">
        <v>43973</v>
      </c>
      <c r="B275">
        <v>6108</v>
      </c>
      <c r="C275" t="s">
        <v>40</v>
      </c>
      <c r="D275" t="s">
        <v>50</v>
      </c>
      <c r="E275" t="s">
        <v>41</v>
      </c>
      <c r="F275" t="s">
        <v>19</v>
      </c>
      <c r="G275" t="s">
        <v>26</v>
      </c>
      <c r="H275" t="s">
        <v>27</v>
      </c>
      <c r="I275" t="s">
        <v>42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 x14ac:dyDescent="0.25">
      <c r="A276" s="1">
        <v>43974</v>
      </c>
      <c r="B276">
        <v>4636</v>
      </c>
      <c r="C276" t="s">
        <v>18</v>
      </c>
      <c r="D276" t="s">
        <v>46</v>
      </c>
      <c r="E276" t="s">
        <v>28</v>
      </c>
      <c r="F276" t="s">
        <v>19</v>
      </c>
      <c r="G276" t="s">
        <v>26</v>
      </c>
      <c r="H276" t="s">
        <v>27</v>
      </c>
      <c r="I276" t="s">
        <v>37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 x14ac:dyDescent="0.25">
      <c r="A277" s="1">
        <v>43974</v>
      </c>
      <c r="B277">
        <v>4636</v>
      </c>
      <c r="C277" t="s">
        <v>18</v>
      </c>
      <c r="D277" t="s">
        <v>49</v>
      </c>
      <c r="E277" t="s">
        <v>28</v>
      </c>
      <c r="F277" t="s">
        <v>19</v>
      </c>
      <c r="G277" t="s">
        <v>20</v>
      </c>
      <c r="H277" t="s">
        <v>22</v>
      </c>
      <c r="I277" t="s">
        <v>34</v>
      </c>
      <c r="J277">
        <v>1255.1600000000001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 x14ac:dyDescent="0.25">
      <c r="A278" s="1">
        <v>43974</v>
      </c>
      <c r="B278">
        <v>6108</v>
      </c>
      <c r="C278" t="s">
        <v>40</v>
      </c>
      <c r="D278" t="s">
        <v>50</v>
      </c>
      <c r="E278" t="s">
        <v>41</v>
      </c>
      <c r="F278" t="s">
        <v>19</v>
      </c>
      <c r="G278" t="s">
        <v>26</v>
      </c>
      <c r="H278" t="s">
        <v>27</v>
      </c>
      <c r="I278" t="s">
        <v>42</v>
      </c>
      <c r="J278">
        <v>4405.0600000000004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 x14ac:dyDescent="0.25">
      <c r="A279" s="1">
        <v>43975</v>
      </c>
      <c r="B279">
        <v>4636</v>
      </c>
      <c r="C279" t="s">
        <v>18</v>
      </c>
      <c r="D279" t="s">
        <v>46</v>
      </c>
      <c r="E279" t="s">
        <v>28</v>
      </c>
      <c r="F279" t="s">
        <v>19</v>
      </c>
      <c r="G279" t="s">
        <v>26</v>
      </c>
      <c r="H279" t="s">
        <v>27</v>
      </c>
      <c r="I279" t="s">
        <v>37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 x14ac:dyDescent="0.25">
      <c r="A280" s="1">
        <v>43975</v>
      </c>
      <c r="B280">
        <v>4636</v>
      </c>
      <c r="C280" t="s">
        <v>18</v>
      </c>
      <c r="D280" t="s">
        <v>49</v>
      </c>
      <c r="E280" t="s">
        <v>28</v>
      </c>
      <c r="F280" t="s">
        <v>19</v>
      </c>
      <c r="G280" t="s">
        <v>20</v>
      </c>
      <c r="H280" t="s">
        <v>22</v>
      </c>
      <c r="I280" t="s">
        <v>34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 x14ac:dyDescent="0.25">
      <c r="A281" s="1">
        <v>43975</v>
      </c>
      <c r="B281">
        <v>6108</v>
      </c>
      <c r="C281" t="s">
        <v>40</v>
      </c>
      <c r="D281" t="s">
        <v>50</v>
      </c>
      <c r="E281" t="s">
        <v>41</v>
      </c>
      <c r="F281" t="s">
        <v>19</v>
      </c>
      <c r="G281" t="s">
        <v>26</v>
      </c>
      <c r="H281" t="s">
        <v>27</v>
      </c>
      <c r="I281" t="s">
        <v>42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 x14ac:dyDescent="0.25">
      <c r="A282" s="1">
        <v>43976</v>
      </c>
      <c r="B282">
        <v>4636</v>
      </c>
      <c r="C282" t="s">
        <v>18</v>
      </c>
      <c r="D282" t="s">
        <v>46</v>
      </c>
      <c r="E282" t="s">
        <v>28</v>
      </c>
      <c r="F282" t="s">
        <v>19</v>
      </c>
      <c r="G282" t="s">
        <v>26</v>
      </c>
      <c r="H282" t="s">
        <v>27</v>
      </c>
      <c r="I282" t="s">
        <v>37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 x14ac:dyDescent="0.25">
      <c r="A283" s="1">
        <v>43976</v>
      </c>
      <c r="B283">
        <v>4636</v>
      </c>
      <c r="C283" t="s">
        <v>18</v>
      </c>
      <c r="D283" t="s">
        <v>49</v>
      </c>
      <c r="E283" t="s">
        <v>28</v>
      </c>
      <c r="F283" t="s">
        <v>19</v>
      </c>
      <c r="G283" t="s">
        <v>20</v>
      </c>
      <c r="H283" t="s">
        <v>22</v>
      </c>
      <c r="I283" t="s">
        <v>34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 x14ac:dyDescent="0.25">
      <c r="A284" s="1">
        <v>43976</v>
      </c>
      <c r="B284">
        <v>6108</v>
      </c>
      <c r="C284" t="s">
        <v>40</v>
      </c>
      <c r="D284" t="s">
        <v>50</v>
      </c>
      <c r="E284" t="s">
        <v>41</v>
      </c>
      <c r="F284" t="s">
        <v>19</v>
      </c>
      <c r="G284" t="s">
        <v>26</v>
      </c>
      <c r="H284" t="s">
        <v>27</v>
      </c>
      <c r="I284" t="s">
        <v>42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 x14ac:dyDescent="0.25">
      <c r="A285" s="1">
        <v>43977</v>
      </c>
      <c r="B285">
        <v>4636</v>
      </c>
      <c r="C285" t="s">
        <v>18</v>
      </c>
      <c r="D285" t="s">
        <v>46</v>
      </c>
      <c r="E285" t="s">
        <v>28</v>
      </c>
      <c r="F285" t="s">
        <v>19</v>
      </c>
      <c r="G285" t="s">
        <v>26</v>
      </c>
      <c r="H285" t="s">
        <v>27</v>
      </c>
      <c r="I285" t="s">
        <v>37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 x14ac:dyDescent="0.25">
      <c r="A286" s="1">
        <v>43977</v>
      </c>
      <c r="B286">
        <v>4636</v>
      </c>
      <c r="C286" t="s">
        <v>18</v>
      </c>
      <c r="D286" t="s">
        <v>49</v>
      </c>
      <c r="E286" t="s">
        <v>28</v>
      </c>
      <c r="F286" t="s">
        <v>19</v>
      </c>
      <c r="G286" t="s">
        <v>20</v>
      </c>
      <c r="H286" t="s">
        <v>22</v>
      </c>
      <c r="I286" t="s">
        <v>34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 x14ac:dyDescent="0.25">
      <c r="A287" s="1">
        <v>43977</v>
      </c>
      <c r="B287">
        <v>6108</v>
      </c>
      <c r="C287" t="s">
        <v>40</v>
      </c>
      <c r="D287" t="s">
        <v>50</v>
      </c>
      <c r="E287" t="s">
        <v>41</v>
      </c>
      <c r="F287" t="s">
        <v>19</v>
      </c>
      <c r="G287" t="s">
        <v>26</v>
      </c>
      <c r="H287" t="s">
        <v>27</v>
      </c>
      <c r="I287" t="s">
        <v>42</v>
      </c>
      <c r="J287">
        <v>9230.5400000000009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 x14ac:dyDescent="0.25">
      <c r="A288" s="1">
        <v>43978</v>
      </c>
      <c r="B288">
        <v>4636</v>
      </c>
      <c r="C288" t="s">
        <v>18</v>
      </c>
      <c r="D288" t="s">
        <v>46</v>
      </c>
      <c r="E288" t="s">
        <v>28</v>
      </c>
      <c r="F288" t="s">
        <v>19</v>
      </c>
      <c r="G288" t="s">
        <v>26</v>
      </c>
      <c r="H288" t="s">
        <v>27</v>
      </c>
      <c r="I288" t="s">
        <v>37</v>
      </c>
      <c r="J288">
        <v>600.83000000000004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 x14ac:dyDescent="0.25">
      <c r="A289" s="1">
        <v>43978</v>
      </c>
      <c r="B289">
        <v>4636</v>
      </c>
      <c r="C289" t="s">
        <v>18</v>
      </c>
      <c r="D289" t="s">
        <v>49</v>
      </c>
      <c r="E289" t="s">
        <v>28</v>
      </c>
      <c r="F289" t="s">
        <v>19</v>
      </c>
      <c r="G289" t="s">
        <v>20</v>
      </c>
      <c r="H289" t="s">
        <v>22</v>
      </c>
      <c r="I289" t="s">
        <v>34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 x14ac:dyDescent="0.25">
      <c r="A290" s="1">
        <v>43978</v>
      </c>
      <c r="B290">
        <v>6108</v>
      </c>
      <c r="C290" t="s">
        <v>40</v>
      </c>
      <c r="D290" t="s">
        <v>50</v>
      </c>
      <c r="E290" t="s">
        <v>41</v>
      </c>
      <c r="F290" t="s">
        <v>19</v>
      </c>
      <c r="G290" t="s">
        <v>26</v>
      </c>
      <c r="H290" t="s">
        <v>27</v>
      </c>
      <c r="I290" t="s">
        <v>42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 x14ac:dyDescent="0.25">
      <c r="A291" s="1">
        <v>43979</v>
      </c>
      <c r="B291">
        <v>4636</v>
      </c>
      <c r="C291" t="s">
        <v>18</v>
      </c>
      <c r="D291" t="s">
        <v>46</v>
      </c>
      <c r="E291" t="s">
        <v>28</v>
      </c>
      <c r="F291" t="s">
        <v>19</v>
      </c>
      <c r="G291" t="s">
        <v>26</v>
      </c>
      <c r="H291" t="s">
        <v>27</v>
      </c>
      <c r="I291" t="s">
        <v>37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 x14ac:dyDescent="0.25">
      <c r="A292" s="1">
        <v>43979</v>
      </c>
      <c r="B292">
        <v>4636</v>
      </c>
      <c r="C292" t="s">
        <v>18</v>
      </c>
      <c r="D292" t="s">
        <v>49</v>
      </c>
      <c r="E292" t="s">
        <v>28</v>
      </c>
      <c r="F292" t="s">
        <v>19</v>
      </c>
      <c r="G292" t="s">
        <v>20</v>
      </c>
      <c r="H292" t="s">
        <v>22</v>
      </c>
      <c r="I292" t="s">
        <v>34</v>
      </c>
      <c r="J292">
        <v>1278.8800000000001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 x14ac:dyDescent="0.25">
      <c r="A293" s="1">
        <v>43979</v>
      </c>
      <c r="B293">
        <v>6108</v>
      </c>
      <c r="C293" t="s">
        <v>40</v>
      </c>
      <c r="D293" t="s">
        <v>50</v>
      </c>
      <c r="E293" t="s">
        <v>41</v>
      </c>
      <c r="F293" t="s">
        <v>19</v>
      </c>
      <c r="G293" t="s">
        <v>26</v>
      </c>
      <c r="H293" t="s">
        <v>27</v>
      </c>
      <c r="I293" t="s">
        <v>42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 x14ac:dyDescent="0.25">
      <c r="A294" s="1">
        <v>43980</v>
      </c>
      <c r="B294">
        <v>4636</v>
      </c>
      <c r="C294" t="s">
        <v>18</v>
      </c>
      <c r="D294" t="s">
        <v>46</v>
      </c>
      <c r="E294" t="s">
        <v>28</v>
      </c>
      <c r="F294" t="s">
        <v>19</v>
      </c>
      <c r="G294" t="s">
        <v>26</v>
      </c>
      <c r="H294" t="s">
        <v>27</v>
      </c>
      <c r="I294" t="s">
        <v>37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 x14ac:dyDescent="0.25">
      <c r="A295" s="1">
        <v>43980</v>
      </c>
      <c r="B295">
        <v>4636</v>
      </c>
      <c r="C295" t="s">
        <v>18</v>
      </c>
      <c r="D295" t="s">
        <v>49</v>
      </c>
      <c r="E295" t="s">
        <v>28</v>
      </c>
      <c r="F295" t="s">
        <v>19</v>
      </c>
      <c r="G295" t="s">
        <v>20</v>
      </c>
      <c r="H295" t="s">
        <v>22</v>
      </c>
      <c r="I295" t="s">
        <v>34</v>
      </c>
      <c r="J295">
        <v>612.80999999999995</v>
      </c>
      <c r="K295">
        <v>290.54000000000002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 x14ac:dyDescent="0.25">
      <c r="A296" s="1">
        <v>43980</v>
      </c>
      <c r="B296">
        <v>6108</v>
      </c>
      <c r="C296" t="s">
        <v>40</v>
      </c>
      <c r="D296" t="s">
        <v>50</v>
      </c>
      <c r="E296" t="s">
        <v>41</v>
      </c>
      <c r="F296" t="s">
        <v>19</v>
      </c>
      <c r="G296" t="s">
        <v>26</v>
      </c>
      <c r="H296" t="s">
        <v>27</v>
      </c>
      <c r="I296" t="s">
        <v>42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 x14ac:dyDescent="0.25">
      <c r="A297" s="1">
        <v>43981</v>
      </c>
      <c r="B297">
        <v>4636</v>
      </c>
      <c r="C297" t="s">
        <v>18</v>
      </c>
      <c r="D297" t="s">
        <v>46</v>
      </c>
      <c r="E297" t="s">
        <v>28</v>
      </c>
      <c r="F297" t="s">
        <v>19</v>
      </c>
      <c r="G297" t="s">
        <v>26</v>
      </c>
      <c r="H297" t="s">
        <v>27</v>
      </c>
      <c r="I297" t="s">
        <v>37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 x14ac:dyDescent="0.25">
      <c r="A298" s="1">
        <v>43981</v>
      </c>
      <c r="B298">
        <v>4636</v>
      </c>
      <c r="C298" t="s">
        <v>18</v>
      </c>
      <c r="D298" t="s">
        <v>49</v>
      </c>
      <c r="E298" t="s">
        <v>28</v>
      </c>
      <c r="F298" t="s">
        <v>19</v>
      </c>
      <c r="G298" t="s">
        <v>20</v>
      </c>
      <c r="H298" t="s">
        <v>22</v>
      </c>
      <c r="I298" t="s">
        <v>34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 x14ac:dyDescent="0.25">
      <c r="A299" s="1">
        <v>43981</v>
      </c>
      <c r="B299">
        <v>6108</v>
      </c>
      <c r="C299" t="s">
        <v>40</v>
      </c>
      <c r="D299" t="s">
        <v>50</v>
      </c>
      <c r="E299" t="s">
        <v>41</v>
      </c>
      <c r="F299" t="s">
        <v>19</v>
      </c>
      <c r="G299" t="s">
        <v>26</v>
      </c>
      <c r="H299" t="s">
        <v>27</v>
      </c>
      <c r="I299" t="s">
        <v>42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575.54999999999995</v>
      </c>
      <c r="U299">
        <v>7466</v>
      </c>
      <c r="V299">
        <v>396</v>
      </c>
      <c r="W299">
        <v>5180</v>
      </c>
      <c r="X299">
        <v>1141</v>
      </c>
    </row>
    <row r="300" spans="1:24" x14ac:dyDescent="0.25">
      <c r="A300" s="1">
        <v>43982</v>
      </c>
      <c r="B300">
        <v>4636</v>
      </c>
      <c r="C300" t="s">
        <v>18</v>
      </c>
      <c r="D300" t="s">
        <v>46</v>
      </c>
      <c r="E300" t="s">
        <v>28</v>
      </c>
      <c r="F300" t="s">
        <v>19</v>
      </c>
      <c r="G300" t="s">
        <v>26</v>
      </c>
      <c r="H300" t="s">
        <v>27</v>
      </c>
      <c r="I300" t="s">
        <v>37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 x14ac:dyDescent="0.25">
      <c r="A301" s="1">
        <v>43982</v>
      </c>
      <c r="B301">
        <v>4636</v>
      </c>
      <c r="C301" t="s">
        <v>18</v>
      </c>
      <c r="D301" t="s">
        <v>49</v>
      </c>
      <c r="E301" t="s">
        <v>28</v>
      </c>
      <c r="F301" t="s">
        <v>19</v>
      </c>
      <c r="G301" t="s">
        <v>20</v>
      </c>
      <c r="H301" t="s">
        <v>22</v>
      </c>
      <c r="I301" t="s">
        <v>34</v>
      </c>
      <c r="J301">
        <v>1211.8499999999999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 x14ac:dyDescent="0.25">
      <c r="A302" s="1">
        <v>43982</v>
      </c>
      <c r="B302">
        <v>6108</v>
      </c>
      <c r="C302" t="s">
        <v>40</v>
      </c>
      <c r="D302" t="s">
        <v>50</v>
      </c>
      <c r="E302" t="s">
        <v>41</v>
      </c>
      <c r="F302" t="s">
        <v>19</v>
      </c>
      <c r="G302" t="s">
        <v>26</v>
      </c>
      <c r="H302" t="s">
        <v>27</v>
      </c>
      <c r="I302" t="s">
        <v>42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 x14ac:dyDescent="0.25">
      <c r="A303" s="1">
        <v>43983</v>
      </c>
      <c r="B303">
        <v>4636</v>
      </c>
      <c r="C303" t="s">
        <v>18</v>
      </c>
      <c r="D303" t="s">
        <v>46</v>
      </c>
      <c r="E303" t="s">
        <v>28</v>
      </c>
      <c r="F303" t="s">
        <v>19</v>
      </c>
      <c r="G303" t="s">
        <v>26</v>
      </c>
      <c r="H303" t="s">
        <v>27</v>
      </c>
      <c r="I303" t="s">
        <v>37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 x14ac:dyDescent="0.25">
      <c r="A304" s="1">
        <v>43983</v>
      </c>
      <c r="B304">
        <v>4636</v>
      </c>
      <c r="C304" t="s">
        <v>18</v>
      </c>
      <c r="D304" t="s">
        <v>49</v>
      </c>
      <c r="E304" t="s">
        <v>28</v>
      </c>
      <c r="F304" t="s">
        <v>19</v>
      </c>
      <c r="G304" t="s">
        <v>20</v>
      </c>
      <c r="H304" t="s">
        <v>22</v>
      </c>
      <c r="I304" t="s">
        <v>34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 x14ac:dyDescent="0.25">
      <c r="A305" s="1">
        <v>43983</v>
      </c>
      <c r="B305">
        <v>6108</v>
      </c>
      <c r="C305" t="s">
        <v>40</v>
      </c>
      <c r="D305" t="s">
        <v>50</v>
      </c>
      <c r="E305" t="s">
        <v>41</v>
      </c>
      <c r="F305" t="s">
        <v>19</v>
      </c>
      <c r="G305" t="s">
        <v>26</v>
      </c>
      <c r="H305" t="s">
        <v>27</v>
      </c>
      <c r="I305" t="s">
        <v>42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 x14ac:dyDescent="0.25">
      <c r="A306" s="1">
        <v>43984</v>
      </c>
      <c r="B306">
        <v>4636</v>
      </c>
      <c r="C306" t="s">
        <v>18</v>
      </c>
      <c r="D306" t="s">
        <v>46</v>
      </c>
      <c r="E306" t="s">
        <v>28</v>
      </c>
      <c r="F306" t="s">
        <v>19</v>
      </c>
      <c r="G306" t="s">
        <v>26</v>
      </c>
      <c r="H306" t="s">
        <v>27</v>
      </c>
      <c r="I306" t="s">
        <v>37</v>
      </c>
      <c r="J306">
        <v>1171.1600000000001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 x14ac:dyDescent="0.25">
      <c r="A307" s="1">
        <v>43984</v>
      </c>
      <c r="B307">
        <v>4636</v>
      </c>
      <c r="C307" t="s">
        <v>18</v>
      </c>
      <c r="D307" t="s">
        <v>49</v>
      </c>
      <c r="E307" t="s">
        <v>28</v>
      </c>
      <c r="F307" t="s">
        <v>19</v>
      </c>
      <c r="G307" t="s">
        <v>20</v>
      </c>
      <c r="H307" t="s">
        <v>22</v>
      </c>
      <c r="I307" t="s">
        <v>34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 x14ac:dyDescent="0.25">
      <c r="A308" s="1">
        <v>43984</v>
      </c>
      <c r="B308">
        <v>6108</v>
      </c>
      <c r="C308" t="s">
        <v>40</v>
      </c>
      <c r="D308" t="s">
        <v>50</v>
      </c>
      <c r="E308" t="s">
        <v>41</v>
      </c>
      <c r="F308" t="s">
        <v>19</v>
      </c>
      <c r="G308" t="s">
        <v>26</v>
      </c>
      <c r="H308" t="s">
        <v>27</v>
      </c>
      <c r="I308" t="s">
        <v>42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 x14ac:dyDescent="0.25">
      <c r="A309" s="1">
        <v>43985</v>
      </c>
      <c r="B309">
        <v>4636</v>
      </c>
      <c r="C309" t="s">
        <v>18</v>
      </c>
      <c r="D309" t="s">
        <v>46</v>
      </c>
      <c r="E309" t="s">
        <v>28</v>
      </c>
      <c r="F309" t="s">
        <v>19</v>
      </c>
      <c r="G309" t="s">
        <v>26</v>
      </c>
      <c r="H309" t="s">
        <v>27</v>
      </c>
      <c r="I309" t="s">
        <v>37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39.909999999999997</v>
      </c>
      <c r="U309">
        <v>529</v>
      </c>
      <c r="V309">
        <v>29</v>
      </c>
      <c r="W309">
        <v>703</v>
      </c>
      <c r="X309">
        <v>21</v>
      </c>
    </row>
    <row r="310" spans="1:24" x14ac:dyDescent="0.25">
      <c r="A310" s="1">
        <v>43985</v>
      </c>
      <c r="B310">
        <v>4636</v>
      </c>
      <c r="C310" t="s">
        <v>18</v>
      </c>
      <c r="D310" t="s">
        <v>49</v>
      </c>
      <c r="E310" t="s">
        <v>28</v>
      </c>
      <c r="F310" t="s">
        <v>19</v>
      </c>
      <c r="G310" t="s">
        <v>20</v>
      </c>
      <c r="H310" t="s">
        <v>22</v>
      </c>
      <c r="I310" t="s">
        <v>34</v>
      </c>
      <c r="J310">
        <v>1220.3699999999999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 x14ac:dyDescent="0.25">
      <c r="A311" s="1">
        <v>43985</v>
      </c>
      <c r="B311">
        <v>6108</v>
      </c>
      <c r="C311" t="s">
        <v>40</v>
      </c>
      <c r="D311" t="s">
        <v>50</v>
      </c>
      <c r="E311" t="s">
        <v>41</v>
      </c>
      <c r="F311" t="s">
        <v>19</v>
      </c>
      <c r="G311" t="s">
        <v>26</v>
      </c>
      <c r="H311" t="s">
        <v>27</v>
      </c>
      <c r="I311" t="s">
        <v>42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 x14ac:dyDescent="0.25">
      <c r="A312" s="1">
        <v>43986</v>
      </c>
      <c r="B312">
        <v>4636</v>
      </c>
      <c r="C312" t="s">
        <v>18</v>
      </c>
      <c r="D312" t="s">
        <v>46</v>
      </c>
      <c r="E312" t="s">
        <v>28</v>
      </c>
      <c r="F312" t="s">
        <v>19</v>
      </c>
      <c r="G312" t="s">
        <v>26</v>
      </c>
      <c r="H312" t="s">
        <v>27</v>
      </c>
      <c r="I312" t="s">
        <v>37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 x14ac:dyDescent="0.25">
      <c r="A313" s="1">
        <v>43986</v>
      </c>
      <c r="B313">
        <v>4636</v>
      </c>
      <c r="C313" t="s">
        <v>18</v>
      </c>
      <c r="D313" t="s">
        <v>49</v>
      </c>
      <c r="E313" t="s">
        <v>28</v>
      </c>
      <c r="F313" t="s">
        <v>19</v>
      </c>
      <c r="G313" t="s">
        <v>20</v>
      </c>
      <c r="H313" t="s">
        <v>22</v>
      </c>
      <c r="I313" t="s">
        <v>34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 x14ac:dyDescent="0.25">
      <c r="A314" s="1">
        <v>43986</v>
      </c>
      <c r="B314">
        <v>6108</v>
      </c>
      <c r="C314" t="s">
        <v>40</v>
      </c>
      <c r="D314" t="s">
        <v>50</v>
      </c>
      <c r="E314" t="s">
        <v>41</v>
      </c>
      <c r="F314" t="s">
        <v>19</v>
      </c>
      <c r="G314" t="s">
        <v>26</v>
      </c>
      <c r="H314" t="s">
        <v>27</v>
      </c>
      <c r="I314" t="s">
        <v>42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 x14ac:dyDescent="0.25">
      <c r="A315" s="1">
        <v>43987</v>
      </c>
      <c r="B315">
        <v>4636</v>
      </c>
      <c r="C315" t="s">
        <v>18</v>
      </c>
      <c r="D315" t="s">
        <v>46</v>
      </c>
      <c r="E315" t="s">
        <v>28</v>
      </c>
      <c r="F315" t="s">
        <v>19</v>
      </c>
      <c r="G315" t="s">
        <v>26</v>
      </c>
      <c r="H315" t="s">
        <v>27</v>
      </c>
      <c r="I315" t="s">
        <v>37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 x14ac:dyDescent="0.25">
      <c r="A316" s="1">
        <v>43987</v>
      </c>
      <c r="B316">
        <v>4636</v>
      </c>
      <c r="C316" t="s">
        <v>18</v>
      </c>
      <c r="D316" t="s">
        <v>49</v>
      </c>
      <c r="E316" t="s">
        <v>28</v>
      </c>
      <c r="F316" t="s">
        <v>19</v>
      </c>
      <c r="G316" t="s">
        <v>20</v>
      </c>
      <c r="H316" t="s">
        <v>22</v>
      </c>
      <c r="I316" t="s">
        <v>34</v>
      </c>
      <c r="J316">
        <v>1143.3399999999999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 x14ac:dyDescent="0.25">
      <c r="A317" s="1">
        <v>43987</v>
      </c>
      <c r="B317">
        <v>6108</v>
      </c>
      <c r="C317" t="s">
        <v>40</v>
      </c>
      <c r="D317" t="s">
        <v>50</v>
      </c>
      <c r="E317" t="s">
        <v>41</v>
      </c>
      <c r="F317" t="s">
        <v>19</v>
      </c>
      <c r="G317" t="s">
        <v>26</v>
      </c>
      <c r="H317" t="s">
        <v>27</v>
      </c>
      <c r="I317" t="s">
        <v>42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 x14ac:dyDescent="0.25">
      <c r="A318" s="1">
        <v>43988</v>
      </c>
      <c r="B318">
        <v>4636</v>
      </c>
      <c r="C318" t="s">
        <v>18</v>
      </c>
      <c r="D318" t="s">
        <v>46</v>
      </c>
      <c r="E318" t="s">
        <v>28</v>
      </c>
      <c r="F318" t="s">
        <v>19</v>
      </c>
      <c r="G318" t="s">
        <v>26</v>
      </c>
      <c r="H318" t="s">
        <v>27</v>
      </c>
      <c r="I318" t="s">
        <v>37</v>
      </c>
      <c r="J318">
        <v>1179.8800000000001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 x14ac:dyDescent="0.25">
      <c r="A319" s="1">
        <v>43988</v>
      </c>
      <c r="B319">
        <v>4636</v>
      </c>
      <c r="C319" t="s">
        <v>18</v>
      </c>
      <c r="D319" t="s">
        <v>49</v>
      </c>
      <c r="E319" t="s">
        <v>28</v>
      </c>
      <c r="F319" t="s">
        <v>19</v>
      </c>
      <c r="G319" t="s">
        <v>20</v>
      </c>
      <c r="H319" t="s">
        <v>22</v>
      </c>
      <c r="I319" t="s">
        <v>34</v>
      </c>
      <c r="J319">
        <v>1118.3900000000001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 x14ac:dyDescent="0.25">
      <c r="A320" s="1">
        <v>43988</v>
      </c>
      <c r="B320">
        <v>6108</v>
      </c>
      <c r="C320" t="s">
        <v>40</v>
      </c>
      <c r="D320" t="s">
        <v>50</v>
      </c>
      <c r="E320" t="s">
        <v>41</v>
      </c>
      <c r="F320" t="s">
        <v>19</v>
      </c>
      <c r="G320" t="s">
        <v>26</v>
      </c>
      <c r="H320" t="s">
        <v>27</v>
      </c>
      <c r="I320" t="s">
        <v>42</v>
      </c>
      <c r="J320">
        <v>8589.2999999999993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 x14ac:dyDescent="0.25">
      <c r="A321" s="1">
        <v>43989</v>
      </c>
      <c r="B321">
        <v>4636</v>
      </c>
      <c r="C321" t="s">
        <v>18</v>
      </c>
      <c r="D321" t="s">
        <v>46</v>
      </c>
      <c r="E321" t="s">
        <v>28</v>
      </c>
      <c r="F321" t="s">
        <v>19</v>
      </c>
      <c r="G321" t="s">
        <v>26</v>
      </c>
      <c r="H321" t="s">
        <v>27</v>
      </c>
      <c r="I321" t="s">
        <v>37</v>
      </c>
      <c r="J321">
        <v>1167.1400000000001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 x14ac:dyDescent="0.25">
      <c r="A322" s="1">
        <v>43989</v>
      </c>
      <c r="B322">
        <v>4636</v>
      </c>
      <c r="C322" t="s">
        <v>18</v>
      </c>
      <c r="D322" t="s">
        <v>49</v>
      </c>
      <c r="E322" t="s">
        <v>28</v>
      </c>
      <c r="F322" t="s">
        <v>19</v>
      </c>
      <c r="G322" t="s">
        <v>20</v>
      </c>
      <c r="H322" t="s">
        <v>22</v>
      </c>
      <c r="I322" t="s">
        <v>34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 x14ac:dyDescent="0.25">
      <c r="A323" s="1">
        <v>43989</v>
      </c>
      <c r="B323">
        <v>6108</v>
      </c>
      <c r="C323" t="s">
        <v>40</v>
      </c>
      <c r="D323" t="s">
        <v>50</v>
      </c>
      <c r="E323" t="s">
        <v>41</v>
      </c>
      <c r="F323" t="s">
        <v>19</v>
      </c>
      <c r="G323" t="s">
        <v>26</v>
      </c>
      <c r="H323" t="s">
        <v>27</v>
      </c>
      <c r="I323" t="s">
        <v>42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563.04999999999995</v>
      </c>
      <c r="U323">
        <v>6119</v>
      </c>
      <c r="V323">
        <v>312</v>
      </c>
      <c r="W323">
        <v>4541</v>
      </c>
      <c r="X323">
        <v>837</v>
      </c>
    </row>
    <row r="324" spans="1:24" x14ac:dyDescent="0.25">
      <c r="A324" s="1">
        <v>43990</v>
      </c>
      <c r="B324">
        <v>4636</v>
      </c>
      <c r="C324" t="s">
        <v>18</v>
      </c>
      <c r="D324" t="s">
        <v>46</v>
      </c>
      <c r="E324" t="s">
        <v>28</v>
      </c>
      <c r="F324" t="s">
        <v>19</v>
      </c>
      <c r="G324" t="s">
        <v>26</v>
      </c>
      <c r="H324" t="s">
        <v>27</v>
      </c>
      <c r="I324" t="s">
        <v>37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 x14ac:dyDescent="0.25">
      <c r="A325" s="1">
        <v>43990</v>
      </c>
      <c r="B325">
        <v>4636</v>
      </c>
      <c r="C325" t="s">
        <v>18</v>
      </c>
      <c r="D325" t="s">
        <v>49</v>
      </c>
      <c r="E325" t="s">
        <v>28</v>
      </c>
      <c r="F325" t="s">
        <v>19</v>
      </c>
      <c r="G325" t="s">
        <v>20</v>
      </c>
      <c r="H325" t="s">
        <v>22</v>
      </c>
      <c r="I325" t="s">
        <v>34</v>
      </c>
      <c r="J325">
        <v>663.67</v>
      </c>
      <c r="K325">
        <v>280.52999999999997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 x14ac:dyDescent="0.25">
      <c r="A326" s="1">
        <v>43990</v>
      </c>
      <c r="B326">
        <v>6108</v>
      </c>
      <c r="C326" t="s">
        <v>40</v>
      </c>
      <c r="D326" t="s">
        <v>50</v>
      </c>
      <c r="E326" t="s">
        <v>41</v>
      </c>
      <c r="F326" t="s">
        <v>19</v>
      </c>
      <c r="G326" t="s">
        <v>26</v>
      </c>
      <c r="H326" t="s">
        <v>27</v>
      </c>
      <c r="I326" t="s">
        <v>42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 x14ac:dyDescent="0.25">
      <c r="A327" s="1">
        <v>43991</v>
      </c>
      <c r="B327">
        <v>4636</v>
      </c>
      <c r="C327" t="s">
        <v>18</v>
      </c>
      <c r="D327" t="s">
        <v>46</v>
      </c>
      <c r="E327" t="s">
        <v>28</v>
      </c>
      <c r="F327" t="s">
        <v>19</v>
      </c>
      <c r="G327" t="s">
        <v>26</v>
      </c>
      <c r="H327" t="s">
        <v>27</v>
      </c>
      <c r="I327" t="s">
        <v>37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 x14ac:dyDescent="0.25">
      <c r="A328" s="1">
        <v>43991</v>
      </c>
      <c r="B328">
        <v>4636</v>
      </c>
      <c r="C328" t="s">
        <v>18</v>
      </c>
      <c r="D328" t="s">
        <v>49</v>
      </c>
      <c r="E328" t="s">
        <v>28</v>
      </c>
      <c r="F328" t="s">
        <v>19</v>
      </c>
      <c r="G328" t="s">
        <v>20</v>
      </c>
      <c r="H328" t="s">
        <v>22</v>
      </c>
      <c r="I328" t="s">
        <v>34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 x14ac:dyDescent="0.25">
      <c r="A329" s="1">
        <v>43991</v>
      </c>
      <c r="B329">
        <v>6108</v>
      </c>
      <c r="C329" t="s">
        <v>40</v>
      </c>
      <c r="D329" t="s">
        <v>50</v>
      </c>
      <c r="E329" t="s">
        <v>41</v>
      </c>
      <c r="F329" t="s">
        <v>19</v>
      </c>
      <c r="G329" t="s">
        <v>26</v>
      </c>
      <c r="H329" t="s">
        <v>27</v>
      </c>
      <c r="I329" t="s">
        <v>42</v>
      </c>
      <c r="J329">
        <v>7555.66</v>
      </c>
      <c r="K329">
        <v>2574.5700000000002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 x14ac:dyDescent="0.25">
      <c r="A330" s="1">
        <v>43992</v>
      </c>
      <c r="B330">
        <v>4636</v>
      </c>
      <c r="C330" t="s">
        <v>18</v>
      </c>
      <c r="D330" t="s">
        <v>46</v>
      </c>
      <c r="E330" t="s">
        <v>28</v>
      </c>
      <c r="F330" t="s">
        <v>19</v>
      </c>
      <c r="G330" t="s">
        <v>26</v>
      </c>
      <c r="H330" t="s">
        <v>27</v>
      </c>
      <c r="I330" t="s">
        <v>37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 x14ac:dyDescent="0.25">
      <c r="A331" s="1">
        <v>43992</v>
      </c>
      <c r="B331">
        <v>6108</v>
      </c>
      <c r="C331" t="s">
        <v>40</v>
      </c>
      <c r="D331" t="s">
        <v>50</v>
      </c>
      <c r="E331" t="s">
        <v>41</v>
      </c>
      <c r="F331" t="s">
        <v>19</v>
      </c>
      <c r="G331" t="s">
        <v>26</v>
      </c>
      <c r="H331" t="s">
        <v>27</v>
      </c>
      <c r="I331" t="s">
        <v>42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 x14ac:dyDescent="0.25">
      <c r="A332" s="1">
        <v>43993</v>
      </c>
      <c r="B332">
        <v>4636</v>
      </c>
      <c r="C332" t="s">
        <v>18</v>
      </c>
      <c r="D332" t="s">
        <v>46</v>
      </c>
      <c r="E332" t="s">
        <v>28</v>
      </c>
      <c r="F332" t="s">
        <v>19</v>
      </c>
      <c r="G332" t="s">
        <v>26</v>
      </c>
      <c r="H332" t="s">
        <v>27</v>
      </c>
      <c r="I332" t="s">
        <v>37</v>
      </c>
      <c r="J332">
        <v>1074.9100000000001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 x14ac:dyDescent="0.25">
      <c r="A333" s="1">
        <v>43993</v>
      </c>
      <c r="B333">
        <v>6108</v>
      </c>
      <c r="C333" t="s">
        <v>40</v>
      </c>
      <c r="D333" t="s">
        <v>50</v>
      </c>
      <c r="E333" t="s">
        <v>41</v>
      </c>
      <c r="F333" t="s">
        <v>19</v>
      </c>
      <c r="G333" t="s">
        <v>26</v>
      </c>
      <c r="H333" t="s">
        <v>27</v>
      </c>
      <c r="I333" t="s">
        <v>42</v>
      </c>
      <c r="J333">
        <v>6686.34</v>
      </c>
      <c r="K333">
        <v>2091.0500000000002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 x14ac:dyDescent="0.25">
      <c r="A334" s="1">
        <v>43994</v>
      </c>
      <c r="B334">
        <v>4636</v>
      </c>
      <c r="C334" t="s">
        <v>18</v>
      </c>
      <c r="D334" t="s">
        <v>46</v>
      </c>
      <c r="E334" t="s">
        <v>28</v>
      </c>
      <c r="F334" t="s">
        <v>19</v>
      </c>
      <c r="G334" t="s">
        <v>26</v>
      </c>
      <c r="H334" t="s">
        <v>27</v>
      </c>
      <c r="I334" t="s">
        <v>37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 x14ac:dyDescent="0.25">
      <c r="A335" s="1">
        <v>43994</v>
      </c>
      <c r="B335">
        <v>4636</v>
      </c>
      <c r="C335" t="s">
        <v>18</v>
      </c>
      <c r="D335" t="s">
        <v>49</v>
      </c>
      <c r="E335" t="s">
        <v>28</v>
      </c>
      <c r="F335" t="s">
        <v>19</v>
      </c>
      <c r="G335" t="s">
        <v>20</v>
      </c>
      <c r="H335" t="s">
        <v>22</v>
      </c>
      <c r="I335" t="s">
        <v>34</v>
      </c>
      <c r="J335">
        <v>1309.0899999999999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 x14ac:dyDescent="0.25">
      <c r="A336" s="1">
        <v>43994</v>
      </c>
      <c r="B336">
        <v>6108</v>
      </c>
      <c r="C336" t="s">
        <v>40</v>
      </c>
      <c r="D336" t="s">
        <v>50</v>
      </c>
      <c r="E336" t="s">
        <v>41</v>
      </c>
      <c r="F336" t="s">
        <v>19</v>
      </c>
      <c r="G336" t="s">
        <v>26</v>
      </c>
      <c r="H336" t="s">
        <v>27</v>
      </c>
      <c r="I336" t="s">
        <v>42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 x14ac:dyDescent="0.25">
      <c r="A337" s="1">
        <v>43995</v>
      </c>
      <c r="B337">
        <v>4636</v>
      </c>
      <c r="C337" t="s">
        <v>18</v>
      </c>
      <c r="D337" t="s">
        <v>46</v>
      </c>
      <c r="E337" t="s">
        <v>28</v>
      </c>
      <c r="F337" t="s">
        <v>19</v>
      </c>
      <c r="G337" t="s">
        <v>26</v>
      </c>
      <c r="H337" t="s">
        <v>27</v>
      </c>
      <c r="I337" t="s">
        <v>37</v>
      </c>
      <c r="J337">
        <v>683.97</v>
      </c>
      <c r="K337">
        <v>265.33999999999997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 x14ac:dyDescent="0.25">
      <c r="A338" s="1">
        <v>43995</v>
      </c>
      <c r="B338">
        <v>4636</v>
      </c>
      <c r="C338" t="s">
        <v>18</v>
      </c>
      <c r="D338" t="s">
        <v>49</v>
      </c>
      <c r="E338" t="s">
        <v>28</v>
      </c>
      <c r="F338" t="s">
        <v>19</v>
      </c>
      <c r="G338" t="s">
        <v>20</v>
      </c>
      <c r="H338" t="s">
        <v>22</v>
      </c>
      <c r="I338" t="s">
        <v>34</v>
      </c>
      <c r="J338">
        <v>1246.8800000000001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 x14ac:dyDescent="0.25">
      <c r="A339" s="1">
        <v>43995</v>
      </c>
      <c r="B339">
        <v>6108</v>
      </c>
      <c r="C339" t="s">
        <v>40</v>
      </c>
      <c r="D339" t="s">
        <v>50</v>
      </c>
      <c r="E339" t="s">
        <v>41</v>
      </c>
      <c r="F339" t="s">
        <v>19</v>
      </c>
      <c r="G339" t="s">
        <v>26</v>
      </c>
      <c r="H339" t="s">
        <v>27</v>
      </c>
      <c r="I339" t="s">
        <v>42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 x14ac:dyDescent="0.25">
      <c r="A340" s="1">
        <v>43996</v>
      </c>
      <c r="B340">
        <v>4636</v>
      </c>
      <c r="C340" t="s">
        <v>18</v>
      </c>
      <c r="D340" t="s">
        <v>46</v>
      </c>
      <c r="E340" t="s">
        <v>28</v>
      </c>
      <c r="F340" t="s">
        <v>19</v>
      </c>
      <c r="G340" t="s">
        <v>26</v>
      </c>
      <c r="H340" t="s">
        <v>27</v>
      </c>
      <c r="I340" t="s">
        <v>37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 x14ac:dyDescent="0.25">
      <c r="A341" s="1">
        <v>43996</v>
      </c>
      <c r="B341">
        <v>4636</v>
      </c>
      <c r="C341" t="s">
        <v>18</v>
      </c>
      <c r="D341" t="s">
        <v>49</v>
      </c>
      <c r="E341" t="s">
        <v>28</v>
      </c>
      <c r="F341" t="s">
        <v>19</v>
      </c>
      <c r="G341" t="s">
        <v>20</v>
      </c>
      <c r="H341" t="s">
        <v>22</v>
      </c>
      <c r="I341" t="s">
        <v>34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 x14ac:dyDescent="0.25">
      <c r="A342" s="1">
        <v>43996</v>
      </c>
      <c r="B342">
        <v>6108</v>
      </c>
      <c r="C342" t="s">
        <v>40</v>
      </c>
      <c r="D342" t="s">
        <v>50</v>
      </c>
      <c r="E342" t="s">
        <v>41</v>
      </c>
      <c r="F342" t="s">
        <v>19</v>
      </c>
      <c r="G342" t="s">
        <v>26</v>
      </c>
      <c r="H342" t="s">
        <v>27</v>
      </c>
      <c r="I342" t="s">
        <v>42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 x14ac:dyDescent="0.25">
      <c r="A343" s="1">
        <v>43997</v>
      </c>
      <c r="B343">
        <v>4636</v>
      </c>
      <c r="C343" t="s">
        <v>18</v>
      </c>
      <c r="D343" t="s">
        <v>46</v>
      </c>
      <c r="E343" t="s">
        <v>28</v>
      </c>
      <c r="F343" t="s">
        <v>19</v>
      </c>
      <c r="G343" t="s">
        <v>26</v>
      </c>
      <c r="H343" t="s">
        <v>27</v>
      </c>
      <c r="I343" t="s">
        <v>37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 x14ac:dyDescent="0.25">
      <c r="A344" s="1">
        <v>43997</v>
      </c>
      <c r="B344">
        <v>4636</v>
      </c>
      <c r="C344" t="s">
        <v>18</v>
      </c>
      <c r="D344" t="s">
        <v>49</v>
      </c>
      <c r="E344" t="s">
        <v>28</v>
      </c>
      <c r="F344" t="s">
        <v>19</v>
      </c>
      <c r="G344" t="s">
        <v>20</v>
      </c>
      <c r="H344" t="s">
        <v>22</v>
      </c>
      <c r="I344" t="s">
        <v>34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 x14ac:dyDescent="0.25">
      <c r="A345" s="1">
        <v>43997</v>
      </c>
      <c r="B345">
        <v>6108</v>
      </c>
      <c r="C345" t="s">
        <v>40</v>
      </c>
      <c r="D345" t="s">
        <v>50</v>
      </c>
      <c r="E345" t="s">
        <v>41</v>
      </c>
      <c r="F345" t="s">
        <v>19</v>
      </c>
      <c r="G345" t="s">
        <v>26</v>
      </c>
      <c r="H345" t="s">
        <v>27</v>
      </c>
      <c r="I345" t="s">
        <v>42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 x14ac:dyDescent="0.25">
      <c r="A346" s="1">
        <v>43998</v>
      </c>
      <c r="B346">
        <v>4636</v>
      </c>
      <c r="C346" t="s">
        <v>18</v>
      </c>
      <c r="D346" t="s">
        <v>46</v>
      </c>
      <c r="E346" t="s">
        <v>28</v>
      </c>
      <c r="F346" t="s">
        <v>19</v>
      </c>
      <c r="G346" t="s">
        <v>26</v>
      </c>
      <c r="H346" t="s">
        <v>27</v>
      </c>
      <c r="I346" t="s">
        <v>37</v>
      </c>
      <c r="J346">
        <v>1225.9100000000001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 x14ac:dyDescent="0.25">
      <c r="A347" s="1">
        <v>43998</v>
      </c>
      <c r="B347">
        <v>4636</v>
      </c>
      <c r="C347" t="s">
        <v>18</v>
      </c>
      <c r="D347" t="s">
        <v>49</v>
      </c>
      <c r="E347" t="s">
        <v>28</v>
      </c>
      <c r="F347" t="s">
        <v>19</v>
      </c>
      <c r="G347" t="s">
        <v>20</v>
      </c>
      <c r="H347" t="s">
        <v>22</v>
      </c>
      <c r="I347" t="s">
        <v>34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 x14ac:dyDescent="0.25">
      <c r="A348" s="1">
        <v>43998</v>
      </c>
      <c r="B348">
        <v>6108</v>
      </c>
      <c r="C348" t="s">
        <v>40</v>
      </c>
      <c r="D348" t="s">
        <v>50</v>
      </c>
      <c r="E348" t="s">
        <v>41</v>
      </c>
      <c r="F348" t="s">
        <v>19</v>
      </c>
      <c r="G348" t="s">
        <v>26</v>
      </c>
      <c r="H348" t="s">
        <v>27</v>
      </c>
      <c r="I348" t="s">
        <v>42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 x14ac:dyDescent="0.25">
      <c r="A349" s="1">
        <v>43999</v>
      </c>
      <c r="B349">
        <v>4636</v>
      </c>
      <c r="C349" t="s">
        <v>18</v>
      </c>
      <c r="D349" t="s">
        <v>46</v>
      </c>
      <c r="E349" t="s">
        <v>28</v>
      </c>
      <c r="F349" t="s">
        <v>19</v>
      </c>
      <c r="G349" t="s">
        <v>26</v>
      </c>
      <c r="H349" t="s">
        <v>27</v>
      </c>
      <c r="I349" t="s">
        <v>37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 x14ac:dyDescent="0.25">
      <c r="A350" s="1">
        <v>43999</v>
      </c>
      <c r="B350">
        <v>4636</v>
      </c>
      <c r="C350" t="s">
        <v>18</v>
      </c>
      <c r="D350" t="s">
        <v>49</v>
      </c>
      <c r="E350" t="s">
        <v>28</v>
      </c>
      <c r="F350" t="s">
        <v>19</v>
      </c>
      <c r="G350" t="s">
        <v>20</v>
      </c>
      <c r="H350" t="s">
        <v>22</v>
      </c>
      <c r="I350" t="s">
        <v>34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 x14ac:dyDescent="0.25">
      <c r="A351" s="1">
        <v>43999</v>
      </c>
      <c r="B351">
        <v>6108</v>
      </c>
      <c r="C351" t="s">
        <v>40</v>
      </c>
      <c r="D351" t="s">
        <v>50</v>
      </c>
      <c r="E351" t="s">
        <v>41</v>
      </c>
      <c r="F351" t="s">
        <v>19</v>
      </c>
      <c r="G351" t="s">
        <v>26</v>
      </c>
      <c r="H351" t="s">
        <v>27</v>
      </c>
      <c r="I351" t="s">
        <v>42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 x14ac:dyDescent="0.25">
      <c r="A352" s="1">
        <v>44000</v>
      </c>
      <c r="B352">
        <v>4636</v>
      </c>
      <c r="C352" t="s">
        <v>18</v>
      </c>
      <c r="D352" t="s">
        <v>46</v>
      </c>
      <c r="E352" t="s">
        <v>28</v>
      </c>
      <c r="F352" t="s">
        <v>19</v>
      </c>
      <c r="G352" t="s">
        <v>26</v>
      </c>
      <c r="H352" t="s">
        <v>27</v>
      </c>
      <c r="I352" t="s">
        <v>37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 x14ac:dyDescent="0.25">
      <c r="A353" s="1">
        <v>44000</v>
      </c>
      <c r="B353">
        <v>4636</v>
      </c>
      <c r="C353" t="s">
        <v>18</v>
      </c>
      <c r="D353" t="s">
        <v>49</v>
      </c>
      <c r="E353" t="s">
        <v>28</v>
      </c>
      <c r="F353" t="s">
        <v>19</v>
      </c>
      <c r="G353" t="s">
        <v>20</v>
      </c>
      <c r="H353" t="s">
        <v>22</v>
      </c>
      <c r="I353" t="s">
        <v>34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 x14ac:dyDescent="0.25">
      <c r="A354" s="1">
        <v>44000</v>
      </c>
      <c r="B354">
        <v>6108</v>
      </c>
      <c r="C354" t="s">
        <v>40</v>
      </c>
      <c r="D354" t="s">
        <v>50</v>
      </c>
      <c r="E354" t="s">
        <v>41</v>
      </c>
      <c r="F354" t="s">
        <v>19</v>
      </c>
      <c r="G354" t="s">
        <v>26</v>
      </c>
      <c r="H354" t="s">
        <v>27</v>
      </c>
      <c r="I354" t="s">
        <v>42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 x14ac:dyDescent="0.25">
      <c r="A355" s="1">
        <v>44001</v>
      </c>
      <c r="B355">
        <v>4636</v>
      </c>
      <c r="C355" t="s">
        <v>18</v>
      </c>
      <c r="D355" t="s">
        <v>46</v>
      </c>
      <c r="E355" t="s">
        <v>28</v>
      </c>
      <c r="F355" t="s">
        <v>19</v>
      </c>
      <c r="G355" t="s">
        <v>26</v>
      </c>
      <c r="H355" t="s">
        <v>27</v>
      </c>
      <c r="I355" t="s">
        <v>37</v>
      </c>
      <c r="J355">
        <v>776.34</v>
      </c>
      <c r="K355">
        <v>302.72000000000003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 x14ac:dyDescent="0.25">
      <c r="A356" s="1">
        <v>44001</v>
      </c>
      <c r="B356">
        <v>4636</v>
      </c>
      <c r="C356" t="s">
        <v>18</v>
      </c>
      <c r="D356" t="s">
        <v>49</v>
      </c>
      <c r="E356" t="s">
        <v>28</v>
      </c>
      <c r="F356" t="s">
        <v>19</v>
      </c>
      <c r="G356" t="s">
        <v>20</v>
      </c>
      <c r="H356" t="s">
        <v>22</v>
      </c>
      <c r="I356" t="s">
        <v>34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38.799999999999997</v>
      </c>
      <c r="U356">
        <v>510</v>
      </c>
      <c r="V356">
        <v>27</v>
      </c>
      <c r="W356">
        <v>642</v>
      </c>
      <c r="X356">
        <v>41</v>
      </c>
    </row>
    <row r="357" spans="1:24" x14ac:dyDescent="0.25">
      <c r="A357" s="1">
        <v>44001</v>
      </c>
      <c r="B357">
        <v>6108</v>
      </c>
      <c r="C357" t="s">
        <v>40</v>
      </c>
      <c r="D357" t="s">
        <v>50</v>
      </c>
      <c r="E357" t="s">
        <v>41</v>
      </c>
      <c r="F357" t="s">
        <v>19</v>
      </c>
      <c r="G357" t="s">
        <v>26</v>
      </c>
      <c r="H357" t="s">
        <v>27</v>
      </c>
      <c r="I357" t="s">
        <v>42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 x14ac:dyDescent="0.25">
      <c r="A358" s="1">
        <v>44002</v>
      </c>
      <c r="B358">
        <v>4636</v>
      </c>
      <c r="C358" t="s">
        <v>18</v>
      </c>
      <c r="D358" t="s">
        <v>46</v>
      </c>
      <c r="E358" t="s">
        <v>28</v>
      </c>
      <c r="F358" t="s">
        <v>19</v>
      </c>
      <c r="G358" t="s">
        <v>26</v>
      </c>
      <c r="H358" t="s">
        <v>27</v>
      </c>
      <c r="I358" t="s">
        <v>37</v>
      </c>
      <c r="J358">
        <v>884.92</v>
      </c>
      <c r="K358">
        <v>306.85000000000002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 x14ac:dyDescent="0.25">
      <c r="A359" s="1">
        <v>44002</v>
      </c>
      <c r="B359">
        <v>4636</v>
      </c>
      <c r="C359" t="s">
        <v>18</v>
      </c>
      <c r="D359" t="s">
        <v>49</v>
      </c>
      <c r="E359" t="s">
        <v>28</v>
      </c>
      <c r="F359" t="s">
        <v>19</v>
      </c>
      <c r="G359" t="s">
        <v>20</v>
      </c>
      <c r="H359" t="s">
        <v>22</v>
      </c>
      <c r="I359" t="s">
        <v>34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 x14ac:dyDescent="0.25">
      <c r="A360" s="1">
        <v>44002</v>
      </c>
      <c r="B360">
        <v>6108</v>
      </c>
      <c r="C360" t="s">
        <v>40</v>
      </c>
      <c r="D360" t="s">
        <v>50</v>
      </c>
      <c r="E360" t="s">
        <v>41</v>
      </c>
      <c r="F360" t="s">
        <v>19</v>
      </c>
      <c r="G360" t="s">
        <v>26</v>
      </c>
      <c r="H360" t="s">
        <v>27</v>
      </c>
      <c r="I360" t="s">
        <v>42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 x14ac:dyDescent="0.25">
      <c r="A361" s="1">
        <v>44003</v>
      </c>
      <c r="B361">
        <v>4636</v>
      </c>
      <c r="C361" t="s">
        <v>18</v>
      </c>
      <c r="D361" t="s">
        <v>46</v>
      </c>
      <c r="E361" t="s">
        <v>28</v>
      </c>
      <c r="F361" t="s">
        <v>19</v>
      </c>
      <c r="G361" t="s">
        <v>26</v>
      </c>
      <c r="H361" t="s">
        <v>27</v>
      </c>
      <c r="I361" t="s">
        <v>37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 x14ac:dyDescent="0.25">
      <c r="A362" s="1">
        <v>44003</v>
      </c>
      <c r="B362">
        <v>4636</v>
      </c>
      <c r="C362" t="s">
        <v>18</v>
      </c>
      <c r="D362" t="s">
        <v>49</v>
      </c>
      <c r="E362" t="s">
        <v>28</v>
      </c>
      <c r="F362" t="s">
        <v>19</v>
      </c>
      <c r="G362" t="s">
        <v>20</v>
      </c>
      <c r="H362" t="s">
        <v>22</v>
      </c>
      <c r="I362" t="s">
        <v>34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 x14ac:dyDescent="0.25">
      <c r="A363" s="1">
        <v>44003</v>
      </c>
      <c r="B363">
        <v>6108</v>
      </c>
      <c r="C363" t="s">
        <v>40</v>
      </c>
      <c r="D363" t="s">
        <v>50</v>
      </c>
      <c r="E363" t="s">
        <v>41</v>
      </c>
      <c r="F363" t="s">
        <v>19</v>
      </c>
      <c r="G363" t="s">
        <v>26</v>
      </c>
      <c r="H363" t="s">
        <v>27</v>
      </c>
      <c r="I363" t="s">
        <v>42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 x14ac:dyDescent="0.25">
      <c r="A364" s="1">
        <v>44004</v>
      </c>
      <c r="B364">
        <v>4636</v>
      </c>
      <c r="C364" t="s">
        <v>18</v>
      </c>
      <c r="D364" t="s">
        <v>46</v>
      </c>
      <c r="E364" t="s">
        <v>28</v>
      </c>
      <c r="F364" t="s">
        <v>19</v>
      </c>
      <c r="G364" t="s">
        <v>26</v>
      </c>
      <c r="H364" t="s">
        <v>27</v>
      </c>
      <c r="I364" t="s">
        <v>37</v>
      </c>
      <c r="J364">
        <v>728.88</v>
      </c>
      <c r="K364">
        <v>265.52999999999997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 x14ac:dyDescent="0.25">
      <c r="A365" s="1">
        <v>44004</v>
      </c>
      <c r="B365">
        <v>4636</v>
      </c>
      <c r="C365" t="s">
        <v>18</v>
      </c>
      <c r="D365" t="s">
        <v>49</v>
      </c>
      <c r="E365" t="s">
        <v>28</v>
      </c>
      <c r="F365" t="s">
        <v>19</v>
      </c>
      <c r="G365" t="s">
        <v>20</v>
      </c>
      <c r="H365" t="s">
        <v>22</v>
      </c>
      <c r="I365" t="s">
        <v>34</v>
      </c>
      <c r="J365">
        <v>738.79</v>
      </c>
      <c r="K365">
        <v>274.97000000000003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 x14ac:dyDescent="0.25">
      <c r="A366" s="1">
        <v>44004</v>
      </c>
      <c r="B366">
        <v>6108</v>
      </c>
      <c r="C366" t="s">
        <v>40</v>
      </c>
      <c r="D366" t="s">
        <v>50</v>
      </c>
      <c r="E366" t="s">
        <v>41</v>
      </c>
      <c r="F366" t="s">
        <v>19</v>
      </c>
      <c r="G366" t="s">
        <v>26</v>
      </c>
      <c r="H366" t="s">
        <v>27</v>
      </c>
      <c r="I366" t="s">
        <v>42</v>
      </c>
      <c r="J366">
        <v>5131.1400000000003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 x14ac:dyDescent="0.25">
      <c r="A367" s="1">
        <v>44005</v>
      </c>
      <c r="B367">
        <v>4636</v>
      </c>
      <c r="C367" t="s">
        <v>18</v>
      </c>
      <c r="D367" t="s">
        <v>46</v>
      </c>
      <c r="E367" t="s">
        <v>28</v>
      </c>
      <c r="F367" t="s">
        <v>19</v>
      </c>
      <c r="G367" t="s">
        <v>26</v>
      </c>
      <c r="H367" t="s">
        <v>27</v>
      </c>
      <c r="I367" t="s">
        <v>37</v>
      </c>
      <c r="J367">
        <v>557.08000000000004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 x14ac:dyDescent="0.25">
      <c r="A368" s="1">
        <v>44005</v>
      </c>
      <c r="B368">
        <v>4636</v>
      </c>
      <c r="C368" t="s">
        <v>18</v>
      </c>
      <c r="D368" t="s">
        <v>49</v>
      </c>
      <c r="E368" t="s">
        <v>28</v>
      </c>
      <c r="F368" t="s">
        <v>19</v>
      </c>
      <c r="G368" t="s">
        <v>20</v>
      </c>
      <c r="H368" t="s">
        <v>22</v>
      </c>
      <c r="I368" t="s">
        <v>34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 x14ac:dyDescent="0.25">
      <c r="A369" s="1">
        <v>44005</v>
      </c>
      <c r="B369">
        <v>6108</v>
      </c>
      <c r="C369" t="s">
        <v>40</v>
      </c>
      <c r="D369" t="s">
        <v>50</v>
      </c>
      <c r="E369" t="s">
        <v>41</v>
      </c>
      <c r="F369" t="s">
        <v>19</v>
      </c>
      <c r="G369" t="s">
        <v>26</v>
      </c>
      <c r="H369" t="s">
        <v>27</v>
      </c>
      <c r="I369" t="s">
        <v>42</v>
      </c>
      <c r="J369">
        <v>5989.36</v>
      </c>
      <c r="K369">
        <v>2063.2399999999998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 x14ac:dyDescent="0.25">
      <c r="A370" s="1">
        <v>44006</v>
      </c>
      <c r="B370">
        <v>4636</v>
      </c>
      <c r="C370" t="s">
        <v>18</v>
      </c>
      <c r="D370" t="s">
        <v>46</v>
      </c>
      <c r="E370" t="s">
        <v>28</v>
      </c>
      <c r="F370" t="s">
        <v>19</v>
      </c>
      <c r="G370" t="s">
        <v>26</v>
      </c>
      <c r="H370" t="s">
        <v>27</v>
      </c>
      <c r="I370" t="s">
        <v>37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 x14ac:dyDescent="0.25">
      <c r="A371" s="1">
        <v>44006</v>
      </c>
      <c r="B371">
        <v>4636</v>
      </c>
      <c r="C371" t="s">
        <v>18</v>
      </c>
      <c r="D371" t="s">
        <v>49</v>
      </c>
      <c r="E371" t="s">
        <v>28</v>
      </c>
      <c r="F371" t="s">
        <v>19</v>
      </c>
      <c r="G371" t="s">
        <v>20</v>
      </c>
      <c r="H371" t="s">
        <v>22</v>
      </c>
      <c r="I371" t="s">
        <v>34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 x14ac:dyDescent="0.25">
      <c r="A372" s="1">
        <v>44006</v>
      </c>
      <c r="B372">
        <v>6108</v>
      </c>
      <c r="C372" t="s">
        <v>40</v>
      </c>
      <c r="D372" t="s">
        <v>50</v>
      </c>
      <c r="E372" t="s">
        <v>41</v>
      </c>
      <c r="F372" t="s">
        <v>19</v>
      </c>
      <c r="G372" t="s">
        <v>26</v>
      </c>
      <c r="H372" t="s">
        <v>27</v>
      </c>
      <c r="I372" t="s">
        <v>42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 x14ac:dyDescent="0.25">
      <c r="A373" s="1">
        <v>44007</v>
      </c>
      <c r="B373">
        <v>4636</v>
      </c>
      <c r="C373" t="s">
        <v>18</v>
      </c>
      <c r="D373" t="s">
        <v>46</v>
      </c>
      <c r="E373" t="s">
        <v>28</v>
      </c>
      <c r="F373" t="s">
        <v>19</v>
      </c>
      <c r="G373" t="s">
        <v>26</v>
      </c>
      <c r="H373" t="s">
        <v>27</v>
      </c>
      <c r="I373" t="s">
        <v>37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 x14ac:dyDescent="0.25">
      <c r="A374" s="1">
        <v>44007</v>
      </c>
      <c r="B374">
        <v>4636</v>
      </c>
      <c r="C374" t="s">
        <v>18</v>
      </c>
      <c r="D374" t="s">
        <v>49</v>
      </c>
      <c r="E374" t="s">
        <v>28</v>
      </c>
      <c r="F374" t="s">
        <v>19</v>
      </c>
      <c r="G374" t="s">
        <v>20</v>
      </c>
      <c r="H374" t="s">
        <v>22</v>
      </c>
      <c r="I374" t="s">
        <v>34</v>
      </c>
      <c r="J374">
        <v>843.64</v>
      </c>
      <c r="K374">
        <v>302.02999999999997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 x14ac:dyDescent="0.25">
      <c r="A375" s="1">
        <v>44007</v>
      </c>
      <c r="B375">
        <v>6108</v>
      </c>
      <c r="C375" t="s">
        <v>40</v>
      </c>
      <c r="D375" t="s">
        <v>50</v>
      </c>
      <c r="E375" t="s">
        <v>41</v>
      </c>
      <c r="F375" t="s">
        <v>19</v>
      </c>
      <c r="G375" t="s">
        <v>26</v>
      </c>
      <c r="H375" t="s">
        <v>27</v>
      </c>
      <c r="I375" t="s">
        <v>42</v>
      </c>
      <c r="J375">
        <v>3726.24</v>
      </c>
      <c r="K375">
        <v>1230.3599999999999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 x14ac:dyDescent="0.25">
      <c r="A376" s="1">
        <v>44008</v>
      </c>
      <c r="B376">
        <v>4636</v>
      </c>
      <c r="C376" t="s">
        <v>18</v>
      </c>
      <c r="D376" t="s">
        <v>46</v>
      </c>
      <c r="E376" t="s">
        <v>28</v>
      </c>
      <c r="F376" t="s">
        <v>19</v>
      </c>
      <c r="G376" t="s">
        <v>26</v>
      </c>
      <c r="H376" t="s">
        <v>27</v>
      </c>
      <c r="I376" t="s">
        <v>37</v>
      </c>
      <c r="J376">
        <v>1230.6400000000001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 x14ac:dyDescent="0.25">
      <c r="A377" s="1">
        <v>44008</v>
      </c>
      <c r="B377">
        <v>4636</v>
      </c>
      <c r="C377" t="s">
        <v>18</v>
      </c>
      <c r="D377" t="s">
        <v>49</v>
      </c>
      <c r="E377" t="s">
        <v>28</v>
      </c>
      <c r="F377" t="s">
        <v>19</v>
      </c>
      <c r="G377" t="s">
        <v>20</v>
      </c>
      <c r="H377" t="s">
        <v>22</v>
      </c>
      <c r="I377" t="s">
        <v>34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 x14ac:dyDescent="0.25">
      <c r="A378" s="1">
        <v>44008</v>
      </c>
      <c r="B378">
        <v>6108</v>
      </c>
      <c r="C378" t="s">
        <v>40</v>
      </c>
      <c r="D378" t="s">
        <v>50</v>
      </c>
      <c r="E378" t="s">
        <v>41</v>
      </c>
      <c r="F378" t="s">
        <v>19</v>
      </c>
      <c r="G378" t="s">
        <v>26</v>
      </c>
      <c r="H378" t="s">
        <v>27</v>
      </c>
      <c r="I378" t="s">
        <v>42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 x14ac:dyDescent="0.25">
      <c r="A379" s="1">
        <v>44009</v>
      </c>
      <c r="B379">
        <v>4636</v>
      </c>
      <c r="C379" t="s">
        <v>18</v>
      </c>
      <c r="D379" t="s">
        <v>46</v>
      </c>
      <c r="E379" t="s">
        <v>28</v>
      </c>
      <c r="F379" t="s">
        <v>19</v>
      </c>
      <c r="G379" t="s">
        <v>26</v>
      </c>
      <c r="H379" t="s">
        <v>27</v>
      </c>
      <c r="I379" t="s">
        <v>37</v>
      </c>
      <c r="J379">
        <v>1641.73</v>
      </c>
      <c r="K379">
        <v>632.45000000000005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39.130000000000003</v>
      </c>
      <c r="U379">
        <v>593</v>
      </c>
      <c r="V379">
        <v>29</v>
      </c>
      <c r="W379">
        <v>845</v>
      </c>
      <c r="X379">
        <v>57</v>
      </c>
    </row>
    <row r="380" spans="1:24" x14ac:dyDescent="0.25">
      <c r="A380" s="1">
        <v>44009</v>
      </c>
      <c r="B380">
        <v>4636</v>
      </c>
      <c r="C380" t="s">
        <v>18</v>
      </c>
      <c r="D380" t="s">
        <v>49</v>
      </c>
      <c r="E380" t="s">
        <v>28</v>
      </c>
      <c r="F380" t="s">
        <v>19</v>
      </c>
      <c r="G380" t="s">
        <v>20</v>
      </c>
      <c r="H380" t="s">
        <v>22</v>
      </c>
      <c r="I380" t="s">
        <v>34</v>
      </c>
      <c r="J380">
        <v>1067.8399999999999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 x14ac:dyDescent="0.25">
      <c r="A381" s="1">
        <v>44009</v>
      </c>
      <c r="B381">
        <v>6108</v>
      </c>
      <c r="C381" t="s">
        <v>40</v>
      </c>
      <c r="D381" t="s">
        <v>50</v>
      </c>
      <c r="E381" t="s">
        <v>41</v>
      </c>
      <c r="F381" t="s">
        <v>19</v>
      </c>
      <c r="G381" t="s">
        <v>26</v>
      </c>
      <c r="H381" t="s">
        <v>27</v>
      </c>
      <c r="I381" t="s">
        <v>42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 x14ac:dyDescent="0.25">
      <c r="A382" s="1">
        <v>44010</v>
      </c>
      <c r="B382">
        <v>4636</v>
      </c>
      <c r="C382" t="s">
        <v>18</v>
      </c>
      <c r="D382" t="s">
        <v>46</v>
      </c>
      <c r="E382" t="s">
        <v>28</v>
      </c>
      <c r="F382" t="s">
        <v>19</v>
      </c>
      <c r="G382" t="s">
        <v>26</v>
      </c>
      <c r="H382" t="s">
        <v>27</v>
      </c>
      <c r="I382" t="s">
        <v>37</v>
      </c>
      <c r="J382">
        <v>1501.9</v>
      </c>
      <c r="K382">
        <v>603.20000000000005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 x14ac:dyDescent="0.25">
      <c r="A383" s="1">
        <v>44010</v>
      </c>
      <c r="B383">
        <v>4636</v>
      </c>
      <c r="C383" t="s">
        <v>18</v>
      </c>
      <c r="D383" t="s">
        <v>49</v>
      </c>
      <c r="E383" t="s">
        <v>28</v>
      </c>
      <c r="F383" t="s">
        <v>19</v>
      </c>
      <c r="G383" t="s">
        <v>20</v>
      </c>
      <c r="H383" t="s">
        <v>22</v>
      </c>
      <c r="I383" t="s">
        <v>34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 x14ac:dyDescent="0.25">
      <c r="A384" s="1">
        <v>44010</v>
      </c>
      <c r="B384">
        <v>6108</v>
      </c>
      <c r="C384" t="s">
        <v>40</v>
      </c>
      <c r="D384" t="s">
        <v>50</v>
      </c>
      <c r="E384" t="s">
        <v>41</v>
      </c>
      <c r="F384" t="s">
        <v>19</v>
      </c>
      <c r="G384" t="s">
        <v>26</v>
      </c>
      <c r="H384" t="s">
        <v>27</v>
      </c>
      <c r="I384" t="s">
        <v>42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 x14ac:dyDescent="0.25">
      <c r="A385" s="1">
        <v>44011</v>
      </c>
      <c r="B385">
        <v>4636</v>
      </c>
      <c r="C385" t="s">
        <v>18</v>
      </c>
      <c r="D385" t="s">
        <v>46</v>
      </c>
      <c r="E385" t="s">
        <v>28</v>
      </c>
      <c r="F385" t="s">
        <v>19</v>
      </c>
      <c r="G385" t="s">
        <v>26</v>
      </c>
      <c r="H385" t="s">
        <v>27</v>
      </c>
      <c r="I385" t="s">
        <v>37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35.659999999999997</v>
      </c>
      <c r="U385">
        <v>417</v>
      </c>
      <c r="V385">
        <v>24</v>
      </c>
      <c r="W385">
        <v>345</v>
      </c>
      <c r="X385">
        <v>12</v>
      </c>
    </row>
    <row r="386" spans="1:24" x14ac:dyDescent="0.25">
      <c r="A386" s="1">
        <v>44011</v>
      </c>
      <c r="B386">
        <v>4636</v>
      </c>
      <c r="C386" t="s">
        <v>18</v>
      </c>
      <c r="D386" t="s">
        <v>49</v>
      </c>
      <c r="E386" t="s">
        <v>28</v>
      </c>
      <c r="F386" t="s">
        <v>19</v>
      </c>
      <c r="G386" t="s">
        <v>20</v>
      </c>
      <c r="H386" t="s">
        <v>22</v>
      </c>
      <c r="I386" t="s">
        <v>34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 x14ac:dyDescent="0.25">
      <c r="A387" s="1">
        <v>44011</v>
      </c>
      <c r="B387">
        <v>6108</v>
      </c>
      <c r="C387" t="s">
        <v>40</v>
      </c>
      <c r="D387" t="s">
        <v>50</v>
      </c>
      <c r="E387" t="s">
        <v>41</v>
      </c>
      <c r="F387" t="s">
        <v>19</v>
      </c>
      <c r="G387" t="s">
        <v>26</v>
      </c>
      <c r="H387" t="s">
        <v>27</v>
      </c>
      <c r="I387" t="s">
        <v>42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 x14ac:dyDescent="0.25">
      <c r="A388" s="1">
        <v>44012</v>
      </c>
      <c r="B388">
        <v>4636</v>
      </c>
      <c r="C388" t="s">
        <v>18</v>
      </c>
      <c r="D388" t="s">
        <v>46</v>
      </c>
      <c r="E388" t="s">
        <v>28</v>
      </c>
      <c r="F388" t="s">
        <v>19</v>
      </c>
      <c r="G388" t="s">
        <v>26</v>
      </c>
      <c r="H388" t="s">
        <v>27</v>
      </c>
      <c r="I388" t="s">
        <v>37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 x14ac:dyDescent="0.25">
      <c r="A389" s="1">
        <v>44012</v>
      </c>
      <c r="B389">
        <v>4636</v>
      </c>
      <c r="C389" t="s">
        <v>18</v>
      </c>
      <c r="D389" t="s">
        <v>49</v>
      </c>
      <c r="E389" t="s">
        <v>28</v>
      </c>
      <c r="F389" t="s">
        <v>19</v>
      </c>
      <c r="G389" t="s">
        <v>20</v>
      </c>
      <c r="H389" t="s">
        <v>22</v>
      </c>
      <c r="I389" t="s">
        <v>34</v>
      </c>
      <c r="J389">
        <v>931.71</v>
      </c>
      <c r="K389">
        <v>324.39999999999998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36.130000000000003</v>
      </c>
      <c r="U389">
        <v>444</v>
      </c>
      <c r="V389">
        <v>23</v>
      </c>
      <c r="W389">
        <v>516</v>
      </c>
      <c r="X389">
        <v>43</v>
      </c>
    </row>
    <row r="390" spans="1:24" x14ac:dyDescent="0.25">
      <c r="A390" s="1">
        <v>44012</v>
      </c>
      <c r="B390">
        <v>6108</v>
      </c>
      <c r="C390" t="s">
        <v>40</v>
      </c>
      <c r="D390" t="s">
        <v>50</v>
      </c>
      <c r="E390" t="s">
        <v>41</v>
      </c>
      <c r="F390" t="s">
        <v>19</v>
      </c>
      <c r="G390" t="s">
        <v>26</v>
      </c>
      <c r="H390" t="s">
        <v>27</v>
      </c>
      <c r="I390" t="s">
        <v>42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154.08000000000001</v>
      </c>
      <c r="U390">
        <v>1927</v>
      </c>
      <c r="V390">
        <v>95</v>
      </c>
      <c r="W390">
        <v>2456</v>
      </c>
      <c r="X390">
        <v>128</v>
      </c>
    </row>
    <row r="391" spans="1:24" x14ac:dyDescent="0.25">
      <c r="A391" s="1">
        <v>44013</v>
      </c>
      <c r="B391">
        <v>4636</v>
      </c>
      <c r="C391" t="s">
        <v>18</v>
      </c>
      <c r="D391" t="s">
        <v>46</v>
      </c>
      <c r="E391" t="s">
        <v>28</v>
      </c>
      <c r="F391" t="s">
        <v>19</v>
      </c>
      <c r="G391" t="s">
        <v>26</v>
      </c>
      <c r="H391" t="s">
        <v>27</v>
      </c>
      <c r="I391" t="s">
        <v>37</v>
      </c>
      <c r="J391">
        <v>1168.8399999999999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 x14ac:dyDescent="0.25">
      <c r="A392" s="1">
        <v>44013</v>
      </c>
      <c r="B392">
        <v>4636</v>
      </c>
      <c r="C392" t="s">
        <v>18</v>
      </c>
      <c r="D392" t="s">
        <v>49</v>
      </c>
      <c r="E392" t="s">
        <v>28</v>
      </c>
      <c r="F392" t="s">
        <v>19</v>
      </c>
      <c r="G392" t="s">
        <v>20</v>
      </c>
      <c r="H392" t="s">
        <v>22</v>
      </c>
      <c r="I392" t="s">
        <v>34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 x14ac:dyDescent="0.25">
      <c r="A393" s="1">
        <v>44013</v>
      </c>
      <c r="B393">
        <v>6108</v>
      </c>
      <c r="C393" t="s">
        <v>40</v>
      </c>
      <c r="D393" t="s">
        <v>50</v>
      </c>
      <c r="E393" t="s">
        <v>41</v>
      </c>
      <c r="F393" t="s">
        <v>19</v>
      </c>
      <c r="G393" t="s">
        <v>26</v>
      </c>
      <c r="H393" t="s">
        <v>27</v>
      </c>
      <c r="I393" t="s">
        <v>42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 x14ac:dyDescent="0.25">
      <c r="A394" s="1">
        <v>44014</v>
      </c>
      <c r="B394">
        <v>4636</v>
      </c>
      <c r="C394" t="s">
        <v>18</v>
      </c>
      <c r="D394" t="s">
        <v>46</v>
      </c>
      <c r="E394" t="s">
        <v>28</v>
      </c>
      <c r="F394" t="s">
        <v>19</v>
      </c>
      <c r="G394" t="s">
        <v>26</v>
      </c>
      <c r="H394" t="s">
        <v>27</v>
      </c>
      <c r="I394" t="s">
        <v>37</v>
      </c>
      <c r="J394">
        <v>1257.6099999999999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 x14ac:dyDescent="0.25">
      <c r="A395" s="1">
        <v>44014</v>
      </c>
      <c r="B395">
        <v>4636</v>
      </c>
      <c r="C395" t="s">
        <v>18</v>
      </c>
      <c r="D395" t="s">
        <v>49</v>
      </c>
      <c r="E395" t="s">
        <v>28</v>
      </c>
      <c r="F395" t="s">
        <v>19</v>
      </c>
      <c r="G395" t="s">
        <v>20</v>
      </c>
      <c r="H395" t="s">
        <v>22</v>
      </c>
      <c r="I395" t="s">
        <v>34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 x14ac:dyDescent="0.25">
      <c r="A396" s="1">
        <v>44014</v>
      </c>
      <c r="B396">
        <v>6108</v>
      </c>
      <c r="C396" t="s">
        <v>40</v>
      </c>
      <c r="D396" t="s">
        <v>50</v>
      </c>
      <c r="E396" t="s">
        <v>41</v>
      </c>
      <c r="F396" t="s">
        <v>19</v>
      </c>
      <c r="G396" t="s">
        <v>26</v>
      </c>
      <c r="H396" t="s">
        <v>27</v>
      </c>
      <c r="I396" t="s">
        <v>42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 x14ac:dyDescent="0.25">
      <c r="A397" s="1">
        <v>44015</v>
      </c>
      <c r="B397">
        <v>4636</v>
      </c>
      <c r="C397" t="s">
        <v>18</v>
      </c>
      <c r="D397" t="s">
        <v>46</v>
      </c>
      <c r="E397" t="s">
        <v>28</v>
      </c>
      <c r="F397" t="s">
        <v>19</v>
      </c>
      <c r="G397" t="s">
        <v>26</v>
      </c>
      <c r="H397" t="s">
        <v>27</v>
      </c>
      <c r="I397" t="s">
        <v>37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 x14ac:dyDescent="0.25">
      <c r="A398" s="1">
        <v>44015</v>
      </c>
      <c r="B398">
        <v>4636</v>
      </c>
      <c r="C398" t="s">
        <v>18</v>
      </c>
      <c r="D398" t="s">
        <v>49</v>
      </c>
      <c r="E398" t="s">
        <v>28</v>
      </c>
      <c r="F398" t="s">
        <v>19</v>
      </c>
      <c r="G398" t="s">
        <v>20</v>
      </c>
      <c r="H398" t="s">
        <v>22</v>
      </c>
      <c r="I398" t="s">
        <v>34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36.840000000000003</v>
      </c>
      <c r="U398">
        <v>409</v>
      </c>
      <c r="V398">
        <v>25</v>
      </c>
      <c r="W398">
        <v>573</v>
      </c>
      <c r="X398">
        <v>47</v>
      </c>
    </row>
    <row r="399" spans="1:24" x14ac:dyDescent="0.25">
      <c r="A399" s="1">
        <v>44015</v>
      </c>
      <c r="B399">
        <v>6108</v>
      </c>
      <c r="C399" t="s">
        <v>40</v>
      </c>
      <c r="D399" t="s">
        <v>50</v>
      </c>
      <c r="E399" t="s">
        <v>41</v>
      </c>
      <c r="F399" t="s">
        <v>19</v>
      </c>
      <c r="G399" t="s">
        <v>26</v>
      </c>
      <c r="H399" t="s">
        <v>27</v>
      </c>
      <c r="I399" t="s">
        <v>42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 x14ac:dyDescent="0.25">
      <c r="A400" s="1">
        <v>44016</v>
      </c>
      <c r="B400">
        <v>4636</v>
      </c>
      <c r="C400" t="s">
        <v>18</v>
      </c>
      <c r="D400" t="s">
        <v>46</v>
      </c>
      <c r="E400" t="s">
        <v>28</v>
      </c>
      <c r="F400" t="s">
        <v>19</v>
      </c>
      <c r="G400" t="s">
        <v>26</v>
      </c>
      <c r="H400" t="s">
        <v>27</v>
      </c>
      <c r="I400" t="s">
        <v>37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37.090000000000003</v>
      </c>
      <c r="U400">
        <v>413</v>
      </c>
      <c r="V400">
        <v>27</v>
      </c>
      <c r="W400">
        <v>573</v>
      </c>
      <c r="X400">
        <v>24</v>
      </c>
    </row>
    <row r="401" spans="1:24" x14ac:dyDescent="0.25">
      <c r="A401" s="1">
        <v>44016</v>
      </c>
      <c r="B401">
        <v>4636</v>
      </c>
      <c r="C401" t="s">
        <v>18</v>
      </c>
      <c r="D401" t="s">
        <v>49</v>
      </c>
      <c r="E401" t="s">
        <v>28</v>
      </c>
      <c r="F401" t="s">
        <v>19</v>
      </c>
      <c r="G401" t="s">
        <v>20</v>
      </c>
      <c r="H401" t="s">
        <v>22</v>
      </c>
      <c r="I401" t="s">
        <v>34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 x14ac:dyDescent="0.25">
      <c r="A402" s="1">
        <v>44016</v>
      </c>
      <c r="B402">
        <v>6108</v>
      </c>
      <c r="C402" t="s">
        <v>40</v>
      </c>
      <c r="D402" t="s">
        <v>50</v>
      </c>
      <c r="E402" t="s">
        <v>41</v>
      </c>
      <c r="F402" t="s">
        <v>19</v>
      </c>
      <c r="G402" t="s">
        <v>26</v>
      </c>
      <c r="H402" t="s">
        <v>27</v>
      </c>
      <c r="I402" t="s">
        <v>42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 x14ac:dyDescent="0.25">
      <c r="A403" s="1">
        <v>44017</v>
      </c>
      <c r="B403">
        <v>4636</v>
      </c>
      <c r="C403" t="s">
        <v>18</v>
      </c>
      <c r="D403" t="s">
        <v>46</v>
      </c>
      <c r="E403" t="s">
        <v>28</v>
      </c>
      <c r="F403" t="s">
        <v>19</v>
      </c>
      <c r="G403" t="s">
        <v>26</v>
      </c>
      <c r="H403" t="s">
        <v>27</v>
      </c>
      <c r="I403" t="s">
        <v>37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 x14ac:dyDescent="0.25">
      <c r="A404" s="1">
        <v>44017</v>
      </c>
      <c r="B404">
        <v>4636</v>
      </c>
      <c r="C404" t="s">
        <v>18</v>
      </c>
      <c r="D404" t="s">
        <v>49</v>
      </c>
      <c r="E404" t="s">
        <v>28</v>
      </c>
      <c r="F404" t="s">
        <v>19</v>
      </c>
      <c r="G404" t="s">
        <v>20</v>
      </c>
      <c r="H404" t="s">
        <v>22</v>
      </c>
      <c r="I404" t="s">
        <v>34</v>
      </c>
      <c r="J404">
        <v>755.47</v>
      </c>
      <c r="K404">
        <v>256.64999999999998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 x14ac:dyDescent="0.25">
      <c r="A405" s="1">
        <v>44017</v>
      </c>
      <c r="B405">
        <v>6108</v>
      </c>
      <c r="C405" t="s">
        <v>40</v>
      </c>
      <c r="D405" t="s">
        <v>50</v>
      </c>
      <c r="E405" t="s">
        <v>41</v>
      </c>
      <c r="F405" t="s">
        <v>19</v>
      </c>
      <c r="G405" t="s">
        <v>26</v>
      </c>
      <c r="H405" t="s">
        <v>27</v>
      </c>
      <c r="I405" t="s">
        <v>42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 x14ac:dyDescent="0.25">
      <c r="A406" s="1">
        <v>44018</v>
      </c>
      <c r="B406">
        <v>4636</v>
      </c>
      <c r="C406" t="s">
        <v>18</v>
      </c>
      <c r="D406" t="s">
        <v>46</v>
      </c>
      <c r="E406" t="s">
        <v>28</v>
      </c>
      <c r="F406" t="s">
        <v>19</v>
      </c>
      <c r="G406" t="s">
        <v>26</v>
      </c>
      <c r="H406" t="s">
        <v>27</v>
      </c>
      <c r="I406" t="s">
        <v>37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 x14ac:dyDescent="0.25">
      <c r="A407" s="1">
        <v>44018</v>
      </c>
      <c r="B407">
        <v>4636</v>
      </c>
      <c r="C407" t="s">
        <v>18</v>
      </c>
      <c r="D407" t="s">
        <v>49</v>
      </c>
      <c r="E407" t="s">
        <v>28</v>
      </c>
      <c r="F407" t="s">
        <v>19</v>
      </c>
      <c r="G407" t="s">
        <v>20</v>
      </c>
      <c r="H407" t="s">
        <v>22</v>
      </c>
      <c r="I407" t="s">
        <v>34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 x14ac:dyDescent="0.25">
      <c r="A408" s="1">
        <v>44019</v>
      </c>
      <c r="B408">
        <v>4636</v>
      </c>
      <c r="C408" t="s">
        <v>18</v>
      </c>
      <c r="D408" t="s">
        <v>46</v>
      </c>
      <c r="E408" t="s">
        <v>28</v>
      </c>
      <c r="F408" t="s">
        <v>19</v>
      </c>
      <c r="G408" t="s">
        <v>26</v>
      </c>
      <c r="H408" t="s">
        <v>27</v>
      </c>
      <c r="I408" t="s">
        <v>37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 x14ac:dyDescent="0.25">
      <c r="A409" s="1">
        <v>44019</v>
      </c>
      <c r="B409">
        <v>4636</v>
      </c>
      <c r="C409" t="s">
        <v>18</v>
      </c>
      <c r="D409" t="s">
        <v>49</v>
      </c>
      <c r="E409" t="s">
        <v>28</v>
      </c>
      <c r="F409" t="s">
        <v>19</v>
      </c>
      <c r="G409" t="s">
        <v>20</v>
      </c>
      <c r="H409" t="s">
        <v>22</v>
      </c>
      <c r="I409" t="s">
        <v>34</v>
      </c>
      <c r="J409">
        <v>742.2</v>
      </c>
      <c r="K409">
        <v>269.20999999999998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 x14ac:dyDescent="0.25">
      <c r="A410" s="1">
        <v>44019</v>
      </c>
      <c r="B410">
        <v>6108</v>
      </c>
      <c r="C410" t="s">
        <v>40</v>
      </c>
      <c r="D410" t="s">
        <v>50</v>
      </c>
      <c r="E410" t="s">
        <v>41</v>
      </c>
      <c r="F410" t="s">
        <v>19</v>
      </c>
      <c r="G410" t="s">
        <v>26</v>
      </c>
      <c r="H410" t="s">
        <v>27</v>
      </c>
      <c r="I410" t="s">
        <v>42</v>
      </c>
      <c r="J410">
        <v>3240.96</v>
      </c>
      <c r="K410">
        <v>1100.6099999999999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 x14ac:dyDescent="0.25">
      <c r="A411" s="1">
        <v>44020</v>
      </c>
      <c r="B411">
        <v>4636</v>
      </c>
      <c r="C411" t="s">
        <v>18</v>
      </c>
      <c r="D411" t="s">
        <v>46</v>
      </c>
      <c r="E411" t="s">
        <v>28</v>
      </c>
      <c r="F411" t="s">
        <v>19</v>
      </c>
      <c r="G411" t="s">
        <v>26</v>
      </c>
      <c r="H411" t="s">
        <v>27</v>
      </c>
      <c r="I411" t="s">
        <v>37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33.950000000000003</v>
      </c>
      <c r="U411">
        <v>326</v>
      </c>
      <c r="V411">
        <v>24</v>
      </c>
      <c r="W411">
        <v>686</v>
      </c>
      <c r="X411">
        <v>16</v>
      </c>
    </row>
    <row r="412" spans="1:24" x14ac:dyDescent="0.25">
      <c r="A412" s="1">
        <v>44020</v>
      </c>
      <c r="B412">
        <v>4636</v>
      </c>
      <c r="C412" t="s">
        <v>18</v>
      </c>
      <c r="D412" t="s">
        <v>49</v>
      </c>
      <c r="E412" t="s">
        <v>28</v>
      </c>
      <c r="F412" t="s">
        <v>19</v>
      </c>
      <c r="G412" t="s">
        <v>20</v>
      </c>
      <c r="H412" t="s">
        <v>22</v>
      </c>
      <c r="I412" t="s">
        <v>34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 x14ac:dyDescent="0.25">
      <c r="A413" s="1">
        <v>44020</v>
      </c>
      <c r="B413">
        <v>6108</v>
      </c>
      <c r="C413" t="s">
        <v>40</v>
      </c>
      <c r="D413" t="s">
        <v>50</v>
      </c>
      <c r="E413" t="s">
        <v>41</v>
      </c>
      <c r="F413" t="s">
        <v>19</v>
      </c>
      <c r="G413" t="s">
        <v>26</v>
      </c>
      <c r="H413" t="s">
        <v>27</v>
      </c>
      <c r="I413" t="s">
        <v>42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 x14ac:dyDescent="0.25">
      <c r="A414" s="1">
        <v>44020</v>
      </c>
      <c r="B414">
        <v>6108</v>
      </c>
      <c r="C414" t="s">
        <v>40</v>
      </c>
      <c r="D414" t="s">
        <v>51</v>
      </c>
      <c r="E414" t="s">
        <v>41</v>
      </c>
      <c r="F414" t="s">
        <v>19</v>
      </c>
      <c r="G414" t="s">
        <v>20</v>
      </c>
      <c r="H414" t="s">
        <v>22</v>
      </c>
      <c r="I414" t="s">
        <v>43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 x14ac:dyDescent="0.25">
      <c r="A415" s="1">
        <v>44021</v>
      </c>
      <c r="B415">
        <v>4636</v>
      </c>
      <c r="C415" t="s">
        <v>18</v>
      </c>
      <c r="D415" t="s">
        <v>46</v>
      </c>
      <c r="E415" t="s">
        <v>28</v>
      </c>
      <c r="F415" t="s">
        <v>19</v>
      </c>
      <c r="G415" t="s">
        <v>26</v>
      </c>
      <c r="H415" t="s">
        <v>27</v>
      </c>
      <c r="I415" t="s">
        <v>37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19.440000000000001</v>
      </c>
      <c r="U415">
        <v>274</v>
      </c>
      <c r="V415">
        <v>14</v>
      </c>
      <c r="W415">
        <v>472</v>
      </c>
      <c r="X415">
        <v>21</v>
      </c>
    </row>
    <row r="416" spans="1:24" x14ac:dyDescent="0.25">
      <c r="A416" s="1">
        <v>44021</v>
      </c>
      <c r="B416">
        <v>4636</v>
      </c>
      <c r="C416" t="s">
        <v>18</v>
      </c>
      <c r="D416" t="s">
        <v>49</v>
      </c>
      <c r="E416" t="s">
        <v>28</v>
      </c>
      <c r="F416" t="s">
        <v>19</v>
      </c>
      <c r="G416" t="s">
        <v>20</v>
      </c>
      <c r="H416" t="s">
        <v>22</v>
      </c>
      <c r="I416" t="s">
        <v>34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 x14ac:dyDescent="0.25">
      <c r="A417" s="1">
        <v>44021</v>
      </c>
      <c r="B417">
        <v>6108</v>
      </c>
      <c r="C417" t="s">
        <v>40</v>
      </c>
      <c r="D417" t="s">
        <v>50</v>
      </c>
      <c r="E417" t="s">
        <v>41</v>
      </c>
      <c r="F417" t="s">
        <v>19</v>
      </c>
      <c r="G417" t="s">
        <v>26</v>
      </c>
      <c r="H417" t="s">
        <v>27</v>
      </c>
      <c r="I417" t="s">
        <v>42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 x14ac:dyDescent="0.25">
      <c r="A418" s="1">
        <v>44021</v>
      </c>
      <c r="B418">
        <v>6108</v>
      </c>
      <c r="C418" t="s">
        <v>40</v>
      </c>
      <c r="D418" t="s">
        <v>51</v>
      </c>
      <c r="E418" t="s">
        <v>41</v>
      </c>
      <c r="F418" t="s">
        <v>19</v>
      </c>
      <c r="G418" t="s">
        <v>20</v>
      </c>
      <c r="H418" t="s">
        <v>22</v>
      </c>
      <c r="I418" t="s">
        <v>43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 x14ac:dyDescent="0.25">
      <c r="A419" s="1">
        <v>44022</v>
      </c>
      <c r="B419">
        <v>4636</v>
      </c>
      <c r="C419" t="s">
        <v>18</v>
      </c>
      <c r="D419" t="s">
        <v>46</v>
      </c>
      <c r="E419" t="s">
        <v>28</v>
      </c>
      <c r="F419" t="s">
        <v>19</v>
      </c>
      <c r="G419" t="s">
        <v>26</v>
      </c>
      <c r="H419" t="s">
        <v>27</v>
      </c>
      <c r="I419" t="s">
        <v>37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 x14ac:dyDescent="0.25">
      <c r="A420" s="1">
        <v>44022</v>
      </c>
      <c r="B420">
        <v>4636</v>
      </c>
      <c r="C420" t="s">
        <v>18</v>
      </c>
      <c r="D420" t="s">
        <v>49</v>
      </c>
      <c r="E420" t="s">
        <v>28</v>
      </c>
      <c r="F420" t="s">
        <v>19</v>
      </c>
      <c r="G420" t="s">
        <v>20</v>
      </c>
      <c r="H420" t="s">
        <v>22</v>
      </c>
      <c r="I420" t="s">
        <v>34</v>
      </c>
      <c r="J420">
        <v>813</v>
      </c>
      <c r="K420">
        <v>289.41000000000003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 x14ac:dyDescent="0.25">
      <c r="A421" s="1">
        <v>44022</v>
      </c>
      <c r="B421">
        <v>6108</v>
      </c>
      <c r="C421" t="s">
        <v>40</v>
      </c>
      <c r="D421" t="s">
        <v>50</v>
      </c>
      <c r="E421" t="s">
        <v>41</v>
      </c>
      <c r="F421" t="s">
        <v>19</v>
      </c>
      <c r="G421" t="s">
        <v>26</v>
      </c>
      <c r="H421" t="s">
        <v>27</v>
      </c>
      <c r="I421" t="s">
        <v>42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 x14ac:dyDescent="0.25">
      <c r="A422" s="1">
        <v>44022</v>
      </c>
      <c r="B422">
        <v>6108</v>
      </c>
      <c r="C422" t="s">
        <v>40</v>
      </c>
      <c r="D422" t="s">
        <v>51</v>
      </c>
      <c r="E422" t="s">
        <v>41</v>
      </c>
      <c r="F422" t="s">
        <v>19</v>
      </c>
      <c r="G422" t="s">
        <v>20</v>
      </c>
      <c r="H422" t="s">
        <v>22</v>
      </c>
      <c r="I422" t="s">
        <v>43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 x14ac:dyDescent="0.25">
      <c r="A423" s="1">
        <v>44023</v>
      </c>
      <c r="B423">
        <v>4636</v>
      </c>
      <c r="C423" t="s">
        <v>18</v>
      </c>
      <c r="D423" t="s">
        <v>46</v>
      </c>
      <c r="E423" t="s">
        <v>28</v>
      </c>
      <c r="F423" t="s">
        <v>19</v>
      </c>
      <c r="G423" t="s">
        <v>26</v>
      </c>
      <c r="H423" t="s">
        <v>27</v>
      </c>
      <c r="I423" t="s">
        <v>37</v>
      </c>
      <c r="J423">
        <v>801.72</v>
      </c>
      <c r="K423">
        <v>315.14999999999998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 x14ac:dyDescent="0.25">
      <c r="A424" s="1">
        <v>44023</v>
      </c>
      <c r="B424">
        <v>4636</v>
      </c>
      <c r="C424" t="s">
        <v>18</v>
      </c>
      <c r="D424" t="s">
        <v>49</v>
      </c>
      <c r="E424" t="s">
        <v>28</v>
      </c>
      <c r="F424" t="s">
        <v>19</v>
      </c>
      <c r="G424" t="s">
        <v>20</v>
      </c>
      <c r="H424" t="s">
        <v>22</v>
      </c>
      <c r="I424" t="s">
        <v>34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 x14ac:dyDescent="0.25">
      <c r="A425" s="1">
        <v>44023</v>
      </c>
      <c r="B425">
        <v>6108</v>
      </c>
      <c r="C425" t="s">
        <v>40</v>
      </c>
      <c r="D425" t="s">
        <v>50</v>
      </c>
      <c r="E425" t="s">
        <v>41</v>
      </c>
      <c r="F425" t="s">
        <v>19</v>
      </c>
      <c r="G425" t="s">
        <v>26</v>
      </c>
      <c r="H425" t="s">
        <v>27</v>
      </c>
      <c r="I425" t="s">
        <v>42</v>
      </c>
      <c r="J425">
        <v>2584.6799999999998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 x14ac:dyDescent="0.25">
      <c r="A426" s="1">
        <v>44023</v>
      </c>
      <c r="B426">
        <v>6108</v>
      </c>
      <c r="C426" t="s">
        <v>40</v>
      </c>
      <c r="D426" t="s">
        <v>51</v>
      </c>
      <c r="E426" t="s">
        <v>41</v>
      </c>
      <c r="F426" t="s">
        <v>19</v>
      </c>
      <c r="G426" t="s">
        <v>20</v>
      </c>
      <c r="H426" t="s">
        <v>22</v>
      </c>
      <c r="I426" t="s">
        <v>43</v>
      </c>
      <c r="J426">
        <v>3374.12</v>
      </c>
      <c r="K426">
        <v>1118.1500000000001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 x14ac:dyDescent="0.25">
      <c r="A427" s="1">
        <v>44024</v>
      </c>
      <c r="B427">
        <v>4636</v>
      </c>
      <c r="C427" t="s">
        <v>18</v>
      </c>
      <c r="D427" t="s">
        <v>46</v>
      </c>
      <c r="E427" t="s">
        <v>28</v>
      </c>
      <c r="F427" t="s">
        <v>19</v>
      </c>
      <c r="G427" t="s">
        <v>26</v>
      </c>
      <c r="H427" t="s">
        <v>27</v>
      </c>
      <c r="I427" t="s">
        <v>37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 x14ac:dyDescent="0.25">
      <c r="A428" s="1">
        <v>44024</v>
      </c>
      <c r="B428">
        <v>4636</v>
      </c>
      <c r="C428" t="s">
        <v>18</v>
      </c>
      <c r="D428" t="s">
        <v>49</v>
      </c>
      <c r="E428" t="s">
        <v>28</v>
      </c>
      <c r="F428" t="s">
        <v>19</v>
      </c>
      <c r="G428" t="s">
        <v>20</v>
      </c>
      <c r="H428" t="s">
        <v>22</v>
      </c>
      <c r="I428" t="s">
        <v>34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 x14ac:dyDescent="0.25">
      <c r="A429" s="1">
        <v>44024</v>
      </c>
      <c r="B429">
        <v>6108</v>
      </c>
      <c r="C429" t="s">
        <v>40</v>
      </c>
      <c r="D429" t="s">
        <v>50</v>
      </c>
      <c r="E429" t="s">
        <v>41</v>
      </c>
      <c r="F429" t="s">
        <v>19</v>
      </c>
      <c r="G429" t="s">
        <v>26</v>
      </c>
      <c r="H429" t="s">
        <v>27</v>
      </c>
      <c r="I429" t="s">
        <v>42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 x14ac:dyDescent="0.25">
      <c r="A430" s="1">
        <v>44024</v>
      </c>
      <c r="B430">
        <v>6108</v>
      </c>
      <c r="C430" t="s">
        <v>40</v>
      </c>
      <c r="D430" t="s">
        <v>51</v>
      </c>
      <c r="E430" t="s">
        <v>41</v>
      </c>
      <c r="F430" t="s">
        <v>19</v>
      </c>
      <c r="G430" t="s">
        <v>20</v>
      </c>
      <c r="H430" t="s">
        <v>22</v>
      </c>
      <c r="I430" t="s">
        <v>43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 x14ac:dyDescent="0.25">
      <c r="A431" s="1">
        <v>44025</v>
      </c>
      <c r="B431">
        <v>4636</v>
      </c>
      <c r="C431" t="s">
        <v>18</v>
      </c>
      <c r="D431" t="s">
        <v>46</v>
      </c>
      <c r="E431" t="s">
        <v>28</v>
      </c>
      <c r="F431" t="s">
        <v>19</v>
      </c>
      <c r="G431" t="s">
        <v>26</v>
      </c>
      <c r="H431" t="s">
        <v>27</v>
      </c>
      <c r="I431" t="s">
        <v>37</v>
      </c>
      <c r="J431">
        <v>865.98</v>
      </c>
      <c r="K431">
        <v>302.60000000000002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 x14ac:dyDescent="0.25">
      <c r="A432" s="1">
        <v>44025</v>
      </c>
      <c r="B432">
        <v>4636</v>
      </c>
      <c r="C432" t="s">
        <v>18</v>
      </c>
      <c r="D432" t="s">
        <v>49</v>
      </c>
      <c r="E432" t="s">
        <v>28</v>
      </c>
      <c r="F432" t="s">
        <v>19</v>
      </c>
      <c r="G432" t="s">
        <v>20</v>
      </c>
      <c r="H432" t="s">
        <v>22</v>
      </c>
      <c r="I432" t="s">
        <v>34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 x14ac:dyDescent="0.25">
      <c r="A433" s="1">
        <v>44025</v>
      </c>
      <c r="B433">
        <v>6108</v>
      </c>
      <c r="C433" t="s">
        <v>40</v>
      </c>
      <c r="D433" t="s">
        <v>50</v>
      </c>
      <c r="E433" t="s">
        <v>41</v>
      </c>
      <c r="F433" t="s">
        <v>19</v>
      </c>
      <c r="G433" t="s">
        <v>26</v>
      </c>
      <c r="H433" t="s">
        <v>27</v>
      </c>
      <c r="I433" t="s">
        <v>42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128.83000000000001</v>
      </c>
      <c r="U433">
        <v>1120</v>
      </c>
      <c r="V433">
        <v>63</v>
      </c>
      <c r="W433">
        <v>1566</v>
      </c>
      <c r="X433">
        <v>66</v>
      </c>
    </row>
    <row r="434" spans="1:24" x14ac:dyDescent="0.25">
      <c r="A434" s="1">
        <v>44025</v>
      </c>
      <c r="B434">
        <v>6108</v>
      </c>
      <c r="C434" t="s">
        <v>40</v>
      </c>
      <c r="D434" t="s">
        <v>51</v>
      </c>
      <c r="E434" t="s">
        <v>41</v>
      </c>
      <c r="F434" t="s">
        <v>19</v>
      </c>
      <c r="G434" t="s">
        <v>20</v>
      </c>
      <c r="H434" t="s">
        <v>22</v>
      </c>
      <c r="I434" t="s">
        <v>43</v>
      </c>
      <c r="J434">
        <v>4035.58</v>
      </c>
      <c r="K434">
        <v>1234.1400000000001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 x14ac:dyDescent="0.25">
      <c r="A435" s="1">
        <v>44026</v>
      </c>
      <c r="B435">
        <v>4636</v>
      </c>
      <c r="C435" t="s">
        <v>18</v>
      </c>
      <c r="D435" t="s">
        <v>46</v>
      </c>
      <c r="E435" t="s">
        <v>28</v>
      </c>
      <c r="F435" t="s">
        <v>19</v>
      </c>
      <c r="G435" t="s">
        <v>26</v>
      </c>
      <c r="H435" t="s">
        <v>27</v>
      </c>
      <c r="I435" t="s">
        <v>37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19.829999999999998</v>
      </c>
      <c r="U435">
        <v>230</v>
      </c>
      <c r="V435">
        <v>13</v>
      </c>
      <c r="W435">
        <v>388</v>
      </c>
      <c r="X435">
        <v>25</v>
      </c>
    </row>
    <row r="436" spans="1:24" x14ac:dyDescent="0.25">
      <c r="A436" s="1">
        <v>44026</v>
      </c>
      <c r="B436">
        <v>4636</v>
      </c>
      <c r="C436" t="s">
        <v>18</v>
      </c>
      <c r="D436" t="s">
        <v>49</v>
      </c>
      <c r="E436" t="s">
        <v>28</v>
      </c>
      <c r="F436" t="s">
        <v>19</v>
      </c>
      <c r="G436" t="s">
        <v>20</v>
      </c>
      <c r="H436" t="s">
        <v>22</v>
      </c>
      <c r="I436" t="s">
        <v>34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 x14ac:dyDescent="0.25">
      <c r="A437" s="1">
        <v>44026</v>
      </c>
      <c r="B437">
        <v>6108</v>
      </c>
      <c r="C437" t="s">
        <v>40</v>
      </c>
      <c r="D437" t="s">
        <v>50</v>
      </c>
      <c r="E437" t="s">
        <v>41</v>
      </c>
      <c r="F437" t="s">
        <v>19</v>
      </c>
      <c r="G437" t="s">
        <v>26</v>
      </c>
      <c r="H437" t="s">
        <v>27</v>
      </c>
      <c r="I437" t="s">
        <v>42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 x14ac:dyDescent="0.25">
      <c r="A438" s="1">
        <v>44026</v>
      </c>
      <c r="B438">
        <v>6108</v>
      </c>
      <c r="C438" t="s">
        <v>40</v>
      </c>
      <c r="D438" t="s">
        <v>51</v>
      </c>
      <c r="E438" t="s">
        <v>41</v>
      </c>
      <c r="F438" t="s">
        <v>19</v>
      </c>
      <c r="G438" t="s">
        <v>20</v>
      </c>
      <c r="H438" t="s">
        <v>22</v>
      </c>
      <c r="I438" t="s">
        <v>43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 x14ac:dyDescent="0.25">
      <c r="A439" s="1">
        <v>44027</v>
      </c>
      <c r="B439">
        <v>4636</v>
      </c>
      <c r="C439" t="s">
        <v>18</v>
      </c>
      <c r="D439" t="s">
        <v>46</v>
      </c>
      <c r="E439" t="s">
        <v>28</v>
      </c>
      <c r="F439" t="s">
        <v>19</v>
      </c>
      <c r="G439" t="s">
        <v>26</v>
      </c>
      <c r="H439" t="s">
        <v>27</v>
      </c>
      <c r="I439" t="s">
        <v>37</v>
      </c>
      <c r="J439">
        <v>1208.0899999999999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 x14ac:dyDescent="0.25">
      <c r="A440" s="1">
        <v>44027</v>
      </c>
      <c r="B440">
        <v>4636</v>
      </c>
      <c r="C440" t="s">
        <v>18</v>
      </c>
      <c r="D440" t="s">
        <v>49</v>
      </c>
      <c r="E440" t="s">
        <v>28</v>
      </c>
      <c r="F440" t="s">
        <v>19</v>
      </c>
      <c r="G440" t="s">
        <v>20</v>
      </c>
      <c r="H440" t="s">
        <v>22</v>
      </c>
      <c r="I440" t="s">
        <v>34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 x14ac:dyDescent="0.25">
      <c r="A441" s="1">
        <v>44027</v>
      </c>
      <c r="B441">
        <v>6108</v>
      </c>
      <c r="C441" t="s">
        <v>40</v>
      </c>
      <c r="D441" t="s">
        <v>50</v>
      </c>
      <c r="E441" t="s">
        <v>41</v>
      </c>
      <c r="F441" t="s">
        <v>19</v>
      </c>
      <c r="G441" t="s">
        <v>26</v>
      </c>
      <c r="H441" t="s">
        <v>27</v>
      </c>
      <c r="I441" t="s">
        <v>42</v>
      </c>
      <c r="J441">
        <v>3539.82</v>
      </c>
      <c r="K441">
        <v>1222.6099999999999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 x14ac:dyDescent="0.25">
      <c r="A442" s="1">
        <v>44027</v>
      </c>
      <c r="B442">
        <v>6108</v>
      </c>
      <c r="C442" t="s">
        <v>40</v>
      </c>
      <c r="D442" t="s">
        <v>51</v>
      </c>
      <c r="E442" t="s">
        <v>41</v>
      </c>
      <c r="F442" t="s">
        <v>19</v>
      </c>
      <c r="G442" t="s">
        <v>20</v>
      </c>
      <c r="H442" t="s">
        <v>22</v>
      </c>
      <c r="I442" t="s">
        <v>43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 x14ac:dyDescent="0.25">
      <c r="A443" s="1">
        <v>44028</v>
      </c>
      <c r="B443">
        <v>4636</v>
      </c>
      <c r="C443" t="s">
        <v>18</v>
      </c>
      <c r="D443" t="s">
        <v>46</v>
      </c>
      <c r="E443" t="s">
        <v>28</v>
      </c>
      <c r="F443" t="s">
        <v>19</v>
      </c>
      <c r="G443" t="s">
        <v>26</v>
      </c>
      <c r="H443" t="s">
        <v>27</v>
      </c>
      <c r="I443" t="s">
        <v>37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 x14ac:dyDescent="0.25">
      <c r="A444" s="1">
        <v>44028</v>
      </c>
      <c r="B444">
        <v>6108</v>
      </c>
      <c r="C444" t="s">
        <v>40</v>
      </c>
      <c r="D444" t="s">
        <v>50</v>
      </c>
      <c r="E444" t="s">
        <v>41</v>
      </c>
      <c r="F444" t="s">
        <v>19</v>
      </c>
      <c r="G444" t="s">
        <v>26</v>
      </c>
      <c r="H444" t="s">
        <v>27</v>
      </c>
      <c r="I444" t="s">
        <v>42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 x14ac:dyDescent="0.25">
      <c r="A445" s="1">
        <v>44028</v>
      </c>
      <c r="B445">
        <v>6108</v>
      </c>
      <c r="C445" t="s">
        <v>40</v>
      </c>
      <c r="D445" t="s">
        <v>51</v>
      </c>
      <c r="E445" t="s">
        <v>41</v>
      </c>
      <c r="F445" t="s">
        <v>19</v>
      </c>
      <c r="G445" t="s">
        <v>20</v>
      </c>
      <c r="H445" t="s">
        <v>22</v>
      </c>
      <c r="I445" t="s">
        <v>43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 x14ac:dyDescent="0.25">
      <c r="A446" s="1">
        <v>44029</v>
      </c>
      <c r="B446">
        <v>4636</v>
      </c>
      <c r="C446" t="s">
        <v>18</v>
      </c>
      <c r="D446" t="s">
        <v>46</v>
      </c>
      <c r="E446" t="s">
        <v>28</v>
      </c>
      <c r="F446" t="s">
        <v>19</v>
      </c>
      <c r="G446" t="s">
        <v>26</v>
      </c>
      <c r="H446" t="s">
        <v>27</v>
      </c>
      <c r="I446" t="s">
        <v>37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 x14ac:dyDescent="0.25">
      <c r="A447" s="1">
        <v>44029</v>
      </c>
      <c r="B447">
        <v>6108</v>
      </c>
      <c r="C447" t="s">
        <v>40</v>
      </c>
      <c r="D447" t="s">
        <v>50</v>
      </c>
      <c r="E447" t="s">
        <v>41</v>
      </c>
      <c r="F447" t="s">
        <v>19</v>
      </c>
      <c r="G447" t="s">
        <v>26</v>
      </c>
      <c r="H447" t="s">
        <v>27</v>
      </c>
      <c r="I447" t="s">
        <v>42</v>
      </c>
      <c r="J447">
        <v>3097.62</v>
      </c>
      <c r="K447">
        <v>1047.0899999999999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 x14ac:dyDescent="0.25">
      <c r="A448" s="1">
        <v>44029</v>
      </c>
      <c r="B448">
        <v>6108</v>
      </c>
      <c r="C448" t="s">
        <v>40</v>
      </c>
      <c r="D448" t="s">
        <v>51</v>
      </c>
      <c r="E448" t="s">
        <v>41</v>
      </c>
      <c r="F448" t="s">
        <v>19</v>
      </c>
      <c r="G448" t="s">
        <v>20</v>
      </c>
      <c r="H448" t="s">
        <v>22</v>
      </c>
      <c r="I448" t="s">
        <v>43</v>
      </c>
      <c r="J448">
        <v>6540.56</v>
      </c>
      <c r="K448">
        <v>2194.7199999999998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 x14ac:dyDescent="0.25">
      <c r="A449" s="1">
        <v>44030</v>
      </c>
      <c r="B449">
        <v>4636</v>
      </c>
      <c r="C449" t="s">
        <v>18</v>
      </c>
      <c r="D449" t="s">
        <v>46</v>
      </c>
      <c r="E449" t="s">
        <v>28</v>
      </c>
      <c r="F449" t="s">
        <v>19</v>
      </c>
      <c r="G449" t="s">
        <v>26</v>
      </c>
      <c r="H449" t="s">
        <v>27</v>
      </c>
      <c r="I449" t="s">
        <v>37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 x14ac:dyDescent="0.25">
      <c r="A450" s="1">
        <v>44030</v>
      </c>
      <c r="B450">
        <v>6108</v>
      </c>
      <c r="C450" t="s">
        <v>40</v>
      </c>
      <c r="D450" t="s">
        <v>50</v>
      </c>
      <c r="E450" t="s">
        <v>41</v>
      </c>
      <c r="F450" t="s">
        <v>19</v>
      </c>
      <c r="G450" t="s">
        <v>26</v>
      </c>
      <c r="H450" t="s">
        <v>27</v>
      </c>
      <c r="I450" t="s">
        <v>42</v>
      </c>
      <c r="J450">
        <v>2162.2199999999998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 x14ac:dyDescent="0.25">
      <c r="A451" s="1">
        <v>44030</v>
      </c>
      <c r="B451">
        <v>6108</v>
      </c>
      <c r="C451" t="s">
        <v>40</v>
      </c>
      <c r="D451" t="s">
        <v>51</v>
      </c>
      <c r="E451" t="s">
        <v>41</v>
      </c>
      <c r="F451" t="s">
        <v>19</v>
      </c>
      <c r="G451" t="s">
        <v>20</v>
      </c>
      <c r="H451" t="s">
        <v>22</v>
      </c>
      <c r="I451" t="s">
        <v>43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 x14ac:dyDescent="0.25">
      <c r="A452" s="1">
        <v>44031</v>
      </c>
      <c r="B452">
        <v>4636</v>
      </c>
      <c r="C452" t="s">
        <v>18</v>
      </c>
      <c r="D452" t="s">
        <v>46</v>
      </c>
      <c r="E452" t="s">
        <v>28</v>
      </c>
      <c r="F452" t="s">
        <v>19</v>
      </c>
      <c r="G452" t="s">
        <v>26</v>
      </c>
      <c r="H452" t="s">
        <v>27</v>
      </c>
      <c r="I452" t="s">
        <v>37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 x14ac:dyDescent="0.25">
      <c r="A453" s="1">
        <v>44031</v>
      </c>
      <c r="B453">
        <v>6108</v>
      </c>
      <c r="C453" t="s">
        <v>40</v>
      </c>
      <c r="D453" t="s">
        <v>50</v>
      </c>
      <c r="E453" t="s">
        <v>41</v>
      </c>
      <c r="F453" t="s">
        <v>19</v>
      </c>
      <c r="G453" t="s">
        <v>26</v>
      </c>
      <c r="H453" t="s">
        <v>27</v>
      </c>
      <c r="I453" t="s">
        <v>42</v>
      </c>
      <c r="J453">
        <v>1994.08</v>
      </c>
      <c r="K453">
        <v>643.94000000000005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 x14ac:dyDescent="0.25">
      <c r="A454" s="1">
        <v>44031</v>
      </c>
      <c r="B454">
        <v>6108</v>
      </c>
      <c r="C454" t="s">
        <v>40</v>
      </c>
      <c r="D454" t="s">
        <v>51</v>
      </c>
      <c r="E454" t="s">
        <v>41</v>
      </c>
      <c r="F454" t="s">
        <v>19</v>
      </c>
      <c r="G454" t="s">
        <v>20</v>
      </c>
      <c r="H454" t="s">
        <v>22</v>
      </c>
      <c r="I454" t="s">
        <v>43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 x14ac:dyDescent="0.25">
      <c r="A455" s="1">
        <v>44032</v>
      </c>
      <c r="B455">
        <v>6108</v>
      </c>
      <c r="C455" t="s">
        <v>40</v>
      </c>
      <c r="D455" t="s">
        <v>50</v>
      </c>
      <c r="E455" t="s">
        <v>41</v>
      </c>
      <c r="F455" t="s">
        <v>19</v>
      </c>
      <c r="G455" t="s">
        <v>26</v>
      </c>
      <c r="H455" t="s">
        <v>27</v>
      </c>
      <c r="I455" t="s">
        <v>42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 x14ac:dyDescent="0.25">
      <c r="A456" s="1">
        <v>44032</v>
      </c>
      <c r="B456">
        <v>6108</v>
      </c>
      <c r="C456" t="s">
        <v>40</v>
      </c>
      <c r="D456" t="s">
        <v>51</v>
      </c>
      <c r="E456" t="s">
        <v>41</v>
      </c>
      <c r="F456" t="s">
        <v>19</v>
      </c>
      <c r="G456" t="s">
        <v>20</v>
      </c>
      <c r="H456" t="s">
        <v>22</v>
      </c>
      <c r="I456" t="s">
        <v>43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 x14ac:dyDescent="0.25">
      <c r="A457" s="1">
        <v>44033</v>
      </c>
      <c r="B457">
        <v>4636</v>
      </c>
      <c r="C457" t="s">
        <v>18</v>
      </c>
      <c r="D457" t="s">
        <v>46</v>
      </c>
      <c r="E457" t="s">
        <v>28</v>
      </c>
      <c r="F457" t="s">
        <v>19</v>
      </c>
      <c r="G457" t="s">
        <v>26</v>
      </c>
      <c r="H457" t="s">
        <v>27</v>
      </c>
      <c r="I457" t="s">
        <v>37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 x14ac:dyDescent="0.25">
      <c r="A458" s="1">
        <v>44033</v>
      </c>
      <c r="B458">
        <v>6108</v>
      </c>
      <c r="C458" t="s">
        <v>40</v>
      </c>
      <c r="D458" t="s">
        <v>50</v>
      </c>
      <c r="E458" t="s">
        <v>41</v>
      </c>
      <c r="F458" t="s">
        <v>19</v>
      </c>
      <c r="G458" t="s">
        <v>26</v>
      </c>
      <c r="H458" t="s">
        <v>27</v>
      </c>
      <c r="I458" t="s">
        <v>42</v>
      </c>
      <c r="J458">
        <v>3173.74</v>
      </c>
      <c r="K458">
        <v>1035.1400000000001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 x14ac:dyDescent="0.25">
      <c r="A459" s="1">
        <v>44033</v>
      </c>
      <c r="B459">
        <v>6108</v>
      </c>
      <c r="C459" t="s">
        <v>40</v>
      </c>
      <c r="D459" t="s">
        <v>51</v>
      </c>
      <c r="E459" t="s">
        <v>41</v>
      </c>
      <c r="F459" t="s">
        <v>19</v>
      </c>
      <c r="G459" t="s">
        <v>20</v>
      </c>
      <c r="H459" t="s">
        <v>22</v>
      </c>
      <c r="I459" t="s">
        <v>43</v>
      </c>
      <c r="J459">
        <v>4533.6000000000004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263.72000000000003</v>
      </c>
      <c r="U459">
        <v>2538</v>
      </c>
      <c r="V459">
        <v>147</v>
      </c>
      <c r="W459">
        <v>2538</v>
      </c>
      <c r="X459">
        <v>430</v>
      </c>
    </row>
    <row r="460" spans="1:24" x14ac:dyDescent="0.25">
      <c r="A460" s="1">
        <v>44034</v>
      </c>
      <c r="B460">
        <v>4636</v>
      </c>
      <c r="C460" t="s">
        <v>18</v>
      </c>
      <c r="D460" t="s">
        <v>46</v>
      </c>
      <c r="E460" t="s">
        <v>28</v>
      </c>
      <c r="F460" t="s">
        <v>19</v>
      </c>
      <c r="G460" t="s">
        <v>26</v>
      </c>
      <c r="H460" t="s">
        <v>27</v>
      </c>
      <c r="I460" t="s">
        <v>37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 x14ac:dyDescent="0.25">
      <c r="A461" s="1">
        <v>44034</v>
      </c>
      <c r="B461">
        <v>4636</v>
      </c>
      <c r="C461" t="s">
        <v>18</v>
      </c>
      <c r="D461" t="s">
        <v>49</v>
      </c>
      <c r="E461" t="s">
        <v>28</v>
      </c>
      <c r="F461" t="s">
        <v>19</v>
      </c>
      <c r="G461" t="s">
        <v>20</v>
      </c>
      <c r="H461" t="s">
        <v>22</v>
      </c>
      <c r="I461" t="s">
        <v>34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 x14ac:dyDescent="0.25">
      <c r="A462" s="1">
        <v>44034</v>
      </c>
      <c r="B462">
        <v>6108</v>
      </c>
      <c r="C462" t="s">
        <v>40</v>
      </c>
      <c r="D462" t="s">
        <v>50</v>
      </c>
      <c r="E462" t="s">
        <v>41</v>
      </c>
      <c r="F462" t="s">
        <v>19</v>
      </c>
      <c r="G462" t="s">
        <v>26</v>
      </c>
      <c r="H462" t="s">
        <v>27</v>
      </c>
      <c r="I462" t="s">
        <v>42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 x14ac:dyDescent="0.25">
      <c r="A463" s="1">
        <v>44034</v>
      </c>
      <c r="B463">
        <v>6108</v>
      </c>
      <c r="C463" t="s">
        <v>40</v>
      </c>
      <c r="D463" t="s">
        <v>51</v>
      </c>
      <c r="E463" t="s">
        <v>41</v>
      </c>
      <c r="F463" t="s">
        <v>19</v>
      </c>
      <c r="G463" t="s">
        <v>20</v>
      </c>
      <c r="H463" t="s">
        <v>22</v>
      </c>
      <c r="I463" t="s">
        <v>43</v>
      </c>
      <c r="J463">
        <v>5140.9799999999996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 x14ac:dyDescent="0.25">
      <c r="A464" s="1">
        <v>44035</v>
      </c>
      <c r="B464">
        <v>4636</v>
      </c>
      <c r="C464" t="s">
        <v>18</v>
      </c>
      <c r="D464" t="s">
        <v>46</v>
      </c>
      <c r="E464" t="s">
        <v>28</v>
      </c>
      <c r="F464" t="s">
        <v>19</v>
      </c>
      <c r="G464" t="s">
        <v>26</v>
      </c>
      <c r="H464" t="s">
        <v>27</v>
      </c>
      <c r="I464" t="s">
        <v>37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 x14ac:dyDescent="0.25">
      <c r="A465" s="1">
        <v>44035</v>
      </c>
      <c r="B465">
        <v>4636</v>
      </c>
      <c r="C465" t="s">
        <v>18</v>
      </c>
      <c r="D465" t="s">
        <v>49</v>
      </c>
      <c r="E465" t="s">
        <v>28</v>
      </c>
      <c r="F465" t="s">
        <v>19</v>
      </c>
      <c r="G465" t="s">
        <v>20</v>
      </c>
      <c r="H465" t="s">
        <v>22</v>
      </c>
      <c r="I465" t="s">
        <v>34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 x14ac:dyDescent="0.25">
      <c r="A466" s="1">
        <v>44035</v>
      </c>
      <c r="B466">
        <v>6108</v>
      </c>
      <c r="C466" t="s">
        <v>40</v>
      </c>
      <c r="D466" t="s">
        <v>50</v>
      </c>
      <c r="E466" t="s">
        <v>41</v>
      </c>
      <c r="F466" t="s">
        <v>19</v>
      </c>
      <c r="G466" t="s">
        <v>26</v>
      </c>
      <c r="H466" t="s">
        <v>27</v>
      </c>
      <c r="I466" t="s">
        <v>42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 x14ac:dyDescent="0.25">
      <c r="A467" s="1">
        <v>44035</v>
      </c>
      <c r="B467">
        <v>6108</v>
      </c>
      <c r="C467" t="s">
        <v>40</v>
      </c>
      <c r="D467" t="s">
        <v>51</v>
      </c>
      <c r="E467" t="s">
        <v>41</v>
      </c>
      <c r="F467" t="s">
        <v>19</v>
      </c>
      <c r="G467" t="s">
        <v>20</v>
      </c>
      <c r="H467" t="s">
        <v>22</v>
      </c>
      <c r="I467" t="s">
        <v>43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 x14ac:dyDescent="0.25">
      <c r="A468" s="1">
        <v>44036</v>
      </c>
      <c r="B468">
        <v>4636</v>
      </c>
      <c r="C468" t="s">
        <v>18</v>
      </c>
      <c r="D468" t="s">
        <v>46</v>
      </c>
      <c r="E468" t="s">
        <v>28</v>
      </c>
      <c r="F468" t="s">
        <v>19</v>
      </c>
      <c r="G468" t="s">
        <v>26</v>
      </c>
      <c r="H468" t="s">
        <v>27</v>
      </c>
      <c r="I468" t="s">
        <v>37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 x14ac:dyDescent="0.25">
      <c r="A469" s="1">
        <v>44036</v>
      </c>
      <c r="B469">
        <v>4636</v>
      </c>
      <c r="C469" t="s">
        <v>18</v>
      </c>
      <c r="D469" t="s">
        <v>49</v>
      </c>
      <c r="E469" t="s">
        <v>28</v>
      </c>
      <c r="F469" t="s">
        <v>19</v>
      </c>
      <c r="G469" t="s">
        <v>20</v>
      </c>
      <c r="H469" t="s">
        <v>22</v>
      </c>
      <c r="I469" t="s">
        <v>34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 x14ac:dyDescent="0.25">
      <c r="A470" s="1">
        <v>44036</v>
      </c>
      <c r="B470">
        <v>6108</v>
      </c>
      <c r="C470" t="s">
        <v>40</v>
      </c>
      <c r="D470" t="s">
        <v>50</v>
      </c>
      <c r="E470" t="s">
        <v>41</v>
      </c>
      <c r="F470" t="s">
        <v>19</v>
      </c>
      <c r="G470" t="s">
        <v>26</v>
      </c>
      <c r="H470" t="s">
        <v>27</v>
      </c>
      <c r="I470" t="s">
        <v>42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 x14ac:dyDescent="0.25">
      <c r="A471" s="1">
        <v>44036</v>
      </c>
      <c r="B471">
        <v>6108</v>
      </c>
      <c r="C471" t="s">
        <v>40</v>
      </c>
      <c r="D471" t="s">
        <v>51</v>
      </c>
      <c r="E471" t="s">
        <v>41</v>
      </c>
      <c r="F471" t="s">
        <v>19</v>
      </c>
      <c r="G471" t="s">
        <v>20</v>
      </c>
      <c r="H471" t="s">
        <v>22</v>
      </c>
      <c r="I471" t="s">
        <v>43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 x14ac:dyDescent="0.25">
      <c r="A472" s="1">
        <v>44037</v>
      </c>
      <c r="B472">
        <v>4636</v>
      </c>
      <c r="C472" t="s">
        <v>18</v>
      </c>
      <c r="D472" t="s">
        <v>49</v>
      </c>
      <c r="E472" t="s">
        <v>28</v>
      </c>
      <c r="F472" t="s">
        <v>19</v>
      </c>
      <c r="G472" t="s">
        <v>20</v>
      </c>
      <c r="H472" t="s">
        <v>22</v>
      </c>
      <c r="I472" t="s">
        <v>34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 x14ac:dyDescent="0.25">
      <c r="A473" s="1">
        <v>44037</v>
      </c>
      <c r="B473">
        <v>6108</v>
      </c>
      <c r="C473" t="s">
        <v>40</v>
      </c>
      <c r="D473" t="s">
        <v>50</v>
      </c>
      <c r="E473" t="s">
        <v>41</v>
      </c>
      <c r="F473" t="s">
        <v>19</v>
      </c>
      <c r="G473" t="s">
        <v>26</v>
      </c>
      <c r="H473" t="s">
        <v>27</v>
      </c>
      <c r="I473" t="s">
        <v>42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 x14ac:dyDescent="0.25">
      <c r="A474" s="1">
        <v>44038</v>
      </c>
      <c r="B474">
        <v>4636</v>
      </c>
      <c r="C474" t="s">
        <v>18</v>
      </c>
      <c r="D474" t="s">
        <v>49</v>
      </c>
      <c r="E474" t="s">
        <v>28</v>
      </c>
      <c r="F474" t="s">
        <v>19</v>
      </c>
      <c r="G474" t="s">
        <v>20</v>
      </c>
      <c r="H474" t="s">
        <v>22</v>
      </c>
      <c r="I474" t="s">
        <v>34</v>
      </c>
      <c r="J474">
        <v>1204.4100000000001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 x14ac:dyDescent="0.25">
      <c r="A475" s="1">
        <v>44038</v>
      </c>
      <c r="B475">
        <v>6108</v>
      </c>
      <c r="C475" t="s">
        <v>40</v>
      </c>
      <c r="D475" t="s">
        <v>50</v>
      </c>
      <c r="E475" t="s">
        <v>41</v>
      </c>
      <c r="F475" t="s">
        <v>19</v>
      </c>
      <c r="G475" t="s">
        <v>26</v>
      </c>
      <c r="H475" t="s">
        <v>27</v>
      </c>
      <c r="I475" t="s">
        <v>42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 x14ac:dyDescent="0.25">
      <c r="A476" s="1">
        <v>44038</v>
      </c>
      <c r="B476">
        <v>6108</v>
      </c>
      <c r="C476" t="s">
        <v>40</v>
      </c>
      <c r="D476" t="s">
        <v>51</v>
      </c>
      <c r="E476" t="s">
        <v>41</v>
      </c>
      <c r="F476" t="s">
        <v>19</v>
      </c>
      <c r="G476" t="s">
        <v>20</v>
      </c>
      <c r="H476" t="s">
        <v>22</v>
      </c>
      <c r="I476" t="s">
        <v>43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 x14ac:dyDescent="0.25">
      <c r="A477" s="1">
        <v>44039</v>
      </c>
      <c r="B477">
        <v>4636</v>
      </c>
      <c r="C477" t="s">
        <v>18</v>
      </c>
      <c r="D477" t="s">
        <v>49</v>
      </c>
      <c r="E477" t="s">
        <v>28</v>
      </c>
      <c r="F477" t="s">
        <v>19</v>
      </c>
      <c r="G477" t="s">
        <v>20</v>
      </c>
      <c r="H477" t="s">
        <v>22</v>
      </c>
      <c r="I477" t="s">
        <v>34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 x14ac:dyDescent="0.25">
      <c r="A478" s="1">
        <v>44039</v>
      </c>
      <c r="B478">
        <v>6108</v>
      </c>
      <c r="C478" t="s">
        <v>40</v>
      </c>
      <c r="D478" t="s">
        <v>50</v>
      </c>
      <c r="E478" t="s">
        <v>41</v>
      </c>
      <c r="F478" t="s">
        <v>19</v>
      </c>
      <c r="G478" t="s">
        <v>26</v>
      </c>
      <c r="H478" t="s">
        <v>27</v>
      </c>
      <c r="I478" t="s">
        <v>42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 x14ac:dyDescent="0.25">
      <c r="A479" s="1">
        <v>44039</v>
      </c>
      <c r="B479">
        <v>6108</v>
      </c>
      <c r="C479" t="s">
        <v>40</v>
      </c>
      <c r="D479" t="s">
        <v>51</v>
      </c>
      <c r="E479" t="s">
        <v>41</v>
      </c>
      <c r="F479" t="s">
        <v>19</v>
      </c>
      <c r="G479" t="s">
        <v>20</v>
      </c>
      <c r="H479" t="s">
        <v>22</v>
      </c>
      <c r="I479" t="s">
        <v>43</v>
      </c>
      <c r="J479">
        <v>4271.26</v>
      </c>
      <c r="K479">
        <v>1282.8800000000001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 x14ac:dyDescent="0.25">
      <c r="A480" s="1">
        <v>44040</v>
      </c>
      <c r="B480">
        <v>4636</v>
      </c>
      <c r="C480" t="s">
        <v>18</v>
      </c>
      <c r="D480" t="s">
        <v>46</v>
      </c>
      <c r="E480" t="s">
        <v>28</v>
      </c>
      <c r="F480" t="s">
        <v>19</v>
      </c>
      <c r="G480" t="s">
        <v>26</v>
      </c>
      <c r="H480" t="s">
        <v>27</v>
      </c>
      <c r="I480" t="s">
        <v>37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32.450000000000003</v>
      </c>
      <c r="U480">
        <v>411</v>
      </c>
      <c r="V480">
        <v>21</v>
      </c>
      <c r="W480">
        <v>499</v>
      </c>
      <c r="X480">
        <v>20</v>
      </c>
    </row>
    <row r="481" spans="1:24" x14ac:dyDescent="0.25">
      <c r="A481" s="1">
        <v>44040</v>
      </c>
      <c r="B481">
        <v>4636</v>
      </c>
      <c r="C481" t="s">
        <v>18</v>
      </c>
      <c r="D481" t="s">
        <v>49</v>
      </c>
      <c r="E481" t="s">
        <v>28</v>
      </c>
      <c r="F481" t="s">
        <v>19</v>
      </c>
      <c r="G481" t="s">
        <v>20</v>
      </c>
      <c r="H481" t="s">
        <v>22</v>
      </c>
      <c r="I481" t="s">
        <v>34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 x14ac:dyDescent="0.25">
      <c r="A482" s="1">
        <v>44040</v>
      </c>
      <c r="B482">
        <v>6108</v>
      </c>
      <c r="C482" t="s">
        <v>40</v>
      </c>
      <c r="D482" t="s">
        <v>50</v>
      </c>
      <c r="E482" t="s">
        <v>41</v>
      </c>
      <c r="F482" t="s">
        <v>19</v>
      </c>
      <c r="G482" t="s">
        <v>26</v>
      </c>
      <c r="H482" t="s">
        <v>27</v>
      </c>
      <c r="I482" t="s">
        <v>42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 x14ac:dyDescent="0.25">
      <c r="A483" s="1">
        <v>44040</v>
      </c>
      <c r="B483">
        <v>6108</v>
      </c>
      <c r="C483" t="s">
        <v>40</v>
      </c>
      <c r="D483" t="s">
        <v>51</v>
      </c>
      <c r="E483" t="s">
        <v>41</v>
      </c>
      <c r="F483" t="s">
        <v>19</v>
      </c>
      <c r="G483" t="s">
        <v>20</v>
      </c>
      <c r="H483" t="s">
        <v>22</v>
      </c>
      <c r="I483" t="s">
        <v>43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 x14ac:dyDescent="0.25">
      <c r="A484" s="1">
        <v>44041</v>
      </c>
      <c r="B484">
        <v>4636</v>
      </c>
      <c r="C484" t="s">
        <v>18</v>
      </c>
      <c r="D484" t="s">
        <v>46</v>
      </c>
      <c r="E484" t="s">
        <v>28</v>
      </c>
      <c r="F484" t="s">
        <v>19</v>
      </c>
      <c r="G484" t="s">
        <v>26</v>
      </c>
      <c r="H484" t="s">
        <v>27</v>
      </c>
      <c r="I484" t="s">
        <v>37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 x14ac:dyDescent="0.25">
      <c r="A485" s="1">
        <v>44041</v>
      </c>
      <c r="B485">
        <v>4636</v>
      </c>
      <c r="C485" t="s">
        <v>18</v>
      </c>
      <c r="D485" t="s">
        <v>49</v>
      </c>
      <c r="E485" t="s">
        <v>28</v>
      </c>
      <c r="F485" t="s">
        <v>19</v>
      </c>
      <c r="G485" t="s">
        <v>20</v>
      </c>
      <c r="H485" t="s">
        <v>22</v>
      </c>
      <c r="I485" t="s">
        <v>34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 x14ac:dyDescent="0.25">
      <c r="A486" s="1">
        <v>44041</v>
      </c>
      <c r="B486">
        <v>6108</v>
      </c>
      <c r="C486" t="s">
        <v>40</v>
      </c>
      <c r="D486" t="s">
        <v>50</v>
      </c>
      <c r="E486" t="s">
        <v>41</v>
      </c>
      <c r="F486" t="s">
        <v>19</v>
      </c>
      <c r="G486" t="s">
        <v>26</v>
      </c>
      <c r="H486" t="s">
        <v>27</v>
      </c>
      <c r="I486" t="s">
        <v>42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 x14ac:dyDescent="0.25">
      <c r="A487" s="1">
        <v>44041</v>
      </c>
      <c r="B487">
        <v>6108</v>
      </c>
      <c r="C487" t="s">
        <v>40</v>
      </c>
      <c r="D487" t="s">
        <v>51</v>
      </c>
      <c r="E487" t="s">
        <v>41</v>
      </c>
      <c r="F487" t="s">
        <v>19</v>
      </c>
      <c r="G487" t="s">
        <v>20</v>
      </c>
      <c r="H487" t="s">
        <v>22</v>
      </c>
      <c r="I487" t="s">
        <v>43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 x14ac:dyDescent="0.25">
      <c r="A488" s="1">
        <v>44042</v>
      </c>
      <c r="B488">
        <v>4636</v>
      </c>
      <c r="C488" t="s">
        <v>18</v>
      </c>
      <c r="D488" t="s">
        <v>46</v>
      </c>
      <c r="E488" t="s">
        <v>28</v>
      </c>
      <c r="F488" t="s">
        <v>19</v>
      </c>
      <c r="G488" t="s">
        <v>26</v>
      </c>
      <c r="H488" t="s">
        <v>27</v>
      </c>
      <c r="I488" t="s">
        <v>37</v>
      </c>
      <c r="J488">
        <v>1244.1300000000001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 x14ac:dyDescent="0.25">
      <c r="A489" s="1">
        <v>44042</v>
      </c>
      <c r="B489">
        <v>4636</v>
      </c>
      <c r="C489" t="s">
        <v>18</v>
      </c>
      <c r="D489" t="s">
        <v>49</v>
      </c>
      <c r="E489" t="s">
        <v>28</v>
      </c>
      <c r="F489" t="s">
        <v>19</v>
      </c>
      <c r="G489" t="s">
        <v>20</v>
      </c>
      <c r="H489" t="s">
        <v>22</v>
      </c>
      <c r="I489" t="s">
        <v>34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 x14ac:dyDescent="0.25">
      <c r="A490" s="1">
        <v>44042</v>
      </c>
      <c r="B490">
        <v>6108</v>
      </c>
      <c r="C490" t="s">
        <v>40</v>
      </c>
      <c r="D490" t="s">
        <v>50</v>
      </c>
      <c r="E490" t="s">
        <v>41</v>
      </c>
      <c r="F490" t="s">
        <v>19</v>
      </c>
      <c r="G490" t="s">
        <v>26</v>
      </c>
      <c r="H490" t="s">
        <v>27</v>
      </c>
      <c r="I490" t="s">
        <v>42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 x14ac:dyDescent="0.25">
      <c r="A491" s="1">
        <v>44042</v>
      </c>
      <c r="B491">
        <v>6108</v>
      </c>
      <c r="C491" t="s">
        <v>40</v>
      </c>
      <c r="D491" t="s">
        <v>51</v>
      </c>
      <c r="E491" t="s">
        <v>41</v>
      </c>
      <c r="F491" t="s">
        <v>19</v>
      </c>
      <c r="G491" t="s">
        <v>20</v>
      </c>
      <c r="H491" t="s">
        <v>22</v>
      </c>
      <c r="I491" t="s">
        <v>43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 x14ac:dyDescent="0.25">
      <c r="A492" s="1">
        <v>44043</v>
      </c>
      <c r="B492">
        <v>4636</v>
      </c>
      <c r="C492" t="s">
        <v>18</v>
      </c>
      <c r="D492" t="s">
        <v>46</v>
      </c>
      <c r="E492" t="s">
        <v>28</v>
      </c>
      <c r="F492" t="s">
        <v>19</v>
      </c>
      <c r="G492" t="s">
        <v>26</v>
      </c>
      <c r="H492" t="s">
        <v>27</v>
      </c>
      <c r="I492" t="s">
        <v>37</v>
      </c>
      <c r="J492">
        <v>1177.3599999999999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20.260000000000002</v>
      </c>
      <c r="U492">
        <v>249</v>
      </c>
      <c r="V492">
        <v>13</v>
      </c>
      <c r="W492">
        <v>617</v>
      </c>
      <c r="X492">
        <v>46</v>
      </c>
    </row>
    <row r="493" spans="1:24" x14ac:dyDescent="0.25">
      <c r="A493" s="1">
        <v>44043</v>
      </c>
      <c r="B493">
        <v>4636</v>
      </c>
      <c r="C493" t="s">
        <v>18</v>
      </c>
      <c r="D493" t="s">
        <v>49</v>
      </c>
      <c r="E493" t="s">
        <v>28</v>
      </c>
      <c r="F493" t="s">
        <v>19</v>
      </c>
      <c r="G493" t="s">
        <v>20</v>
      </c>
      <c r="H493" t="s">
        <v>22</v>
      </c>
      <c r="I493" t="s">
        <v>34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 x14ac:dyDescent="0.25">
      <c r="A494" s="1">
        <v>44043</v>
      </c>
      <c r="B494">
        <v>6108</v>
      </c>
      <c r="C494" t="s">
        <v>40</v>
      </c>
      <c r="D494" t="s">
        <v>50</v>
      </c>
      <c r="E494" t="s">
        <v>41</v>
      </c>
      <c r="F494" t="s">
        <v>19</v>
      </c>
      <c r="G494" t="s">
        <v>26</v>
      </c>
      <c r="H494" t="s">
        <v>27</v>
      </c>
      <c r="I494" t="s">
        <v>42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 x14ac:dyDescent="0.25">
      <c r="A495" s="1">
        <v>44043</v>
      </c>
      <c r="B495">
        <v>6108</v>
      </c>
      <c r="C495" t="s">
        <v>40</v>
      </c>
      <c r="D495" t="s">
        <v>51</v>
      </c>
      <c r="E495" t="s">
        <v>41</v>
      </c>
      <c r="F495" t="s">
        <v>19</v>
      </c>
      <c r="G495" t="s">
        <v>20</v>
      </c>
      <c r="H495" t="s">
        <v>22</v>
      </c>
      <c r="I495" t="s">
        <v>43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 x14ac:dyDescent="0.25">
      <c r="A496" s="1">
        <v>44044</v>
      </c>
      <c r="B496">
        <v>4636</v>
      </c>
      <c r="C496" t="s">
        <v>18</v>
      </c>
      <c r="D496" t="s">
        <v>46</v>
      </c>
      <c r="E496" t="s">
        <v>28</v>
      </c>
      <c r="F496" t="s">
        <v>19</v>
      </c>
      <c r="G496" t="s">
        <v>26</v>
      </c>
      <c r="H496" t="s">
        <v>27</v>
      </c>
      <c r="I496" t="s">
        <v>37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 x14ac:dyDescent="0.25">
      <c r="A497" s="1">
        <v>44044</v>
      </c>
      <c r="B497">
        <v>4636</v>
      </c>
      <c r="C497" t="s">
        <v>18</v>
      </c>
      <c r="D497" t="s">
        <v>49</v>
      </c>
      <c r="E497" t="s">
        <v>28</v>
      </c>
      <c r="F497" t="s">
        <v>19</v>
      </c>
      <c r="G497" t="s">
        <v>20</v>
      </c>
      <c r="H497" t="s">
        <v>22</v>
      </c>
      <c r="I497" t="s">
        <v>34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 x14ac:dyDescent="0.25">
      <c r="A498" s="1">
        <v>44044</v>
      </c>
      <c r="B498">
        <v>6108</v>
      </c>
      <c r="C498" t="s">
        <v>40</v>
      </c>
      <c r="D498" t="s">
        <v>50</v>
      </c>
      <c r="E498" t="s">
        <v>41</v>
      </c>
      <c r="F498" t="s">
        <v>19</v>
      </c>
      <c r="G498" t="s">
        <v>26</v>
      </c>
      <c r="H498" t="s">
        <v>27</v>
      </c>
      <c r="I498" t="s">
        <v>42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 x14ac:dyDescent="0.25">
      <c r="A499" s="1">
        <v>44044</v>
      </c>
      <c r="B499">
        <v>6108</v>
      </c>
      <c r="C499" t="s">
        <v>40</v>
      </c>
      <c r="D499" t="s">
        <v>51</v>
      </c>
      <c r="E499" t="s">
        <v>41</v>
      </c>
      <c r="F499" t="s">
        <v>19</v>
      </c>
      <c r="G499" t="s">
        <v>20</v>
      </c>
      <c r="H499" t="s">
        <v>22</v>
      </c>
      <c r="I499" t="s">
        <v>43</v>
      </c>
      <c r="J499">
        <v>2346.3000000000002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 x14ac:dyDescent="0.25">
      <c r="A500" s="1">
        <v>44045</v>
      </c>
      <c r="B500">
        <v>4636</v>
      </c>
      <c r="C500" t="s">
        <v>18</v>
      </c>
      <c r="D500" t="s">
        <v>46</v>
      </c>
      <c r="E500" t="s">
        <v>28</v>
      </c>
      <c r="F500" t="s">
        <v>19</v>
      </c>
      <c r="G500" t="s">
        <v>26</v>
      </c>
      <c r="H500" t="s">
        <v>27</v>
      </c>
      <c r="I500" t="s">
        <v>37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 x14ac:dyDescent="0.25">
      <c r="A501" s="1">
        <v>44045</v>
      </c>
      <c r="B501">
        <v>4636</v>
      </c>
      <c r="C501" t="s">
        <v>18</v>
      </c>
      <c r="D501" t="s">
        <v>49</v>
      </c>
      <c r="E501" t="s">
        <v>28</v>
      </c>
      <c r="F501" t="s">
        <v>19</v>
      </c>
      <c r="G501" t="s">
        <v>20</v>
      </c>
      <c r="H501" t="s">
        <v>22</v>
      </c>
      <c r="I501" t="s">
        <v>34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 x14ac:dyDescent="0.25">
      <c r="A502" s="1">
        <v>44045</v>
      </c>
      <c r="B502">
        <v>6108</v>
      </c>
      <c r="C502" t="s">
        <v>40</v>
      </c>
      <c r="D502" t="s">
        <v>50</v>
      </c>
      <c r="E502" t="s">
        <v>41</v>
      </c>
      <c r="F502" t="s">
        <v>19</v>
      </c>
      <c r="G502" t="s">
        <v>26</v>
      </c>
      <c r="H502" t="s">
        <v>27</v>
      </c>
      <c r="I502" t="s">
        <v>42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 x14ac:dyDescent="0.25">
      <c r="A503" s="1">
        <v>44045</v>
      </c>
      <c r="B503">
        <v>6108</v>
      </c>
      <c r="C503" t="s">
        <v>40</v>
      </c>
      <c r="D503" t="s">
        <v>51</v>
      </c>
      <c r="E503" t="s">
        <v>41</v>
      </c>
      <c r="F503" t="s">
        <v>19</v>
      </c>
      <c r="G503" t="s">
        <v>20</v>
      </c>
      <c r="H503" t="s">
        <v>22</v>
      </c>
      <c r="I503" t="s">
        <v>43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 x14ac:dyDescent="0.25">
      <c r="A504" s="1">
        <v>44046</v>
      </c>
      <c r="B504">
        <v>4636</v>
      </c>
      <c r="C504" t="s">
        <v>18</v>
      </c>
      <c r="D504" t="s">
        <v>46</v>
      </c>
      <c r="E504" t="s">
        <v>28</v>
      </c>
      <c r="F504" t="s">
        <v>19</v>
      </c>
      <c r="G504" t="s">
        <v>26</v>
      </c>
      <c r="H504" t="s">
        <v>27</v>
      </c>
      <c r="I504" t="s">
        <v>37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33.700000000000003</v>
      </c>
      <c r="U504">
        <v>327</v>
      </c>
      <c r="V504">
        <v>20</v>
      </c>
      <c r="W504">
        <v>561</v>
      </c>
      <c r="X504">
        <v>16</v>
      </c>
    </row>
    <row r="505" spans="1:24" x14ac:dyDescent="0.25">
      <c r="A505" s="1">
        <v>44046</v>
      </c>
      <c r="B505">
        <v>4636</v>
      </c>
      <c r="C505" t="s">
        <v>18</v>
      </c>
      <c r="D505" t="s">
        <v>49</v>
      </c>
      <c r="E505" t="s">
        <v>28</v>
      </c>
      <c r="F505" t="s">
        <v>19</v>
      </c>
      <c r="G505" t="s">
        <v>20</v>
      </c>
      <c r="H505" t="s">
        <v>22</v>
      </c>
      <c r="I505" t="s">
        <v>34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 x14ac:dyDescent="0.25">
      <c r="A506" s="1">
        <v>44046</v>
      </c>
      <c r="B506">
        <v>6108</v>
      </c>
      <c r="C506" t="s">
        <v>40</v>
      </c>
      <c r="D506" t="s">
        <v>50</v>
      </c>
      <c r="E506" t="s">
        <v>41</v>
      </c>
      <c r="F506" t="s">
        <v>19</v>
      </c>
      <c r="G506" t="s">
        <v>26</v>
      </c>
      <c r="H506" t="s">
        <v>27</v>
      </c>
      <c r="I506" t="s">
        <v>42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 x14ac:dyDescent="0.25">
      <c r="A507" s="1">
        <v>44046</v>
      </c>
      <c r="B507">
        <v>6108</v>
      </c>
      <c r="C507" t="s">
        <v>40</v>
      </c>
      <c r="D507" t="s">
        <v>51</v>
      </c>
      <c r="E507" t="s">
        <v>41</v>
      </c>
      <c r="F507" t="s">
        <v>19</v>
      </c>
      <c r="G507" t="s">
        <v>20</v>
      </c>
      <c r="H507" t="s">
        <v>22</v>
      </c>
      <c r="I507" t="s">
        <v>43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 x14ac:dyDescent="0.25">
      <c r="A508" s="1">
        <v>44047</v>
      </c>
      <c r="B508">
        <v>4636</v>
      </c>
      <c r="C508" t="s">
        <v>18</v>
      </c>
      <c r="D508" t="s">
        <v>46</v>
      </c>
      <c r="E508" t="s">
        <v>28</v>
      </c>
      <c r="F508" t="s">
        <v>19</v>
      </c>
      <c r="G508" t="s">
        <v>26</v>
      </c>
      <c r="H508" t="s">
        <v>27</v>
      </c>
      <c r="I508" t="s">
        <v>37</v>
      </c>
      <c r="J508">
        <v>1167.6600000000001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 x14ac:dyDescent="0.25">
      <c r="A509" s="1">
        <v>44047</v>
      </c>
      <c r="B509">
        <v>4636</v>
      </c>
      <c r="C509" t="s">
        <v>18</v>
      </c>
      <c r="D509" t="s">
        <v>49</v>
      </c>
      <c r="E509" t="s">
        <v>28</v>
      </c>
      <c r="F509" t="s">
        <v>19</v>
      </c>
      <c r="G509" t="s">
        <v>20</v>
      </c>
      <c r="H509" t="s">
        <v>22</v>
      </c>
      <c r="I509" t="s">
        <v>34</v>
      </c>
      <c r="J509">
        <v>1617</v>
      </c>
      <c r="K509">
        <v>624.42999999999995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 x14ac:dyDescent="0.25">
      <c r="A510" s="1">
        <v>44048</v>
      </c>
      <c r="B510">
        <v>4636</v>
      </c>
      <c r="C510" t="s">
        <v>18</v>
      </c>
      <c r="D510" t="s">
        <v>46</v>
      </c>
      <c r="E510" t="s">
        <v>28</v>
      </c>
      <c r="F510" t="s">
        <v>19</v>
      </c>
      <c r="G510" t="s">
        <v>26</v>
      </c>
      <c r="H510" t="s">
        <v>27</v>
      </c>
      <c r="I510" t="s">
        <v>37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 x14ac:dyDescent="0.25">
      <c r="A511" s="1">
        <v>44048</v>
      </c>
      <c r="B511">
        <v>4636</v>
      </c>
      <c r="C511" t="s">
        <v>18</v>
      </c>
      <c r="D511" t="s">
        <v>49</v>
      </c>
      <c r="E511" t="s">
        <v>28</v>
      </c>
      <c r="F511" t="s">
        <v>19</v>
      </c>
      <c r="G511" t="s">
        <v>20</v>
      </c>
      <c r="H511" t="s">
        <v>22</v>
      </c>
      <c r="I511" t="s">
        <v>34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 x14ac:dyDescent="0.25">
      <c r="A512" s="1">
        <v>44049</v>
      </c>
      <c r="B512">
        <v>4636</v>
      </c>
      <c r="C512" t="s">
        <v>18</v>
      </c>
      <c r="D512" t="s">
        <v>46</v>
      </c>
      <c r="E512" t="s">
        <v>28</v>
      </c>
      <c r="F512" t="s">
        <v>19</v>
      </c>
      <c r="G512" t="s">
        <v>26</v>
      </c>
      <c r="H512" t="s">
        <v>27</v>
      </c>
      <c r="I512" t="s">
        <v>37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 x14ac:dyDescent="0.25">
      <c r="A513" s="1">
        <v>44049</v>
      </c>
      <c r="B513">
        <v>4636</v>
      </c>
      <c r="C513" t="s">
        <v>18</v>
      </c>
      <c r="D513" t="s">
        <v>49</v>
      </c>
      <c r="E513" t="s">
        <v>28</v>
      </c>
      <c r="F513" t="s">
        <v>19</v>
      </c>
      <c r="G513" t="s">
        <v>20</v>
      </c>
      <c r="H513" t="s">
        <v>22</v>
      </c>
      <c r="I513" t="s">
        <v>34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 x14ac:dyDescent="0.25">
      <c r="A514" s="1">
        <v>44050</v>
      </c>
      <c r="B514">
        <v>4636</v>
      </c>
      <c r="C514" t="s">
        <v>18</v>
      </c>
      <c r="D514" t="s">
        <v>46</v>
      </c>
      <c r="E514" t="s">
        <v>28</v>
      </c>
      <c r="F514" t="s">
        <v>19</v>
      </c>
      <c r="G514" t="s">
        <v>26</v>
      </c>
      <c r="H514" t="s">
        <v>27</v>
      </c>
      <c r="I514" t="s">
        <v>37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32.700000000000003</v>
      </c>
      <c r="U514">
        <v>303</v>
      </c>
      <c r="V514">
        <v>20</v>
      </c>
      <c r="W514">
        <v>824</v>
      </c>
      <c r="X514">
        <v>32</v>
      </c>
    </row>
    <row r="515" spans="1:24" x14ac:dyDescent="0.25">
      <c r="A515" s="1">
        <v>44050</v>
      </c>
      <c r="B515">
        <v>4636</v>
      </c>
      <c r="C515" t="s">
        <v>18</v>
      </c>
      <c r="D515" t="s">
        <v>49</v>
      </c>
      <c r="E515" t="s">
        <v>28</v>
      </c>
      <c r="F515" t="s">
        <v>19</v>
      </c>
      <c r="G515" t="s">
        <v>20</v>
      </c>
      <c r="H515" t="s">
        <v>22</v>
      </c>
      <c r="I515" t="s">
        <v>34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 x14ac:dyDescent="0.25">
      <c r="A516" s="1">
        <v>44051</v>
      </c>
      <c r="B516">
        <v>4636</v>
      </c>
      <c r="C516" t="s">
        <v>18</v>
      </c>
      <c r="D516" t="s">
        <v>46</v>
      </c>
      <c r="E516" t="s">
        <v>28</v>
      </c>
      <c r="F516" t="s">
        <v>19</v>
      </c>
      <c r="G516" t="s">
        <v>26</v>
      </c>
      <c r="H516" t="s">
        <v>27</v>
      </c>
      <c r="I516" t="s">
        <v>37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 x14ac:dyDescent="0.25">
      <c r="A517" s="1">
        <v>44051</v>
      </c>
      <c r="B517">
        <v>4636</v>
      </c>
      <c r="C517" t="s">
        <v>18</v>
      </c>
      <c r="D517" t="s">
        <v>49</v>
      </c>
      <c r="E517" t="s">
        <v>28</v>
      </c>
      <c r="F517" t="s">
        <v>19</v>
      </c>
      <c r="G517" t="s">
        <v>20</v>
      </c>
      <c r="H517" t="s">
        <v>22</v>
      </c>
      <c r="I517" t="s">
        <v>34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65.540000000000006</v>
      </c>
      <c r="U517">
        <v>842</v>
      </c>
      <c r="V517">
        <v>44</v>
      </c>
      <c r="W517">
        <v>500</v>
      </c>
      <c r="X517">
        <v>78</v>
      </c>
    </row>
    <row r="518" spans="1:24" x14ac:dyDescent="0.25">
      <c r="A518" s="1">
        <v>44052</v>
      </c>
      <c r="B518">
        <v>4636</v>
      </c>
      <c r="C518" t="s">
        <v>18</v>
      </c>
      <c r="D518" t="s">
        <v>46</v>
      </c>
      <c r="E518" t="s">
        <v>28</v>
      </c>
      <c r="F518" t="s">
        <v>19</v>
      </c>
      <c r="G518" t="s">
        <v>26</v>
      </c>
      <c r="H518" t="s">
        <v>27</v>
      </c>
      <c r="I518" t="s">
        <v>37</v>
      </c>
      <c r="J518">
        <v>769.03</v>
      </c>
      <c r="K518">
        <v>271.97000000000003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 x14ac:dyDescent="0.25">
      <c r="A519" s="1">
        <v>44052</v>
      </c>
      <c r="B519">
        <v>4636</v>
      </c>
      <c r="C519" t="s">
        <v>18</v>
      </c>
      <c r="D519" t="s">
        <v>49</v>
      </c>
      <c r="E519" t="s">
        <v>28</v>
      </c>
      <c r="F519" t="s">
        <v>19</v>
      </c>
      <c r="G519" t="s">
        <v>20</v>
      </c>
      <c r="H519" t="s">
        <v>22</v>
      </c>
      <c r="I519" t="s">
        <v>34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 x14ac:dyDescent="0.25">
      <c r="A520" s="1">
        <v>44053</v>
      </c>
      <c r="B520">
        <v>4636</v>
      </c>
      <c r="C520" t="s">
        <v>18</v>
      </c>
      <c r="D520" t="s">
        <v>46</v>
      </c>
      <c r="E520" t="s">
        <v>28</v>
      </c>
      <c r="F520" t="s">
        <v>19</v>
      </c>
      <c r="G520" t="s">
        <v>26</v>
      </c>
      <c r="H520" t="s">
        <v>27</v>
      </c>
      <c r="I520" t="s">
        <v>37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 x14ac:dyDescent="0.25">
      <c r="A521" s="1">
        <v>44053</v>
      </c>
      <c r="B521">
        <v>4636</v>
      </c>
      <c r="C521" t="s">
        <v>18</v>
      </c>
      <c r="D521" t="s">
        <v>49</v>
      </c>
      <c r="E521" t="s">
        <v>28</v>
      </c>
      <c r="F521" t="s">
        <v>19</v>
      </c>
      <c r="G521" t="s">
        <v>20</v>
      </c>
      <c r="H521" t="s">
        <v>22</v>
      </c>
      <c r="I521" t="s">
        <v>34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 x14ac:dyDescent="0.25">
      <c r="A522" s="1">
        <v>44054</v>
      </c>
      <c r="B522">
        <v>4636</v>
      </c>
      <c r="C522" t="s">
        <v>18</v>
      </c>
      <c r="D522" t="s">
        <v>46</v>
      </c>
      <c r="E522" t="s">
        <v>28</v>
      </c>
      <c r="F522" t="s">
        <v>19</v>
      </c>
      <c r="G522" t="s">
        <v>26</v>
      </c>
      <c r="H522" t="s">
        <v>27</v>
      </c>
      <c r="I522" t="s">
        <v>37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 x14ac:dyDescent="0.25">
      <c r="A523" s="1">
        <v>44054</v>
      </c>
      <c r="B523">
        <v>4636</v>
      </c>
      <c r="C523" t="s">
        <v>18</v>
      </c>
      <c r="D523" t="s">
        <v>49</v>
      </c>
      <c r="E523" t="s">
        <v>28</v>
      </c>
      <c r="F523" t="s">
        <v>19</v>
      </c>
      <c r="G523" t="s">
        <v>20</v>
      </c>
      <c r="H523" t="s">
        <v>22</v>
      </c>
      <c r="I523" t="s">
        <v>34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 x14ac:dyDescent="0.25">
      <c r="A524" s="1">
        <v>44055</v>
      </c>
      <c r="B524">
        <v>4636</v>
      </c>
      <c r="C524" t="s">
        <v>18</v>
      </c>
      <c r="D524" t="s">
        <v>46</v>
      </c>
      <c r="E524" t="s">
        <v>28</v>
      </c>
      <c r="F524" t="s">
        <v>19</v>
      </c>
      <c r="G524" t="s">
        <v>26</v>
      </c>
      <c r="H524" t="s">
        <v>27</v>
      </c>
      <c r="I524" t="s">
        <v>37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 x14ac:dyDescent="0.25">
      <c r="A525" s="1">
        <v>44055</v>
      </c>
      <c r="B525">
        <v>4636</v>
      </c>
      <c r="C525" t="s">
        <v>18</v>
      </c>
      <c r="D525" t="s">
        <v>49</v>
      </c>
      <c r="E525" t="s">
        <v>28</v>
      </c>
      <c r="F525" t="s">
        <v>19</v>
      </c>
      <c r="G525" t="s">
        <v>20</v>
      </c>
      <c r="H525" t="s">
        <v>22</v>
      </c>
      <c r="I525" t="s">
        <v>34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66.400000000000006</v>
      </c>
      <c r="U525">
        <v>580</v>
      </c>
      <c r="V525">
        <v>44</v>
      </c>
      <c r="W525">
        <v>471</v>
      </c>
      <c r="X525">
        <v>32</v>
      </c>
    </row>
    <row r="526" spans="1:24" x14ac:dyDescent="0.25">
      <c r="A526" s="1">
        <v>44056</v>
      </c>
      <c r="B526">
        <v>4636</v>
      </c>
      <c r="C526" t="s">
        <v>18</v>
      </c>
      <c r="D526" t="s">
        <v>46</v>
      </c>
      <c r="E526" t="s">
        <v>28</v>
      </c>
      <c r="F526" t="s">
        <v>19</v>
      </c>
      <c r="G526" t="s">
        <v>26</v>
      </c>
      <c r="H526" t="s">
        <v>27</v>
      </c>
      <c r="I526" t="s">
        <v>37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 x14ac:dyDescent="0.25">
      <c r="A527" s="1">
        <v>44056</v>
      </c>
      <c r="B527">
        <v>4636</v>
      </c>
      <c r="C527" t="s">
        <v>18</v>
      </c>
      <c r="D527" t="s">
        <v>49</v>
      </c>
      <c r="E527" t="s">
        <v>28</v>
      </c>
      <c r="F527" t="s">
        <v>19</v>
      </c>
      <c r="G527" t="s">
        <v>20</v>
      </c>
      <c r="H527" t="s">
        <v>22</v>
      </c>
      <c r="I527" t="s">
        <v>34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 x14ac:dyDescent="0.25">
      <c r="A528" s="1">
        <v>44057</v>
      </c>
      <c r="B528">
        <v>4636</v>
      </c>
      <c r="C528" t="s">
        <v>18</v>
      </c>
      <c r="D528" t="s">
        <v>46</v>
      </c>
      <c r="E528" t="s">
        <v>28</v>
      </c>
      <c r="F528" t="s">
        <v>19</v>
      </c>
      <c r="G528" t="s">
        <v>26</v>
      </c>
      <c r="H528" t="s">
        <v>27</v>
      </c>
      <c r="I528" t="s">
        <v>37</v>
      </c>
      <c r="J528">
        <v>1210.5999999999999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 x14ac:dyDescent="0.25">
      <c r="A529" s="1">
        <v>44057</v>
      </c>
      <c r="B529">
        <v>4636</v>
      </c>
      <c r="C529" t="s">
        <v>18</v>
      </c>
      <c r="D529" t="s">
        <v>49</v>
      </c>
      <c r="E529" t="s">
        <v>28</v>
      </c>
      <c r="F529" t="s">
        <v>19</v>
      </c>
      <c r="G529" t="s">
        <v>20</v>
      </c>
      <c r="H529" t="s">
        <v>22</v>
      </c>
      <c r="I529" t="s">
        <v>34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 x14ac:dyDescent="0.25">
      <c r="A530" s="1">
        <v>44058</v>
      </c>
      <c r="B530">
        <v>4636</v>
      </c>
      <c r="C530" t="s">
        <v>18</v>
      </c>
      <c r="D530" t="s">
        <v>46</v>
      </c>
      <c r="E530" t="s">
        <v>28</v>
      </c>
      <c r="F530" t="s">
        <v>19</v>
      </c>
      <c r="G530" t="s">
        <v>26</v>
      </c>
      <c r="H530" t="s">
        <v>27</v>
      </c>
      <c r="I530" t="s">
        <v>37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 x14ac:dyDescent="0.25">
      <c r="A531" s="1">
        <v>44058</v>
      </c>
      <c r="B531">
        <v>4636</v>
      </c>
      <c r="C531" t="s">
        <v>18</v>
      </c>
      <c r="D531" t="s">
        <v>49</v>
      </c>
      <c r="E531" t="s">
        <v>28</v>
      </c>
      <c r="F531" t="s">
        <v>19</v>
      </c>
      <c r="G531" t="s">
        <v>20</v>
      </c>
      <c r="H531" t="s">
        <v>22</v>
      </c>
      <c r="I531" t="s">
        <v>34</v>
      </c>
      <c r="J531">
        <v>1139.3499999999999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 x14ac:dyDescent="0.25">
      <c r="A532" s="1">
        <v>44059</v>
      </c>
      <c r="B532">
        <v>4636</v>
      </c>
      <c r="C532" t="s">
        <v>18</v>
      </c>
      <c r="D532" t="s">
        <v>46</v>
      </c>
      <c r="E532" t="s">
        <v>28</v>
      </c>
      <c r="F532" t="s">
        <v>19</v>
      </c>
      <c r="G532" t="s">
        <v>26</v>
      </c>
      <c r="H532" t="s">
        <v>27</v>
      </c>
      <c r="I532" t="s">
        <v>37</v>
      </c>
      <c r="J532">
        <v>886</v>
      </c>
      <c r="K532">
        <v>318.77999999999997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 x14ac:dyDescent="0.25">
      <c r="A533" s="1">
        <v>44059</v>
      </c>
      <c r="B533">
        <v>4636</v>
      </c>
      <c r="C533" t="s">
        <v>18</v>
      </c>
      <c r="D533" t="s">
        <v>49</v>
      </c>
      <c r="E533" t="s">
        <v>28</v>
      </c>
      <c r="F533" t="s">
        <v>19</v>
      </c>
      <c r="G533" t="s">
        <v>20</v>
      </c>
      <c r="H533" t="s">
        <v>22</v>
      </c>
      <c r="I533" t="s">
        <v>34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 x14ac:dyDescent="0.25">
      <c r="A534" s="1">
        <v>44060</v>
      </c>
      <c r="B534">
        <v>4636</v>
      </c>
      <c r="C534" t="s">
        <v>18</v>
      </c>
      <c r="D534" t="s">
        <v>46</v>
      </c>
      <c r="E534" t="s">
        <v>28</v>
      </c>
      <c r="F534" t="s">
        <v>19</v>
      </c>
      <c r="G534" t="s">
        <v>26</v>
      </c>
      <c r="H534" t="s">
        <v>27</v>
      </c>
      <c r="I534" t="s">
        <v>37</v>
      </c>
      <c r="J534">
        <v>1116.4000000000001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 x14ac:dyDescent="0.25">
      <c r="A535" s="1">
        <v>44060</v>
      </c>
      <c r="B535">
        <v>4636</v>
      </c>
      <c r="C535" t="s">
        <v>18</v>
      </c>
      <c r="D535" t="s">
        <v>49</v>
      </c>
      <c r="E535" t="s">
        <v>28</v>
      </c>
      <c r="F535" t="s">
        <v>19</v>
      </c>
      <c r="G535" t="s">
        <v>20</v>
      </c>
      <c r="H535" t="s">
        <v>22</v>
      </c>
      <c r="I535" t="s">
        <v>34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 x14ac:dyDescent="0.25">
      <c r="A536" s="1">
        <v>44061</v>
      </c>
      <c r="B536">
        <v>4636</v>
      </c>
      <c r="C536" t="s">
        <v>18</v>
      </c>
      <c r="D536" t="s">
        <v>46</v>
      </c>
      <c r="E536" t="s">
        <v>28</v>
      </c>
      <c r="F536" t="s">
        <v>19</v>
      </c>
      <c r="G536" t="s">
        <v>26</v>
      </c>
      <c r="H536" t="s">
        <v>27</v>
      </c>
      <c r="I536" t="s">
        <v>37</v>
      </c>
      <c r="J536">
        <v>954.76</v>
      </c>
      <c r="K536">
        <v>318.58999999999997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 x14ac:dyDescent="0.25">
      <c r="A537" s="1">
        <v>44061</v>
      </c>
      <c r="B537">
        <v>4636</v>
      </c>
      <c r="C537" t="s">
        <v>18</v>
      </c>
      <c r="D537" t="s">
        <v>49</v>
      </c>
      <c r="E537" t="s">
        <v>28</v>
      </c>
      <c r="F537" t="s">
        <v>19</v>
      </c>
      <c r="G537" t="s">
        <v>20</v>
      </c>
      <c r="H537" t="s">
        <v>22</v>
      </c>
      <c r="I537" t="s">
        <v>34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 x14ac:dyDescent="0.25">
      <c r="A538" s="1">
        <v>44062</v>
      </c>
      <c r="B538">
        <v>4636</v>
      </c>
      <c r="C538" t="s">
        <v>18</v>
      </c>
      <c r="D538" t="s">
        <v>46</v>
      </c>
      <c r="E538" t="s">
        <v>28</v>
      </c>
      <c r="F538" t="s">
        <v>19</v>
      </c>
      <c r="G538" t="s">
        <v>26</v>
      </c>
      <c r="H538" t="s">
        <v>27</v>
      </c>
      <c r="I538" t="s">
        <v>37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 x14ac:dyDescent="0.25">
      <c r="A539" s="1">
        <v>44062</v>
      </c>
      <c r="B539">
        <v>4636</v>
      </c>
      <c r="C539" t="s">
        <v>18</v>
      </c>
      <c r="D539" t="s">
        <v>49</v>
      </c>
      <c r="E539" t="s">
        <v>28</v>
      </c>
      <c r="F539" t="s">
        <v>19</v>
      </c>
      <c r="G539" t="s">
        <v>20</v>
      </c>
      <c r="H539" t="s">
        <v>22</v>
      </c>
      <c r="I539" t="s">
        <v>34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 x14ac:dyDescent="0.25">
      <c r="A540" s="1">
        <v>44063</v>
      </c>
      <c r="B540">
        <v>4636</v>
      </c>
      <c r="C540" t="s">
        <v>18</v>
      </c>
      <c r="D540" t="s">
        <v>46</v>
      </c>
      <c r="E540" t="s">
        <v>28</v>
      </c>
      <c r="F540" t="s">
        <v>19</v>
      </c>
      <c r="G540" t="s">
        <v>26</v>
      </c>
      <c r="H540" t="s">
        <v>27</v>
      </c>
      <c r="I540" t="s">
        <v>37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 x14ac:dyDescent="0.25">
      <c r="A541" s="1">
        <v>44063</v>
      </c>
      <c r="B541">
        <v>4636</v>
      </c>
      <c r="C541" t="s">
        <v>18</v>
      </c>
      <c r="D541" t="s">
        <v>49</v>
      </c>
      <c r="E541" t="s">
        <v>28</v>
      </c>
      <c r="F541" t="s">
        <v>19</v>
      </c>
      <c r="G541" t="s">
        <v>20</v>
      </c>
      <c r="H541" t="s">
        <v>22</v>
      </c>
      <c r="I541" t="s">
        <v>34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 x14ac:dyDescent="0.25">
      <c r="A542" s="1">
        <v>44064</v>
      </c>
      <c r="B542">
        <v>4636</v>
      </c>
      <c r="C542" t="s">
        <v>18</v>
      </c>
      <c r="D542" t="s">
        <v>46</v>
      </c>
      <c r="E542" t="s">
        <v>28</v>
      </c>
      <c r="F542" t="s">
        <v>19</v>
      </c>
      <c r="G542" t="s">
        <v>26</v>
      </c>
      <c r="H542" t="s">
        <v>27</v>
      </c>
      <c r="I542" t="s">
        <v>37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 x14ac:dyDescent="0.25">
      <c r="A543" s="1">
        <v>44064</v>
      </c>
      <c r="B543">
        <v>4636</v>
      </c>
      <c r="C543" t="s">
        <v>18</v>
      </c>
      <c r="D543" t="s">
        <v>49</v>
      </c>
      <c r="E543" t="s">
        <v>28</v>
      </c>
      <c r="F543" t="s">
        <v>19</v>
      </c>
      <c r="G543" t="s">
        <v>20</v>
      </c>
      <c r="H543" t="s">
        <v>22</v>
      </c>
      <c r="I543" t="s">
        <v>34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 x14ac:dyDescent="0.25">
      <c r="A544" s="1">
        <v>44065</v>
      </c>
      <c r="B544">
        <v>4636</v>
      </c>
      <c r="C544" t="s">
        <v>18</v>
      </c>
      <c r="D544" t="s">
        <v>46</v>
      </c>
      <c r="E544" t="s">
        <v>28</v>
      </c>
      <c r="F544" t="s">
        <v>19</v>
      </c>
      <c r="G544" t="s">
        <v>26</v>
      </c>
      <c r="H544" t="s">
        <v>27</v>
      </c>
      <c r="I544" t="s">
        <v>37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36.799999999999997</v>
      </c>
      <c r="U544">
        <v>394</v>
      </c>
      <c r="V544">
        <v>21</v>
      </c>
      <c r="W544">
        <v>400</v>
      </c>
      <c r="X544">
        <v>34</v>
      </c>
    </row>
    <row r="545" spans="1:24" x14ac:dyDescent="0.25">
      <c r="A545" s="1">
        <v>44065</v>
      </c>
      <c r="B545">
        <v>4636</v>
      </c>
      <c r="C545" t="s">
        <v>18</v>
      </c>
      <c r="D545" t="s">
        <v>49</v>
      </c>
      <c r="E545" t="s">
        <v>28</v>
      </c>
      <c r="F545" t="s">
        <v>19</v>
      </c>
      <c r="G545" t="s">
        <v>20</v>
      </c>
      <c r="H545" t="s">
        <v>22</v>
      </c>
      <c r="I545" t="s">
        <v>34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 x14ac:dyDescent="0.25">
      <c r="A546" s="1">
        <v>44066</v>
      </c>
      <c r="B546">
        <v>4636</v>
      </c>
      <c r="C546" t="s">
        <v>18</v>
      </c>
      <c r="D546" t="s">
        <v>46</v>
      </c>
      <c r="E546" t="s">
        <v>28</v>
      </c>
      <c r="F546" t="s">
        <v>19</v>
      </c>
      <c r="G546" t="s">
        <v>26</v>
      </c>
      <c r="H546" t="s">
        <v>27</v>
      </c>
      <c r="I546" t="s">
        <v>37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 x14ac:dyDescent="0.25">
      <c r="A547" s="1">
        <v>44066</v>
      </c>
      <c r="B547">
        <v>4636</v>
      </c>
      <c r="C547" t="s">
        <v>18</v>
      </c>
      <c r="D547" t="s">
        <v>49</v>
      </c>
      <c r="E547" t="s">
        <v>28</v>
      </c>
      <c r="F547" t="s">
        <v>19</v>
      </c>
      <c r="G547" t="s">
        <v>20</v>
      </c>
      <c r="H547" t="s">
        <v>22</v>
      </c>
      <c r="I547" t="s">
        <v>34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 x14ac:dyDescent="0.25">
      <c r="A548" s="1">
        <v>44067</v>
      </c>
      <c r="B548">
        <v>4636</v>
      </c>
      <c r="C548" t="s">
        <v>18</v>
      </c>
      <c r="D548" t="s">
        <v>46</v>
      </c>
      <c r="E548" t="s">
        <v>28</v>
      </c>
      <c r="F548" t="s">
        <v>19</v>
      </c>
      <c r="G548" t="s">
        <v>26</v>
      </c>
      <c r="H548" t="s">
        <v>27</v>
      </c>
      <c r="I548" t="s">
        <v>37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 x14ac:dyDescent="0.25">
      <c r="A549" s="1">
        <v>44067</v>
      </c>
      <c r="B549">
        <v>4636</v>
      </c>
      <c r="C549" t="s">
        <v>18</v>
      </c>
      <c r="D549" t="s">
        <v>49</v>
      </c>
      <c r="E549" t="s">
        <v>28</v>
      </c>
      <c r="F549" t="s">
        <v>19</v>
      </c>
      <c r="G549" t="s">
        <v>20</v>
      </c>
      <c r="H549" t="s">
        <v>22</v>
      </c>
      <c r="I549" t="s">
        <v>34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 x14ac:dyDescent="0.25">
      <c r="A550" s="1">
        <v>44068</v>
      </c>
      <c r="B550">
        <v>4636</v>
      </c>
      <c r="C550" t="s">
        <v>18</v>
      </c>
      <c r="D550" t="s">
        <v>46</v>
      </c>
      <c r="E550" t="s">
        <v>28</v>
      </c>
      <c r="F550" t="s">
        <v>19</v>
      </c>
      <c r="G550" t="s">
        <v>26</v>
      </c>
      <c r="H550" t="s">
        <v>27</v>
      </c>
      <c r="I550" t="s">
        <v>37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 x14ac:dyDescent="0.25">
      <c r="A551" s="1">
        <v>44068</v>
      </c>
      <c r="B551">
        <v>4636</v>
      </c>
      <c r="C551" t="s">
        <v>18</v>
      </c>
      <c r="D551" t="s">
        <v>49</v>
      </c>
      <c r="E551" t="s">
        <v>28</v>
      </c>
      <c r="F551" t="s">
        <v>19</v>
      </c>
      <c r="G551" t="s">
        <v>20</v>
      </c>
      <c r="H551" t="s">
        <v>22</v>
      </c>
      <c r="I551" t="s">
        <v>34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 x14ac:dyDescent="0.25">
      <c r="A552" s="1">
        <v>44069</v>
      </c>
      <c r="B552">
        <v>4636</v>
      </c>
      <c r="C552" t="s">
        <v>18</v>
      </c>
      <c r="D552" t="s">
        <v>49</v>
      </c>
      <c r="E552" t="s">
        <v>28</v>
      </c>
      <c r="F552" t="s">
        <v>19</v>
      </c>
      <c r="G552" t="s">
        <v>20</v>
      </c>
      <c r="H552" t="s">
        <v>22</v>
      </c>
      <c r="I552" t="s">
        <v>34</v>
      </c>
      <c r="J552">
        <v>771.47</v>
      </c>
      <c r="K552">
        <v>268.02999999999997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 x14ac:dyDescent="0.25">
      <c r="A553" s="1">
        <v>44070</v>
      </c>
      <c r="B553">
        <v>4636</v>
      </c>
      <c r="C553" t="s">
        <v>18</v>
      </c>
      <c r="D553" t="s">
        <v>46</v>
      </c>
      <c r="E553" t="s">
        <v>28</v>
      </c>
      <c r="F553" t="s">
        <v>19</v>
      </c>
      <c r="G553" t="s">
        <v>26</v>
      </c>
      <c r="H553" t="s">
        <v>27</v>
      </c>
      <c r="I553" t="s">
        <v>37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 x14ac:dyDescent="0.25">
      <c r="A554" s="1">
        <v>44070</v>
      </c>
      <c r="B554">
        <v>4636</v>
      </c>
      <c r="C554" t="s">
        <v>18</v>
      </c>
      <c r="D554" t="s">
        <v>49</v>
      </c>
      <c r="E554" t="s">
        <v>28</v>
      </c>
      <c r="F554" t="s">
        <v>19</v>
      </c>
      <c r="G554" t="s">
        <v>20</v>
      </c>
      <c r="H554" t="s">
        <v>22</v>
      </c>
      <c r="I554" t="s">
        <v>34</v>
      </c>
      <c r="J554">
        <v>1036.1500000000001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 x14ac:dyDescent="0.25">
      <c r="A555" s="1">
        <v>44071</v>
      </c>
      <c r="B555">
        <v>4636</v>
      </c>
      <c r="C555" t="s">
        <v>18</v>
      </c>
      <c r="D555" t="s">
        <v>46</v>
      </c>
      <c r="E555" t="s">
        <v>28</v>
      </c>
      <c r="F555" t="s">
        <v>19</v>
      </c>
      <c r="G555" t="s">
        <v>26</v>
      </c>
      <c r="H555" t="s">
        <v>27</v>
      </c>
      <c r="I555" t="s">
        <v>37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 x14ac:dyDescent="0.25">
      <c r="A556" s="1">
        <v>44071</v>
      </c>
      <c r="B556">
        <v>4636</v>
      </c>
      <c r="C556" t="s">
        <v>18</v>
      </c>
      <c r="D556" t="s">
        <v>49</v>
      </c>
      <c r="E556" t="s">
        <v>28</v>
      </c>
      <c r="F556" t="s">
        <v>19</v>
      </c>
      <c r="G556" t="s">
        <v>20</v>
      </c>
      <c r="H556" t="s">
        <v>22</v>
      </c>
      <c r="I556" t="s">
        <v>34</v>
      </c>
      <c r="J556">
        <v>1343.79</v>
      </c>
      <c r="K556">
        <v>523.91999999999996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 x14ac:dyDescent="0.25">
      <c r="A557" s="1">
        <v>44072</v>
      </c>
      <c r="B557">
        <v>4636</v>
      </c>
      <c r="C557" t="s">
        <v>18</v>
      </c>
      <c r="D557" t="s">
        <v>46</v>
      </c>
      <c r="E557" t="s">
        <v>28</v>
      </c>
      <c r="F557" t="s">
        <v>19</v>
      </c>
      <c r="G557" t="s">
        <v>26</v>
      </c>
      <c r="H557" t="s">
        <v>27</v>
      </c>
      <c r="I557" t="s">
        <v>37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 x14ac:dyDescent="0.25">
      <c r="A558" s="1">
        <v>44072</v>
      </c>
      <c r="B558">
        <v>4636</v>
      </c>
      <c r="C558" t="s">
        <v>18</v>
      </c>
      <c r="D558" t="s">
        <v>49</v>
      </c>
      <c r="E558" t="s">
        <v>28</v>
      </c>
      <c r="F558" t="s">
        <v>19</v>
      </c>
      <c r="G558" t="s">
        <v>20</v>
      </c>
      <c r="H558" t="s">
        <v>22</v>
      </c>
      <c r="I558" t="s">
        <v>34</v>
      </c>
      <c r="J558">
        <v>1297.9000000000001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 x14ac:dyDescent="0.25">
      <c r="A559" s="1">
        <v>44073</v>
      </c>
      <c r="B559">
        <v>4636</v>
      </c>
      <c r="C559" t="s">
        <v>18</v>
      </c>
      <c r="D559" t="s">
        <v>46</v>
      </c>
      <c r="E559" t="s">
        <v>28</v>
      </c>
      <c r="F559" t="s">
        <v>19</v>
      </c>
      <c r="G559" t="s">
        <v>26</v>
      </c>
      <c r="H559" t="s">
        <v>27</v>
      </c>
      <c r="I559" t="s">
        <v>37</v>
      </c>
      <c r="J559">
        <v>768.83</v>
      </c>
      <c r="K559">
        <v>267.45999999999998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 x14ac:dyDescent="0.25">
      <c r="A560" s="1">
        <v>44073</v>
      </c>
      <c r="B560">
        <v>4636</v>
      </c>
      <c r="C560" t="s">
        <v>18</v>
      </c>
      <c r="D560" t="s">
        <v>49</v>
      </c>
      <c r="E560" t="s">
        <v>28</v>
      </c>
      <c r="F560" t="s">
        <v>19</v>
      </c>
      <c r="G560" t="s">
        <v>20</v>
      </c>
      <c r="H560" t="s">
        <v>22</v>
      </c>
      <c r="I560" t="s">
        <v>34</v>
      </c>
      <c r="J560">
        <v>660.37</v>
      </c>
      <c r="K560">
        <v>277.14999999999998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 x14ac:dyDescent="0.25">
      <c r="A561" s="1">
        <v>44074</v>
      </c>
      <c r="B561">
        <v>4636</v>
      </c>
      <c r="C561" t="s">
        <v>18</v>
      </c>
      <c r="D561" t="s">
        <v>46</v>
      </c>
      <c r="E561" t="s">
        <v>28</v>
      </c>
      <c r="F561" t="s">
        <v>19</v>
      </c>
      <c r="G561" t="s">
        <v>26</v>
      </c>
      <c r="H561" t="s">
        <v>27</v>
      </c>
      <c r="I561" t="s">
        <v>37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 x14ac:dyDescent="0.25">
      <c r="A562" s="1">
        <v>44074</v>
      </c>
      <c r="B562">
        <v>4636</v>
      </c>
      <c r="C562" t="s">
        <v>18</v>
      </c>
      <c r="D562" t="s">
        <v>49</v>
      </c>
      <c r="E562" t="s">
        <v>28</v>
      </c>
      <c r="F562" t="s">
        <v>19</v>
      </c>
      <c r="G562" t="s">
        <v>20</v>
      </c>
      <c r="H562" t="s">
        <v>22</v>
      </c>
      <c r="I562" t="s">
        <v>34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拌客源数据1-8月</vt:lpstr>
      <vt:lpstr>数据透视图表-完成版</vt:lpstr>
      <vt:lpstr>常用函数-完成版</vt:lpstr>
      <vt:lpstr>常用函数-练习版</vt:lpstr>
      <vt:lpstr>大厂周报-完成版</vt:lpstr>
      <vt:lpstr>大厂周报-练习版</vt:lpstr>
      <vt:lpstr>源数据备份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wa208</cp:lastModifiedBy>
  <dcterms:created xsi:type="dcterms:W3CDTF">2021-06-18T07:16:56Z</dcterms:created>
  <dcterms:modified xsi:type="dcterms:W3CDTF">2022-02-08T09:47:53Z</dcterms:modified>
</cp:coreProperties>
</file>