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tek\Desktop\study(git_repo)\3_2\CompSys\4\"/>
    </mc:Choice>
  </mc:AlternateContent>
  <xr:revisionPtr revIDLastSave="0" documentId="13_ncr:1_{0FB5AFD0-B02F-404C-985F-B8A2AD557D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G79" i="1"/>
  <c r="G78" i="1"/>
  <c r="G77" i="1"/>
  <c r="D50" i="1"/>
  <c r="F76" i="1"/>
  <c r="E75" i="1"/>
  <c r="F77" i="1"/>
  <c r="F75" i="1"/>
  <c r="F23" i="1"/>
  <c r="H78" i="1"/>
  <c r="H77" i="1"/>
  <c r="H79" i="1"/>
  <c r="H76" i="1"/>
  <c r="H75" i="1"/>
  <c r="D13" i="1"/>
  <c r="D16" i="1" s="1"/>
  <c r="D245" i="1"/>
  <c r="D17" i="1" l="1"/>
  <c r="G236" i="1" s="1"/>
  <c r="D19" i="1"/>
  <c r="G238" i="1" s="1"/>
  <c r="D20" i="1"/>
  <c r="G239" i="1" s="1"/>
  <c r="N219" i="1"/>
  <c r="O219" i="1"/>
  <c r="L219" i="1"/>
  <c r="I24" i="1"/>
  <c r="F24" i="1" s="1"/>
  <c r="P219" i="1"/>
  <c r="I219" i="1"/>
  <c r="G219" i="1"/>
  <c r="K219" i="1"/>
  <c r="H219" i="1"/>
  <c r="M219" i="1"/>
  <c r="J219" i="1"/>
  <c r="I23" i="1"/>
  <c r="D18" i="1"/>
  <c r="G237" i="1" s="1"/>
  <c r="F31" i="1" l="1"/>
  <c r="F30" i="1"/>
  <c r="M222" i="1"/>
  <c r="G222" i="1"/>
  <c r="P222" i="1"/>
  <c r="F38" i="1"/>
  <c r="N222" i="1"/>
  <c r="I27" i="1"/>
  <c r="F27" i="1" s="1"/>
  <c r="F34" i="1" s="1"/>
  <c r="H222" i="1"/>
  <c r="L222" i="1"/>
  <c r="K222" i="1"/>
  <c r="I222" i="1"/>
  <c r="O222" i="1"/>
  <c r="F37" i="1"/>
  <c r="G235" i="1"/>
  <c r="D235" i="1" s="1"/>
  <c r="J222" i="1"/>
  <c r="L221" i="1"/>
  <c r="G221" i="1"/>
  <c r="I221" i="1"/>
  <c r="N221" i="1"/>
  <c r="O221" i="1"/>
  <c r="P221" i="1"/>
  <c r="I26" i="1"/>
  <c r="F26" i="1" s="1"/>
  <c r="F33" i="1" s="1"/>
  <c r="H221" i="1"/>
  <c r="K221" i="1"/>
  <c r="M221" i="1"/>
  <c r="J221" i="1"/>
  <c r="G218" i="1"/>
  <c r="O218" i="1"/>
  <c r="J218" i="1"/>
  <c r="K218" i="1"/>
  <c r="L218" i="1"/>
  <c r="E18" i="1"/>
  <c r="H218" i="1"/>
  <c r="N218" i="1"/>
  <c r="P218" i="1"/>
  <c r="I218" i="1"/>
  <c r="M218" i="1"/>
  <c r="L220" i="1"/>
  <c r="O220" i="1"/>
  <c r="H220" i="1"/>
  <c r="J220" i="1"/>
  <c r="N220" i="1"/>
  <c r="G220" i="1"/>
  <c r="I25" i="1"/>
  <c r="F25" i="1" s="1"/>
  <c r="F32" i="1" s="1"/>
  <c r="P220" i="1"/>
  <c r="I220" i="1"/>
  <c r="K220" i="1"/>
  <c r="M220" i="1"/>
  <c r="D23" i="1" l="1"/>
  <c r="G32" i="1"/>
  <c r="D30" i="1" s="1"/>
  <c r="I38" i="1"/>
  <c r="I40" i="1"/>
  <c r="F40" i="1"/>
  <c r="I41" i="1"/>
  <c r="F41" i="1"/>
  <c r="F39" i="1"/>
  <c r="D220" i="1"/>
  <c r="I232" i="1" s="1"/>
  <c r="I37" i="1"/>
  <c r="D227" i="1"/>
  <c r="P232" i="1" s="1"/>
  <c r="D225" i="1"/>
  <c r="N232" i="1" s="1"/>
  <c r="D218" i="1"/>
  <c r="G232" i="1" s="1"/>
  <c r="J25" i="1"/>
  <c r="G25" i="1" s="1"/>
  <c r="D224" i="1"/>
  <c r="M232" i="1" s="1"/>
  <c r="D219" i="1"/>
  <c r="H232" i="1" s="1"/>
  <c r="D223" i="1"/>
  <c r="L232" i="1" s="1"/>
  <c r="D221" i="1"/>
  <c r="J232" i="1" s="1"/>
  <c r="D222" i="1"/>
  <c r="K232" i="1" s="1"/>
  <c r="D226" i="1"/>
  <c r="O232" i="1" s="1"/>
  <c r="I39" i="1" l="1"/>
  <c r="D39" i="1" s="1"/>
  <c r="D37" i="1"/>
  <c r="D38" i="1"/>
  <c r="R232" i="1"/>
  <c r="D229" i="1"/>
  <c r="D241" i="1" s="1"/>
  <c r="F243" i="1" s="1"/>
  <c r="D243" i="1" s="1"/>
  <c r="D48" i="1" l="1"/>
  <c r="F48" i="1" s="1"/>
  <c r="D47" i="1"/>
  <c r="F50" i="1"/>
  <c r="D49" i="1"/>
  <c r="F49" i="1" s="1"/>
  <c r="D51" i="1"/>
  <c r="F51" i="1" s="1"/>
  <c r="D40" i="1"/>
  <c r="D232" i="1"/>
  <c r="F54" i="1" l="1"/>
  <c r="F47" i="1"/>
  <c r="H54" i="1" s="1"/>
  <c r="H57" i="1"/>
  <c r="F57" i="1"/>
  <c r="H55" i="1"/>
  <c r="F55" i="1"/>
  <c r="H56" i="1"/>
  <c r="F56" i="1"/>
  <c r="H58" i="1"/>
  <c r="D54" i="1" s="1"/>
  <c r="F58" i="1"/>
  <c r="E70" i="1" l="1"/>
  <c r="E67" i="1"/>
  <c r="E66" i="1"/>
</calcChain>
</file>

<file path=xl/sharedStrings.xml><?xml version="1.0" encoding="utf-8"?>
<sst xmlns="http://schemas.openxmlformats.org/spreadsheetml/2006/main" count="72" uniqueCount="70">
  <si>
    <t>№</t>
  </si>
  <si>
    <t>λ</t>
  </si>
  <si>
    <t>труд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</si>
  <si>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</si>
  <si>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</si>
  <si>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</si>
  <si>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</si>
  <si>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</si>
  <si>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</si>
  <si>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</si>
  <si>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</si>
  <si>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</si>
  <si>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</si>
  <si>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кол-во</t>
  </si>
  <si>
    <t>файла</t>
  </si>
  <si>
    <t>блока</t>
  </si>
  <si>
    <t>D</t>
  </si>
  <si>
    <t>D0</t>
  </si>
  <si>
    <t>lcp</t>
  </si>
  <si>
    <t>сумма</t>
  </si>
  <si>
    <t>lk*D</t>
  </si>
  <si>
    <t>p*d</t>
  </si>
  <si>
    <t>q</t>
  </si>
  <si>
    <t>Q</t>
  </si>
  <si>
    <t>p*q</t>
  </si>
  <si>
    <t>H</t>
  </si>
  <si>
    <t>θ0</t>
  </si>
  <si>
    <t>Z</t>
  </si>
  <si>
    <t>Интенсивность поступления</t>
  </si>
  <si>
    <t>Доля задач класса m в общей смеси</t>
  </si>
  <si>
    <t>Трудоёмкость процессорных операций</t>
  </si>
  <si>
    <t>Второй начальным момент трудоёмкости</t>
  </si>
  <si>
    <t>Коэффициент пропорциональности</t>
  </si>
  <si>
    <t xml:space="preserve">Минимальное и оптимальное быстродействие </t>
  </si>
  <si>
    <t>B      &gt;</t>
  </si>
  <si>
    <t xml:space="preserve">          =</t>
  </si>
  <si>
    <t xml:space="preserve">P       = </t>
  </si>
  <si>
    <t>θ       =</t>
  </si>
  <si>
    <r>
      <t>θ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    =</t>
    </r>
  </si>
  <si>
    <t>L       =</t>
  </si>
  <si>
    <t>k       =</t>
  </si>
  <si>
    <t>L2    =</t>
  </si>
  <si>
    <t>Время ожидания заявок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</si>
  <si>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opt  </t>
    </r>
    <r>
      <rPr>
        <sz val="11"/>
        <color theme="1"/>
        <rFont val="Calibri"/>
        <family val="2"/>
        <scheme val="minor"/>
      </rPr>
      <t>=</t>
    </r>
  </si>
  <si>
    <t>δ       =</t>
  </si>
  <si>
    <r>
      <t>δ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     =</t>
    </r>
  </si>
  <si>
    <t>Загрузка системы</t>
  </si>
  <si>
    <t>R       =</t>
  </si>
  <si>
    <t>Рассчёт времени для заявок</t>
  </si>
  <si>
    <t xml:space="preserve">Относительный приоритет </t>
  </si>
  <si>
    <t>W1     =</t>
  </si>
  <si>
    <t>W2     =</t>
  </si>
  <si>
    <t>Без приоритета</t>
  </si>
  <si>
    <t>W3     =</t>
  </si>
  <si>
    <t>W4     =</t>
  </si>
  <si>
    <t>W5     =</t>
  </si>
  <si>
    <t>ρ       =</t>
  </si>
  <si>
    <t>ρ2       =</t>
  </si>
  <si>
    <t>Li       =</t>
  </si>
  <si>
    <t>L2i     =</t>
  </si>
  <si>
    <t xml:space="preserve">θ     </t>
  </si>
  <si>
    <t>W</t>
  </si>
  <si>
    <t xml:space="preserve">δ       </t>
  </si>
  <si>
    <t>τ</t>
  </si>
  <si>
    <t>τ ssd</t>
  </si>
  <si>
    <t>ОП1</t>
  </si>
  <si>
    <t>ОП2</t>
  </si>
  <si>
    <t>БП1</t>
  </si>
  <si>
    <t>БП2</t>
  </si>
  <si>
    <t>БП3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</si>
</sst>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E+00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8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3" borderId="2" xfId="0" applyNumberFormat="1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/>
    <xf numFmtId="1" fontId="0" fillId="0" borderId="2" xfId="0" applyNumberFormat="1" applyBorder="1"/>
    <xf numFmtId="0" fontId="1" fillId="2" borderId="1" xfId="1"/>
    <xf numFmtId="2" fontId="1" fillId="2" borderId="1" xfId="1" applyNumberFormat="1"/>
    <xf numFmtId="2" fontId="1" fillId="2" borderId="3" xfId="1" applyNumberForma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2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1" fillId="2" borderId="1" xfId="1" applyNumberFormat="1"/>
    <xf numFmtId="2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2" fontId="0" fillId="5" borderId="2" xfId="0" applyNumberForma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13" xfId="0" applyNumberFormat="1" applyBorder="1"/>
    <xf numFmtId="11" fontId="0" fillId="0" borderId="0" xfId="0" applyNumberFormat="1"/>
    <xf numFmtId="11" fontId="0" fillId="0" borderId="2" xfId="0" applyNumberFormat="1" applyBorder="1"/>
    <xf numFmtId="0" fontId="0" fillId="0" borderId="0" xfId="0" applyAlignment="1">
      <alignment vertical="center"/>
    </xf>
    <xf numFmtId="11" fontId="1" fillId="2" borderId="1" xfId="1" applyNumberFormat="1"/>
    <xf numFmtId="164" fontId="1" fillId="2" borderId="2" xfId="1" applyNumberFormat="1" applyBorder="1"/>
    <xf numFmtId="166" fontId="1" fillId="2" borderId="1" xfId="1" applyNumberFormat="1"/>
    <xf numFmtId="167" fontId="1" fillId="2" borderId="1" xfId="1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5" borderId="2" xfId="0" applyNumberFormat="1" applyFill="1" applyBorder="1" applyAlignment="1">
      <alignment horizontal="center" vertical="center"/>
    </xf>
    <xf numFmtId="0" fontId="4" fillId="0" borderId="0" xfId="0" applyFont="1"/>
    <xf numFmtId="2" fontId="0" fillId="6" borderId="2" xfId="0" applyNumberFormat="1" applyFill="1" applyBorder="1"/>
    <xf numFmtId="0" fontId="1" fillId="6" borderId="1" xfId="1" applyFill="1"/>
    <xf numFmtId="166" fontId="5" fillId="6" borderId="2" xfId="1" applyNumberFormat="1" applyFont="1" applyFill="1" applyBorder="1"/>
    <xf numFmtId="166" fontId="0" fillId="0" borderId="2" xfId="0" applyNumberFormat="1" applyBorder="1"/>
    <xf numFmtId="0" fontId="6" fillId="0" borderId="2" xfId="0" applyFont="1" applyBorder="1"/>
    <xf numFmtId="0" fontId="5" fillId="2" borderId="2" xfId="1" applyFont="1" applyBorder="1"/>
    <xf numFmtId="2" fontId="0" fillId="4" borderId="2" xfId="0" applyNumberFormat="1" applyFill="1" applyBorder="1"/>
    <xf numFmtId="0" fontId="0" fillId="7" borderId="2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533400</xdr:colOff>
      <xdr:row>16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4AF0F4-AABC-3344-1B6B-8E04A266B9CD}"/>
            </a:ext>
          </a:extLst>
        </xdr:cNvPr>
        <xdr:cNvSpPr txBox="1"/>
      </xdr:nvSpPr>
      <xdr:spPr>
        <a:xfrm>
          <a:off x="84582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28575</xdr:colOff>
      <xdr:row>12</xdr:row>
      <xdr:rowOff>0</xdr:rowOff>
    </xdr:from>
    <xdr:to>
      <xdr:col>2</xdr:col>
      <xdr:colOff>142875</xdr:colOff>
      <xdr:row>13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B2FA63-3159-EE8F-C450-04A6032D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28600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285750</xdr:colOff>
      <xdr:row>0</xdr:row>
      <xdr:rowOff>152400</xdr:rowOff>
    </xdr:from>
    <xdr:to>
      <xdr:col>27</xdr:col>
      <xdr:colOff>78441</xdr:colOff>
      <xdr:row>5</xdr:row>
      <xdr:rowOff>109220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C999242-DE3E-40C5-98F1-05E6B5A4BCC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7868" y="152400"/>
          <a:ext cx="5843867" cy="909320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295276</xdr:colOff>
      <xdr:row>7</xdr:row>
      <xdr:rowOff>38100</xdr:rowOff>
    </xdr:from>
    <xdr:to>
      <xdr:col>27</xdr:col>
      <xdr:colOff>9526</xdr:colOff>
      <xdr:row>10</xdr:row>
      <xdr:rowOff>36195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2303D30-D871-4E0F-9135-B3E28B845AC2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1" y="1371600"/>
          <a:ext cx="5810250" cy="569595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276225</xdr:colOff>
      <xdr:row>9</xdr:row>
      <xdr:rowOff>180975</xdr:rowOff>
    </xdr:from>
    <xdr:to>
      <xdr:col>27</xdr:col>
      <xdr:colOff>6351</xdr:colOff>
      <xdr:row>10</xdr:row>
      <xdr:rowOff>142875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FF0AF8F-3940-48B0-AC9C-EEB35FA9600E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1895475"/>
          <a:ext cx="5826126" cy="152400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238125</xdr:colOff>
      <xdr:row>11</xdr:row>
      <xdr:rowOff>95250</xdr:rowOff>
    </xdr:from>
    <xdr:to>
      <xdr:col>27</xdr:col>
      <xdr:colOff>82550</xdr:colOff>
      <xdr:row>39</xdr:row>
      <xdr:rowOff>94615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9F16DEE9-7DF9-42C7-B7FB-A13DF5B76A89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01400" y="2190750"/>
          <a:ext cx="5940425" cy="53619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257175</xdr:colOff>
      <xdr:row>39</xdr:row>
      <xdr:rowOff>171450</xdr:rowOff>
    </xdr:from>
    <xdr:to>
      <xdr:col>27</xdr:col>
      <xdr:colOff>101600</xdr:colOff>
      <xdr:row>46</xdr:row>
      <xdr:rowOff>167005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DE0FE71-5C01-42E0-B5AB-139C0A351C03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0450" y="7629525"/>
          <a:ext cx="5940425" cy="1367155"/>
        </a:xfrm>
        <a:prstGeom prst="rect">
          <a:avLst/>
        </a:prstGeom>
      </xdr:spPr>
    </xdr:pic>
    <xdr:clientData/>
  </xdr:twoCellAnchor>
  <xdr:twoCellAnchor editAs="oneCell">
    <xdr:from>
      <xdr:col>17</xdr:col>
      <xdr:colOff>290792</xdr:colOff>
      <xdr:row>5</xdr:row>
      <xdr:rowOff>103094</xdr:rowOff>
    </xdr:from>
    <xdr:to>
      <xdr:col>27</xdr:col>
      <xdr:colOff>22411</xdr:colOff>
      <xdr:row>6</xdr:row>
      <xdr:rowOff>61972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90BBF4-1AD9-48B9-8AB3-9D1C03C10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82910" y="1055594"/>
          <a:ext cx="5782795" cy="1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45"/>
  <sheetViews>
    <sheetView tabSelected="1" topLeftCell="A55" zoomScale="115" zoomScaleNormal="115" workbookViewId="0">
      <selection activeCell="I71" sqref="I71"/>
    </sheetView>
  </sheetViews>
  <sheetFormatPr defaultRowHeight="15" x14ac:dyDescent="0.25"/>
  <cols>
    <col min="2" max="2" width="9.140625" style="4"/>
    <col min="3" max="3" width="9.140625" style="7"/>
    <col min="4" max="4" width="11" bestFit="1" customWidth="1"/>
    <col min="5" max="5" width="11.140625" customWidth="1"/>
    <col min="6" max="6" width="10.5703125" customWidth="1"/>
    <col min="7" max="7" width="11" bestFit="1" customWidth="1"/>
    <col min="9" max="9" width="11" bestFit="1" customWidth="1"/>
    <col min="10" max="10" width="9.140625" customWidth="1"/>
    <col min="13" max="13" width="9.140625" style="7"/>
    <col min="14" max="14" width="9.140625" customWidth="1"/>
  </cols>
  <sheetData>
    <row r="1" spans="2:17" x14ac:dyDescent="0.25">
      <c r="C1"/>
      <c r="E1" s="7"/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6">
        <v>8</v>
      </c>
      <c r="P1">
        <v>9</v>
      </c>
      <c r="Q1" s="4" t="s">
        <v>22</v>
      </c>
    </row>
    <row r="2" spans="2:17" x14ac:dyDescent="0.25">
      <c r="C2"/>
      <c r="D2" s="2" t="s">
        <v>0</v>
      </c>
      <c r="E2" s="8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8" t="s">
        <v>11</v>
      </c>
      <c r="P2" s="2" t="s">
        <v>12</v>
      </c>
      <c r="Q2" s="2" t="s">
        <v>13</v>
      </c>
    </row>
    <row r="3" spans="2:17" x14ac:dyDescent="0.25">
      <c r="C3">
        <v>0</v>
      </c>
      <c r="D3" s="3">
        <v>7</v>
      </c>
      <c r="E3" s="9">
        <v>1.5</v>
      </c>
      <c r="F3" s="3">
        <v>7000</v>
      </c>
      <c r="G3" s="3">
        <v>100</v>
      </c>
      <c r="H3" s="3">
        <v>0</v>
      </c>
      <c r="I3" s="3">
        <v>0</v>
      </c>
      <c r="J3" s="3">
        <v>50</v>
      </c>
      <c r="K3" s="3">
        <v>0</v>
      </c>
      <c r="L3" s="3">
        <v>0</v>
      </c>
      <c r="M3" s="3">
        <v>110</v>
      </c>
      <c r="N3" s="3">
        <v>0</v>
      </c>
      <c r="O3" s="9">
        <v>200</v>
      </c>
      <c r="P3" s="3">
        <v>0</v>
      </c>
      <c r="Q3" s="3">
        <v>25</v>
      </c>
    </row>
    <row r="4" spans="2:17" x14ac:dyDescent="0.25">
      <c r="C4">
        <v>1</v>
      </c>
      <c r="D4" s="3">
        <v>14</v>
      </c>
      <c r="E4" s="9">
        <v>3.9</v>
      </c>
      <c r="F4" s="3">
        <v>4000</v>
      </c>
      <c r="G4" s="3">
        <v>0</v>
      </c>
      <c r="H4" s="3">
        <v>0</v>
      </c>
      <c r="I4" s="3">
        <v>150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9">
        <v>180</v>
      </c>
      <c r="P4" s="3">
        <v>0</v>
      </c>
      <c r="Q4" s="3">
        <v>15</v>
      </c>
    </row>
    <row r="5" spans="2:17" x14ac:dyDescent="0.25">
      <c r="C5">
        <v>2</v>
      </c>
      <c r="D5" s="3">
        <v>13</v>
      </c>
      <c r="E5" s="9">
        <v>0.6</v>
      </c>
      <c r="F5" s="3">
        <v>3000</v>
      </c>
      <c r="G5" s="3">
        <v>0</v>
      </c>
      <c r="H5" s="3">
        <v>50</v>
      </c>
      <c r="I5" s="3">
        <v>50</v>
      </c>
      <c r="J5" s="3">
        <v>0</v>
      </c>
      <c r="K5" s="3">
        <v>0</v>
      </c>
      <c r="L5" s="3">
        <v>80</v>
      </c>
      <c r="M5" s="3">
        <v>0</v>
      </c>
      <c r="N5" s="3">
        <v>100</v>
      </c>
      <c r="O5" s="9">
        <v>0</v>
      </c>
      <c r="P5" s="3">
        <v>0</v>
      </c>
      <c r="Q5" s="3">
        <v>20</v>
      </c>
    </row>
    <row r="6" spans="2:17" x14ac:dyDescent="0.25">
      <c r="C6">
        <v>3</v>
      </c>
      <c r="D6" s="3">
        <v>4</v>
      </c>
      <c r="E6" s="9">
        <v>2.2999999999999998</v>
      </c>
      <c r="F6" s="3">
        <v>4000</v>
      </c>
      <c r="G6" s="3">
        <v>120</v>
      </c>
      <c r="H6" s="3">
        <v>40</v>
      </c>
      <c r="I6" s="3">
        <v>0</v>
      </c>
      <c r="J6" s="3">
        <v>0</v>
      </c>
      <c r="K6" s="3">
        <v>0</v>
      </c>
      <c r="L6" s="3">
        <v>30</v>
      </c>
      <c r="M6" s="3">
        <v>0</v>
      </c>
      <c r="N6" s="3">
        <v>180</v>
      </c>
      <c r="O6" s="9">
        <v>0</v>
      </c>
      <c r="P6" s="3">
        <v>0</v>
      </c>
      <c r="Q6" s="3">
        <v>25</v>
      </c>
    </row>
    <row r="7" spans="2:17" x14ac:dyDescent="0.25">
      <c r="C7">
        <v>4</v>
      </c>
      <c r="D7" s="3">
        <v>18</v>
      </c>
      <c r="E7" s="9">
        <v>0.9</v>
      </c>
      <c r="F7" s="3">
        <v>8000</v>
      </c>
      <c r="G7" s="3">
        <v>200</v>
      </c>
      <c r="H7" s="3">
        <v>0</v>
      </c>
      <c r="I7" s="3">
        <v>110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9">
        <v>40</v>
      </c>
      <c r="P7" s="3">
        <v>30</v>
      </c>
      <c r="Q7" s="3">
        <v>20</v>
      </c>
    </row>
    <row r="8" spans="2:17" x14ac:dyDescent="0.25">
      <c r="C8"/>
      <c r="D8" s="4"/>
      <c r="E8" s="10"/>
      <c r="F8" s="5" t="s">
        <v>14</v>
      </c>
      <c r="G8" s="3">
        <v>370</v>
      </c>
      <c r="H8" s="3">
        <v>250</v>
      </c>
      <c r="I8" s="3">
        <v>360</v>
      </c>
      <c r="J8" s="3">
        <v>280</v>
      </c>
      <c r="K8" s="3">
        <v>320</v>
      </c>
      <c r="L8" s="3">
        <v>375</v>
      </c>
      <c r="M8" s="3">
        <v>280</v>
      </c>
      <c r="N8" s="3">
        <v>350</v>
      </c>
      <c r="O8" s="9">
        <v>140</v>
      </c>
      <c r="P8" s="3">
        <v>350</v>
      </c>
      <c r="Q8" s="4"/>
    </row>
    <row r="9" spans="2:17" x14ac:dyDescent="0.25">
      <c r="C9"/>
      <c r="D9" s="4"/>
      <c r="E9" s="10"/>
      <c r="F9" s="5" t="s">
        <v>15</v>
      </c>
      <c r="G9" s="3">
        <v>40</v>
      </c>
      <c r="H9" s="3">
        <v>30</v>
      </c>
      <c r="I9" s="3">
        <v>75</v>
      </c>
      <c r="J9" s="3">
        <v>40</v>
      </c>
      <c r="K9" s="3">
        <v>40</v>
      </c>
      <c r="L9" s="3">
        <v>50</v>
      </c>
      <c r="M9" s="3">
        <v>40</v>
      </c>
      <c r="N9" s="3">
        <v>75</v>
      </c>
      <c r="O9" s="9">
        <v>25</v>
      </c>
      <c r="P9" s="3">
        <v>20</v>
      </c>
      <c r="Q9" s="4"/>
    </row>
    <row r="12" spans="2:17" x14ac:dyDescent="0.25">
      <c r="B12" s="46" t="s">
        <v>28</v>
      </c>
      <c r="C12" s="46"/>
      <c r="D12" s="46"/>
      <c r="N12" s="7" t="s">
        <v>32</v>
      </c>
      <c r="O12" s="7"/>
      <c r="P12" s="7"/>
    </row>
    <row r="13" spans="2:17" x14ac:dyDescent="0.25">
      <c r="B13" s="26"/>
      <c r="C13" s="31" t="s">
        <v>35</v>
      </c>
      <c r="D13" s="14">
        <f>SUM(I47:I51)</f>
        <v>9.2000000000000011</v>
      </c>
      <c r="M13"/>
      <c r="N13" s="26"/>
      <c r="O13" s="31" t="s">
        <v>40</v>
      </c>
      <c r="P13" s="13">
        <v>0.5</v>
      </c>
    </row>
    <row r="14" spans="2:17" x14ac:dyDescent="0.25">
      <c r="C14"/>
      <c r="D14" s="7"/>
      <c r="M14"/>
    </row>
    <row r="15" spans="2:17" x14ac:dyDescent="0.25">
      <c r="B15" s="41" t="s">
        <v>29</v>
      </c>
      <c r="C15" s="41"/>
      <c r="D15" s="41"/>
      <c r="M15"/>
      <c r="N15" s="7"/>
    </row>
    <row r="16" spans="2:17" x14ac:dyDescent="0.25">
      <c r="B16" s="25"/>
      <c r="C16" s="32" t="s">
        <v>36</v>
      </c>
      <c r="D16" s="14">
        <f>I47/$D$13</f>
        <v>0.16304347826086954</v>
      </c>
      <c r="M16"/>
      <c r="N16" s="7"/>
    </row>
    <row r="17" spans="2:14" x14ac:dyDescent="0.25">
      <c r="B17" s="22"/>
      <c r="C17" s="18"/>
      <c r="D17" s="14">
        <f>I48/$D$13</f>
        <v>0.42391304347826081</v>
      </c>
      <c r="M17"/>
      <c r="N17" s="7"/>
    </row>
    <row r="18" spans="2:14" x14ac:dyDescent="0.25">
      <c r="B18" s="23"/>
      <c r="C18" s="16"/>
      <c r="D18" s="14">
        <f>I49/$D$13</f>
        <v>6.521739130434781E-2</v>
      </c>
      <c r="E18" s="1">
        <f>SUM(D16:D20)</f>
        <v>0.99999999999999978</v>
      </c>
      <c r="M18"/>
      <c r="N18" s="7"/>
    </row>
    <row r="19" spans="2:14" x14ac:dyDescent="0.25">
      <c r="B19" s="23"/>
      <c r="C19" s="16"/>
      <c r="D19" s="14">
        <f>I50/$D$13</f>
        <v>0.24999999999999994</v>
      </c>
      <c r="J19" s="37"/>
      <c r="M19"/>
      <c r="N19" s="7"/>
    </row>
    <row r="20" spans="2:14" x14ac:dyDescent="0.25">
      <c r="B20" s="24"/>
      <c r="C20" s="17"/>
      <c r="D20" s="14">
        <f>I51/$D$13</f>
        <v>9.7826086956521729E-2</v>
      </c>
    </row>
    <row r="21" spans="2:14" x14ac:dyDescent="0.25">
      <c r="C21"/>
      <c r="D21" s="7"/>
    </row>
    <row r="22" spans="2:14" x14ac:dyDescent="0.25">
      <c r="B22" s="46" t="s">
        <v>30</v>
      </c>
      <c r="C22" s="46"/>
      <c r="D22" s="46"/>
      <c r="E22" s="46"/>
    </row>
    <row r="23" spans="2:14" x14ac:dyDescent="0.25">
      <c r="B23" s="26"/>
      <c r="C23" s="33" t="s">
        <v>37</v>
      </c>
      <c r="D23" s="27">
        <f>SUM(F23:F27)</f>
        <v>4815217391.304347</v>
      </c>
      <c r="F23" s="37">
        <f>I23*10^6</f>
        <v>1141304347.8260868</v>
      </c>
      <c r="I23" s="11">
        <f>F3*D16</f>
        <v>1141.3043478260868</v>
      </c>
    </row>
    <row r="24" spans="2:14" x14ac:dyDescent="0.25">
      <c r="C24"/>
      <c r="D24" s="36"/>
      <c r="F24" s="37">
        <f t="shared" ref="F24:F27" si="0">I24*10^6</f>
        <v>1695652173.9130433</v>
      </c>
      <c r="I24" s="11">
        <f>F4*D17</f>
        <v>1695.6521739130433</v>
      </c>
    </row>
    <row r="25" spans="2:14" x14ac:dyDescent="0.25">
      <c r="C25"/>
      <c r="F25" s="37">
        <f t="shared" si="0"/>
        <v>195652173.91304344</v>
      </c>
      <c r="G25" s="38">
        <f>J25*10^6</f>
        <v>4815217391.304347</v>
      </c>
      <c r="I25" s="11">
        <f>F5*D18</f>
        <v>195.65217391304344</v>
      </c>
      <c r="J25" s="12">
        <f>SUM(I23:I27)</f>
        <v>4815.2173913043471</v>
      </c>
    </row>
    <row r="26" spans="2:14" x14ac:dyDescent="0.25">
      <c r="C26"/>
      <c r="F26" s="37">
        <f t="shared" si="0"/>
        <v>999999999.99999976</v>
      </c>
      <c r="I26" s="11">
        <f>F6*D19</f>
        <v>999.99999999999977</v>
      </c>
    </row>
    <row r="27" spans="2:14" x14ac:dyDescent="0.25">
      <c r="C27"/>
      <c r="F27" s="37">
        <f t="shared" si="0"/>
        <v>782608695.65217388</v>
      </c>
      <c r="I27" s="11">
        <f>F7*D20</f>
        <v>782.60869565217388</v>
      </c>
    </row>
    <row r="29" spans="2:14" x14ac:dyDescent="0.25">
      <c r="B29" s="46" t="s">
        <v>31</v>
      </c>
      <c r="C29" s="46"/>
      <c r="D29" s="46"/>
      <c r="E29" s="46"/>
      <c r="M29" s="37"/>
    </row>
    <row r="30" spans="2:14" ht="17.25" x14ac:dyDescent="0.25">
      <c r="B30" s="26"/>
      <c r="C30" s="33" t="s">
        <v>38</v>
      </c>
      <c r="D30" s="43">
        <f>G32</f>
        <v>5.8285680529300562E+18</v>
      </c>
      <c r="F30" s="40">
        <f>(F23)^2</f>
        <v>1.3025756143667292E+18</v>
      </c>
    </row>
    <row r="31" spans="2:14" x14ac:dyDescent="0.25">
      <c r="F31" s="40">
        <f t="shared" ref="F31:F34" si="1">(F24)^2</f>
        <v>2.8752362948960297E+18</v>
      </c>
    </row>
    <row r="32" spans="2:14" x14ac:dyDescent="0.25">
      <c r="F32" s="40">
        <f t="shared" si="1"/>
        <v>3.8279773156899792E+16</v>
      </c>
      <c r="G32" s="40">
        <f>SUM(F30:F34)</f>
        <v>5.8285680529300562E+18</v>
      </c>
    </row>
    <row r="33" spans="2:9" x14ac:dyDescent="0.25">
      <c r="F33" s="40">
        <f t="shared" si="1"/>
        <v>9.9999999999999949E+17</v>
      </c>
    </row>
    <row r="34" spans="2:9" x14ac:dyDescent="0.25">
      <c r="F34" s="40">
        <f t="shared" si="1"/>
        <v>6.1247637051039693E+17</v>
      </c>
    </row>
    <row r="36" spans="2:9" x14ac:dyDescent="0.25">
      <c r="B36" s="46" t="s">
        <v>33</v>
      </c>
      <c r="C36" s="46"/>
      <c r="D36" s="46"/>
      <c r="E36" s="46"/>
      <c r="F36" s="46"/>
      <c r="G36" s="41"/>
    </row>
    <row r="37" spans="2:9" x14ac:dyDescent="0.25">
      <c r="B37" s="26">
        <v>1</v>
      </c>
      <c r="C37" s="31" t="s">
        <v>39</v>
      </c>
      <c r="D37" s="27">
        <f>SUM(F37:F41)</f>
        <v>11446739130.43478</v>
      </c>
      <c r="E37" s="31" t="s">
        <v>58</v>
      </c>
      <c r="F37" s="36">
        <f>I47*F23</f>
        <v>1711956521.73913</v>
      </c>
      <c r="H37" s="31" t="s">
        <v>59</v>
      </c>
      <c r="I37" s="39">
        <f>I47*F30</f>
        <v>1.9538634215500938E+18</v>
      </c>
    </row>
    <row r="38" spans="2:9" x14ac:dyDescent="0.25">
      <c r="B38" s="26">
        <v>2</v>
      </c>
      <c r="C38" s="31" t="s">
        <v>34</v>
      </c>
      <c r="D38" s="27">
        <f>SUM(F37:F41)</f>
        <v>11446739130.43478</v>
      </c>
      <c r="F38" s="36">
        <f>I48*F24</f>
        <v>6613043478.260869</v>
      </c>
      <c r="I38" s="39">
        <f>I48*F31</f>
        <v>1.1213421550094516E+19</v>
      </c>
    </row>
    <row r="39" spans="2:9" x14ac:dyDescent="0.25">
      <c r="C39" s="31" t="s">
        <v>41</v>
      </c>
      <c r="D39" s="42">
        <f>SUM(I37:I41)</f>
        <v>1.6041481568998105E+19</v>
      </c>
      <c r="F39" s="36">
        <f>I49*F25</f>
        <v>117391304.34782606</v>
      </c>
      <c r="I39" s="39">
        <f>I49*F32</f>
        <v>2.2967863894139876E+16</v>
      </c>
    </row>
    <row r="40" spans="2:9" ht="18" x14ac:dyDescent="0.35">
      <c r="C40" s="31" t="s">
        <v>43</v>
      </c>
      <c r="D40" s="27">
        <f>D37+0.5*(D37^-1)*(P13*D13*D39+((2*D39+P13*D13*D39)*P13*D13*D39)^0.5)</f>
        <v>18530819201.075279</v>
      </c>
      <c r="F40" s="36">
        <f>I50*F26</f>
        <v>2299999999.999999</v>
      </c>
      <c r="I40" s="39">
        <f>I50*F33</f>
        <v>2.2999999999999987E+18</v>
      </c>
    </row>
    <row r="41" spans="2:9" x14ac:dyDescent="0.25">
      <c r="F41" s="36">
        <f>I51*F27</f>
        <v>704347826.0869565</v>
      </c>
      <c r="I41" s="39">
        <f>I51*F34</f>
        <v>5.5122873345935725E+17</v>
      </c>
    </row>
    <row r="46" spans="2:9" x14ac:dyDescent="0.25">
      <c r="B46" s="46" t="s">
        <v>42</v>
      </c>
      <c r="C46" s="46"/>
      <c r="D46" s="46"/>
    </row>
    <row r="47" spans="2:9" ht="17.25" x14ac:dyDescent="0.25">
      <c r="B47" s="26"/>
      <c r="C47" s="31" t="s">
        <v>44</v>
      </c>
      <c r="D47" s="44">
        <f>F23/$D$38</f>
        <v>9.9705630994207581E-2</v>
      </c>
      <c r="E47" s="31" t="s">
        <v>45</v>
      </c>
      <c r="F47" s="44">
        <f>D47^2</f>
        <v>9.9412128519530876E-3</v>
      </c>
      <c r="H47" s="8" t="s">
        <v>1</v>
      </c>
      <c r="I47" s="9">
        <v>1.5</v>
      </c>
    </row>
    <row r="48" spans="2:9" x14ac:dyDescent="0.25">
      <c r="D48" s="44">
        <f>F24/$D$38</f>
        <v>0.14813408033425127</v>
      </c>
      <c r="E48" s="7"/>
      <c r="F48" s="44">
        <f t="shared" ref="F48:F50" si="2">D48^2</f>
        <v>2.1943705756474408E-2</v>
      </c>
      <c r="I48" s="9">
        <v>3.9</v>
      </c>
    </row>
    <row r="49" spans="2:9" x14ac:dyDescent="0.25">
      <c r="D49" s="44">
        <f>F25/$D$38</f>
        <v>1.7092393884721301E-2</v>
      </c>
      <c r="E49" s="7"/>
      <c r="F49" s="44">
        <f t="shared" si="2"/>
        <v>2.921499287104581E-4</v>
      </c>
      <c r="I49" s="9">
        <v>0.6</v>
      </c>
    </row>
    <row r="50" spans="2:9" x14ac:dyDescent="0.25">
      <c r="D50" s="44">
        <f>F26/$D$38</f>
        <v>8.7361124299686635E-2</v>
      </c>
      <c r="E50" s="7"/>
      <c r="F50" s="44">
        <f t="shared" si="2"/>
        <v>7.6319660389052987E-3</v>
      </c>
      <c r="I50" s="9">
        <v>2.2999999999999998</v>
      </c>
    </row>
    <row r="51" spans="2:9" x14ac:dyDescent="0.25">
      <c r="D51" s="44">
        <f>F27/$D$38</f>
        <v>6.8369575538885202E-2</v>
      </c>
      <c r="E51" s="7"/>
      <c r="F51" s="44">
        <f>D51^2</f>
        <v>4.6743988593673296E-3</v>
      </c>
      <c r="I51" s="9">
        <v>0.9</v>
      </c>
    </row>
    <row r="53" spans="2:9" x14ac:dyDescent="0.25">
      <c r="B53" s="46" t="s">
        <v>46</v>
      </c>
      <c r="C53" s="46"/>
      <c r="D53" s="46"/>
    </row>
    <row r="54" spans="2:9" x14ac:dyDescent="0.25">
      <c r="B54" s="26"/>
      <c r="C54" s="31" t="s">
        <v>47</v>
      </c>
      <c r="D54" s="45">
        <f>SUM(H54:H58)</f>
        <v>0.12242804254831888</v>
      </c>
      <c r="E54" s="31" t="s">
        <v>56</v>
      </c>
      <c r="F54" s="14">
        <f>I47*D47</f>
        <v>0.14955844649131136</v>
      </c>
      <c r="G54" s="31" t="s">
        <v>57</v>
      </c>
      <c r="H54" s="44">
        <f>I47*F47</f>
        <v>1.491181927792963E-2</v>
      </c>
      <c r="I54" s="7"/>
    </row>
    <row r="55" spans="2:9" x14ac:dyDescent="0.25">
      <c r="F55" s="14">
        <f>I48*D48</f>
        <v>0.57772291330357994</v>
      </c>
      <c r="H55" s="44">
        <f>I48*F48</f>
        <v>8.5580452450250186E-2</v>
      </c>
    </row>
    <row r="56" spans="2:9" x14ac:dyDescent="0.25">
      <c r="F56" s="14">
        <f>I49*D49</f>
        <v>1.0255436330832779E-2</v>
      </c>
      <c r="H56" s="44">
        <f>I49*F49</f>
        <v>1.7528995722627486E-4</v>
      </c>
    </row>
    <row r="57" spans="2:9" x14ac:dyDescent="0.25">
      <c r="F57" s="14">
        <f>I50*D50</f>
        <v>0.20093058588927926</v>
      </c>
      <c r="H57" s="44">
        <f>I50*F50</f>
        <v>1.7553521889482185E-2</v>
      </c>
    </row>
    <row r="58" spans="2:9" x14ac:dyDescent="0.25">
      <c r="F58" s="14">
        <f>I51*D51</f>
        <v>6.1532617984996686E-2</v>
      </c>
      <c r="H58" s="44">
        <f>I51*F51</f>
        <v>4.2069589734305968E-3</v>
      </c>
    </row>
    <row r="60" spans="2:9" x14ac:dyDescent="0.25">
      <c r="B60" s="41" t="s">
        <v>48</v>
      </c>
      <c r="C60" s="41"/>
      <c r="D60" s="41"/>
    </row>
    <row r="61" spans="2:9" x14ac:dyDescent="0.25">
      <c r="D61" s="47"/>
      <c r="E61" s="47"/>
      <c r="F61" s="47"/>
    </row>
    <row r="62" spans="2:9" x14ac:dyDescent="0.25">
      <c r="B62" s="26">
        <v>3</v>
      </c>
      <c r="C62" s="6"/>
      <c r="D62" s="50"/>
      <c r="E62" s="51"/>
    </row>
    <row r="63" spans="2:9" x14ac:dyDescent="0.25">
      <c r="C63" s="6"/>
      <c r="D63" s="50"/>
      <c r="E63" s="51"/>
    </row>
    <row r="64" spans="2:9" x14ac:dyDescent="0.25">
      <c r="C64" s="6"/>
      <c r="D64" s="7"/>
    </row>
    <row r="65" spans="2:9" x14ac:dyDescent="0.25">
      <c r="C65" s="6"/>
      <c r="D65" s="46" t="s">
        <v>49</v>
      </c>
      <c r="E65" s="46"/>
      <c r="F65" s="46"/>
    </row>
    <row r="66" spans="2:9" x14ac:dyDescent="0.25">
      <c r="C66" s="6"/>
      <c r="D66" s="31" t="s">
        <v>51</v>
      </c>
      <c r="E66" s="13">
        <f>(((F57+F58)*D48)/(1-F57-F58))+(((I50*F50)+(I51*F51)+(I48*F48))/(2*(1-H57-H58)*(1-H57-H58-H55)))</f>
        <v>0.1141773656261475</v>
      </c>
    </row>
    <row r="67" spans="2:9" x14ac:dyDescent="0.25">
      <c r="C67" s="6"/>
      <c r="D67" s="31" t="s">
        <v>50</v>
      </c>
      <c r="E67" s="13">
        <f>((F57+F58)*D47/(1-F57-F58))+(((I50*F50)+(I51*F51)+(I48*F48)+(I47*F47))/(2*(1-F57-F58-F55)*(1-F57-F58-F55-F54)))</f>
        <v>37.331288350403419</v>
      </c>
    </row>
    <row r="68" spans="2:9" ht="15.75" customHeight="1" x14ac:dyDescent="0.25">
      <c r="C68" s="6"/>
      <c r="D68" s="7"/>
    </row>
    <row r="69" spans="2:9" x14ac:dyDescent="0.25">
      <c r="C69" s="6"/>
      <c r="D69" s="47" t="s">
        <v>52</v>
      </c>
      <c r="E69" s="47"/>
      <c r="F69" s="47"/>
    </row>
    <row r="70" spans="2:9" x14ac:dyDescent="0.25">
      <c r="C70" s="6"/>
      <c r="D70" s="31" t="s">
        <v>53</v>
      </c>
      <c r="E70" s="13">
        <f>(((F57+F58)*D49)/(1-F57-F58))+(((I50*F50)+(I51*F51)+(I48*F48)+(I47*F47)+(I49*F49))/(2*(1-F57-F58-F55-F54)*(1-D54)))</f>
        <v>6.8077286644447339</v>
      </c>
    </row>
    <row r="71" spans="2:9" x14ac:dyDescent="0.25">
      <c r="D71" s="31" t="s">
        <v>54</v>
      </c>
      <c r="E71" s="13">
        <v>6.7523141200000003</v>
      </c>
    </row>
    <row r="72" spans="2:9" x14ac:dyDescent="0.25">
      <c r="D72" s="31" t="s">
        <v>55</v>
      </c>
      <c r="E72" s="49">
        <v>7.103212546</v>
      </c>
    </row>
    <row r="74" spans="2:9" x14ac:dyDescent="0.25">
      <c r="B74" s="11"/>
      <c r="C74" s="1"/>
      <c r="D74" s="8" t="s">
        <v>1</v>
      </c>
      <c r="E74" s="33" t="s">
        <v>60</v>
      </c>
      <c r="F74" s="31" t="s">
        <v>61</v>
      </c>
      <c r="G74" s="31" t="s">
        <v>62</v>
      </c>
      <c r="H74" s="48" t="s">
        <v>63</v>
      </c>
      <c r="I74" s="48" t="s">
        <v>64</v>
      </c>
    </row>
    <row r="75" spans="2:9" x14ac:dyDescent="0.25">
      <c r="B75" s="56">
        <v>4</v>
      </c>
      <c r="C75" s="57" t="s">
        <v>65</v>
      </c>
      <c r="D75" s="11">
        <v>2.2999999999999998</v>
      </c>
      <c r="E75" s="37">
        <f>(((F57+F58)*D48)/(1-F57-F58))+(((I50*F50)+(I51*F51)+(I48*F48))/(2*(1-H57-H58)*(1-H57-H58-H55)))</f>
        <v>0.1141773656261475</v>
      </c>
      <c r="F75" s="1">
        <f>(I50*H57)/2*(1-F57)</f>
        <v>1.6130454819579476E-2</v>
      </c>
      <c r="G75" s="52">
        <f>F26/$D$38</f>
        <v>8.7361124299686635E-2</v>
      </c>
      <c r="H75" s="53">
        <f>1/D75</f>
        <v>0.43478260869565222</v>
      </c>
      <c r="I75" s="53">
        <v>0.25800000000000001</v>
      </c>
    </row>
    <row r="76" spans="2:9" x14ac:dyDescent="0.25">
      <c r="B76" s="56">
        <v>5</v>
      </c>
      <c r="C76" s="57" t="s">
        <v>66</v>
      </c>
      <c r="D76" s="11">
        <v>0.9</v>
      </c>
      <c r="E76" s="37">
        <v>782600000</v>
      </c>
      <c r="F76" s="1">
        <f>(((F57+F58)*D48)/(1-F57-F58))+(((I50*F50)+(I51*F51)+(I48*F48))/(2*(1-H57-H58)*(1-H57-H58-H55)))</f>
        <v>0.1141773656261475</v>
      </c>
      <c r="G76" s="53">
        <f>F27/$D$38</f>
        <v>6.8369575538885202E-2</v>
      </c>
      <c r="H76" s="53">
        <f>1/D76</f>
        <v>1.1111111111111112</v>
      </c>
      <c r="I76" s="53">
        <v>0.16800000000000001</v>
      </c>
    </row>
    <row r="77" spans="2:9" x14ac:dyDescent="0.25">
      <c r="B77" s="56">
        <v>1</v>
      </c>
      <c r="C77" s="57" t="s">
        <v>67</v>
      </c>
      <c r="D77" s="11">
        <v>1.5</v>
      </c>
      <c r="E77" s="37">
        <v>1410000000</v>
      </c>
      <c r="F77" s="1">
        <f>(((F57+F58)*D49)/(1-F57-F58))+(((I50*F50)+(I51*F51)+(I48*F48)+(I47*F47)+(I49*F49))/(2*(1-F57-F58-F55-F54)*(1-D54)))</f>
        <v>6.8077286644447339</v>
      </c>
      <c r="G77" s="53">
        <f>F23/$D$38</f>
        <v>9.9705630994207581E-2</v>
      </c>
      <c r="H77" s="53">
        <f>1/D77</f>
        <v>0.66666666666666663</v>
      </c>
      <c r="I77" s="53">
        <v>0.35799999999999998</v>
      </c>
    </row>
    <row r="78" spans="2:9" x14ac:dyDescent="0.25">
      <c r="B78" s="56">
        <v>2</v>
      </c>
      <c r="C78" s="57" t="s">
        <v>68</v>
      </c>
      <c r="D78" s="11">
        <v>3.9</v>
      </c>
      <c r="E78" s="37">
        <v>1696000000</v>
      </c>
      <c r="F78" s="54">
        <v>7.103212546</v>
      </c>
      <c r="G78" s="53">
        <f>F24/$D$38</f>
        <v>0.14813408033425127</v>
      </c>
      <c r="H78" s="53">
        <f t="shared" ref="H78:H79" si="3">1/D78</f>
        <v>0.25641025641025644</v>
      </c>
      <c r="I78" s="53">
        <v>0.24199999999999999</v>
      </c>
    </row>
    <row r="79" spans="2:9" x14ac:dyDescent="0.25">
      <c r="B79" s="56">
        <v>3</v>
      </c>
      <c r="C79" s="57" t="s">
        <v>69</v>
      </c>
      <c r="D79" s="11">
        <v>0.6</v>
      </c>
      <c r="E79" s="37">
        <v>195700000</v>
      </c>
      <c r="F79" s="55">
        <v>6.7523141200000003</v>
      </c>
      <c r="G79" s="53">
        <f>F25/$D$38</f>
        <v>1.7092393884721301E-2</v>
      </c>
      <c r="H79" s="53">
        <f t="shared" si="3"/>
        <v>1.6666666666666667</v>
      </c>
      <c r="I79" s="53">
        <v>0.42299999999999999</v>
      </c>
    </row>
    <row r="217" spans="2:16" x14ac:dyDescent="0.25">
      <c r="C217"/>
      <c r="D217" s="7"/>
      <c r="F217" s="34" t="s">
        <v>21</v>
      </c>
      <c r="G217" s="17">
        <v>0</v>
      </c>
      <c r="H217" s="19">
        <v>1</v>
      </c>
      <c r="I217" s="19">
        <v>2</v>
      </c>
      <c r="J217" s="19">
        <v>3</v>
      </c>
      <c r="K217" s="19">
        <v>4</v>
      </c>
      <c r="L217" s="19">
        <v>5</v>
      </c>
      <c r="M217" s="19">
        <v>6</v>
      </c>
      <c r="N217" s="19">
        <v>7</v>
      </c>
      <c r="O217" s="20">
        <v>8</v>
      </c>
      <c r="P217" s="17">
        <v>9</v>
      </c>
    </row>
    <row r="218" spans="2:16" x14ac:dyDescent="0.25">
      <c r="B218" s="25">
        <v>4</v>
      </c>
      <c r="C218" s="32" t="s">
        <v>16</v>
      </c>
      <c r="D218" s="15">
        <f>SUM(G218:G222)</f>
        <v>65.869565217391283</v>
      </c>
      <c r="F218" s="18">
        <v>0</v>
      </c>
      <c r="G218" s="11">
        <f>D16*G3</f>
        <v>16.304347826086953</v>
      </c>
      <c r="H218" s="11">
        <f>D16*H3</f>
        <v>0</v>
      </c>
      <c r="I218" s="11">
        <f>D16*I3</f>
        <v>0</v>
      </c>
      <c r="J218" s="11">
        <f>D16*J3</f>
        <v>8.1521739130434767</v>
      </c>
      <c r="K218" s="11">
        <f>D16*K3</f>
        <v>0</v>
      </c>
      <c r="L218" s="11">
        <f>D16*L3</f>
        <v>0</v>
      </c>
      <c r="M218" s="11">
        <f>D16*M3</f>
        <v>17.934782608695649</v>
      </c>
      <c r="N218" s="11">
        <f>D16*N3</f>
        <v>0</v>
      </c>
      <c r="O218" s="11">
        <f>D16*O3</f>
        <v>32.608695652173907</v>
      </c>
      <c r="P218" s="11">
        <f>D16*P3</f>
        <v>0</v>
      </c>
    </row>
    <row r="219" spans="2:16" x14ac:dyDescent="0.25">
      <c r="B219" s="22"/>
      <c r="C219" s="18"/>
      <c r="D219" s="15">
        <f>SUM(H218:H222)</f>
        <v>13.260869565217389</v>
      </c>
      <c r="F219" s="18">
        <v>1</v>
      </c>
      <c r="G219" s="11">
        <f>D17*G4</f>
        <v>0</v>
      </c>
      <c r="H219" s="11">
        <f>D17*H4</f>
        <v>0</v>
      </c>
      <c r="I219" s="11">
        <f>D17*I4</f>
        <v>63.586956521739118</v>
      </c>
      <c r="J219" s="11">
        <f>D17*J4</f>
        <v>12.717391304347824</v>
      </c>
      <c r="K219" s="11">
        <f>D17*K4</f>
        <v>0</v>
      </c>
      <c r="L219" s="11">
        <f>D17*L4</f>
        <v>0</v>
      </c>
      <c r="M219" s="11">
        <f>D17*M4</f>
        <v>0</v>
      </c>
      <c r="N219" s="11">
        <f>D17*N4</f>
        <v>0</v>
      </c>
      <c r="O219" s="11">
        <f>D17*O4</f>
        <v>76.304347826086939</v>
      </c>
      <c r="P219" s="11">
        <f>D17*P4</f>
        <v>0</v>
      </c>
    </row>
    <row r="220" spans="2:16" x14ac:dyDescent="0.25">
      <c r="B220" s="23"/>
      <c r="C220" s="16"/>
      <c r="D220" s="15">
        <f>SUM(I218:I222)</f>
        <v>77.608695652173893</v>
      </c>
      <c r="F220" s="18">
        <v>2</v>
      </c>
      <c r="G220" s="11">
        <f>D18*G5</f>
        <v>0</v>
      </c>
      <c r="H220" s="11">
        <f>D18*H5</f>
        <v>3.2608695652173907</v>
      </c>
      <c r="I220" s="11">
        <f>D18*I5</f>
        <v>3.2608695652173907</v>
      </c>
      <c r="J220" s="11">
        <f>D18*J5</f>
        <v>0</v>
      </c>
      <c r="K220" s="11">
        <f>D18*K5</f>
        <v>0</v>
      </c>
      <c r="L220" s="11">
        <f>D18*L5</f>
        <v>5.2173913043478244</v>
      </c>
      <c r="M220" s="11">
        <f>D18*M5</f>
        <v>0</v>
      </c>
      <c r="N220" s="11">
        <f>D18*N5</f>
        <v>6.5217391304347814</v>
      </c>
      <c r="O220" s="11">
        <f>D18*O5</f>
        <v>0</v>
      </c>
      <c r="P220" s="11">
        <f>D18*P5</f>
        <v>0</v>
      </c>
    </row>
    <row r="221" spans="2:16" x14ac:dyDescent="0.25">
      <c r="B221" s="23"/>
      <c r="C221" s="16"/>
      <c r="D221" s="15">
        <f>SUM(J218:J222)</f>
        <v>20.869565217391301</v>
      </c>
      <c r="F221" s="18">
        <v>3</v>
      </c>
      <c r="G221" s="11">
        <f>D19*G6</f>
        <v>29.999999999999993</v>
      </c>
      <c r="H221" s="11">
        <f>D19*H6</f>
        <v>9.9999999999999982</v>
      </c>
      <c r="I221" s="11">
        <f>D19*I6</f>
        <v>0</v>
      </c>
      <c r="J221" s="11">
        <f>D19*J6</f>
        <v>0</v>
      </c>
      <c r="K221" s="11">
        <f>D19*K6</f>
        <v>0</v>
      </c>
      <c r="L221" s="11">
        <f>D19*L6</f>
        <v>7.4999999999999982</v>
      </c>
      <c r="M221" s="11">
        <f>D19*M6</f>
        <v>0</v>
      </c>
      <c r="N221" s="11">
        <f>D19*N6</f>
        <v>44.999999999999993</v>
      </c>
      <c r="O221" s="11">
        <f>D19*O6</f>
        <v>0</v>
      </c>
      <c r="P221" s="11">
        <f>D19*P6</f>
        <v>0</v>
      </c>
    </row>
    <row r="222" spans="2:16" x14ac:dyDescent="0.25">
      <c r="B222" s="23"/>
      <c r="C222" s="16"/>
      <c r="D222" s="15">
        <f>SUM(K218:K222)</f>
        <v>11.739130434782608</v>
      </c>
      <c r="F222" s="18">
        <v>4</v>
      </c>
      <c r="G222" s="11">
        <f>D20*G7</f>
        <v>19.565217391304344</v>
      </c>
      <c r="H222" s="11">
        <f>D20*H7</f>
        <v>0</v>
      </c>
      <c r="I222" s="11">
        <f>D20*I7</f>
        <v>10.760869565217391</v>
      </c>
      <c r="J222" s="11">
        <f>D20*J7</f>
        <v>0</v>
      </c>
      <c r="K222" s="11">
        <f>D20*K7</f>
        <v>11.739130434782608</v>
      </c>
      <c r="L222" s="11">
        <f>D20*L7</f>
        <v>0</v>
      </c>
      <c r="M222" s="11">
        <f>D20*M7</f>
        <v>0</v>
      </c>
      <c r="N222" s="11">
        <f>D20*N7</f>
        <v>0</v>
      </c>
      <c r="O222" s="11">
        <f>D20*O7</f>
        <v>3.9130434782608692</v>
      </c>
      <c r="P222" s="11">
        <f>D20*P7</f>
        <v>2.9347826086956519</v>
      </c>
    </row>
    <row r="223" spans="2:16" x14ac:dyDescent="0.25">
      <c r="B223" s="23"/>
      <c r="C223" s="16"/>
      <c r="D223" s="15">
        <f>SUM(L218:L222)</f>
        <v>12.717391304347823</v>
      </c>
      <c r="E223" s="7"/>
      <c r="F223" s="21"/>
      <c r="G223" s="7"/>
      <c r="H223" s="7"/>
      <c r="I223" s="7"/>
      <c r="J223" s="7"/>
      <c r="K223" s="7"/>
      <c r="L223" s="7"/>
      <c r="N223" s="7"/>
      <c r="O223" s="7"/>
    </row>
    <row r="224" spans="2:16" x14ac:dyDescent="0.25">
      <c r="B224" s="23"/>
      <c r="C224" s="16"/>
      <c r="D224" s="15">
        <f>SUM(M218:M222)</f>
        <v>17.934782608695649</v>
      </c>
      <c r="M224"/>
      <c r="N224" s="7"/>
    </row>
    <row r="225" spans="2:18" x14ac:dyDescent="0.25">
      <c r="B225" s="23"/>
      <c r="C225" s="16"/>
      <c r="D225" s="15">
        <f>SUM(N218:N222)</f>
        <v>51.521739130434774</v>
      </c>
      <c r="M225"/>
      <c r="N225" s="7"/>
    </row>
    <row r="226" spans="2:18" x14ac:dyDescent="0.25">
      <c r="B226" s="23"/>
      <c r="C226" s="16"/>
      <c r="D226" s="15">
        <f>SUM(O218:O222)</f>
        <v>112.82608695652172</v>
      </c>
      <c r="M226"/>
      <c r="N226" s="7"/>
    </row>
    <row r="227" spans="2:18" x14ac:dyDescent="0.25">
      <c r="B227" s="24"/>
      <c r="C227" s="17"/>
      <c r="D227" s="15">
        <f>SUM(P218:P222)</f>
        <v>2.9347826086956519</v>
      </c>
      <c r="M227"/>
      <c r="N227" s="7"/>
    </row>
    <row r="228" spans="2:18" x14ac:dyDescent="0.25">
      <c r="C228"/>
      <c r="D228" s="7"/>
      <c r="M228"/>
      <c r="N228" s="7"/>
    </row>
    <row r="229" spans="2:18" x14ac:dyDescent="0.25">
      <c r="B229" s="26">
        <v>5</v>
      </c>
      <c r="C229" s="33" t="s">
        <v>17</v>
      </c>
      <c r="D229" s="28">
        <f>SUM(D218:D227)</f>
        <v>387.28260869565202</v>
      </c>
      <c r="M229"/>
      <c r="N229" s="7"/>
    </row>
    <row r="231" spans="2:18" x14ac:dyDescent="0.25">
      <c r="C231"/>
      <c r="D231" s="7"/>
      <c r="F231" s="35" t="s">
        <v>20</v>
      </c>
      <c r="M231"/>
      <c r="R231" s="33" t="s">
        <v>19</v>
      </c>
    </row>
    <row r="232" spans="2:18" x14ac:dyDescent="0.25">
      <c r="B232" s="26">
        <v>6</v>
      </c>
      <c r="C232" s="33" t="s">
        <v>18</v>
      </c>
      <c r="D232" s="28">
        <f>R232/D229</f>
        <v>47.134437271961836</v>
      </c>
      <c r="G232" s="12">
        <f>G9*D218</f>
        <v>2634.7826086956511</v>
      </c>
      <c r="H232" s="12">
        <f>H9*D219</f>
        <v>397.82608695652169</v>
      </c>
      <c r="I232" s="12">
        <f>I9*D220</f>
        <v>5820.6521739130421</v>
      </c>
      <c r="J232" s="12">
        <f>J9*D221</f>
        <v>834.78260869565202</v>
      </c>
      <c r="K232" s="12">
        <f>K9*D222</f>
        <v>469.56521739130432</v>
      </c>
      <c r="L232" s="12">
        <f>L9*D223</f>
        <v>635.86956521739114</v>
      </c>
      <c r="M232" s="12">
        <f>M9*D224</f>
        <v>717.39130434782601</v>
      </c>
      <c r="N232" s="12">
        <f>N9*D225</f>
        <v>3864.1304347826081</v>
      </c>
      <c r="O232" s="12">
        <f>O9*D226</f>
        <v>2820.652173913043</v>
      </c>
      <c r="P232" s="12">
        <f>P9*D227</f>
        <v>58.695652173913039</v>
      </c>
      <c r="R232" s="12">
        <f>SUM(G232:P232)</f>
        <v>18254.347826086952</v>
      </c>
    </row>
    <row r="234" spans="2:18" x14ac:dyDescent="0.25">
      <c r="F234" s="35" t="s">
        <v>24</v>
      </c>
    </row>
    <row r="235" spans="2:18" x14ac:dyDescent="0.25">
      <c r="B235" s="26">
        <v>7</v>
      </c>
      <c r="C235" s="31" t="s">
        <v>23</v>
      </c>
      <c r="D235" s="28">
        <f>SUM(G235:G239)</f>
        <v>19.945652173913036</v>
      </c>
      <c r="G235" s="11">
        <f>D16*Q3</f>
        <v>4.0760869565217384</v>
      </c>
    </row>
    <row r="236" spans="2:18" x14ac:dyDescent="0.25">
      <c r="G236" s="11">
        <f>D17*Q4</f>
        <v>6.3586956521739122</v>
      </c>
    </row>
    <row r="237" spans="2:18" x14ac:dyDescent="0.25">
      <c r="G237" s="11">
        <f>D18*Q5</f>
        <v>1.3043478260869561</v>
      </c>
    </row>
    <row r="238" spans="2:18" x14ac:dyDescent="0.25">
      <c r="G238" s="11">
        <f>D19*Q6</f>
        <v>6.2499999999999982</v>
      </c>
    </row>
    <row r="239" spans="2:18" x14ac:dyDescent="0.25">
      <c r="G239" s="11">
        <f>D20*Q7</f>
        <v>1.9565217391304346</v>
      </c>
    </row>
    <row r="241" spans="2:6" x14ac:dyDescent="0.25">
      <c r="B241" s="26">
        <v>8</v>
      </c>
      <c r="C241" s="31" t="s">
        <v>25</v>
      </c>
      <c r="D241" s="28">
        <f>D229+D235+1</f>
        <v>408.22826086956508</v>
      </c>
    </row>
    <row r="243" spans="2:6" x14ac:dyDescent="0.25">
      <c r="B243" s="26">
        <v>9</v>
      </c>
      <c r="C243" s="33" t="s">
        <v>26</v>
      </c>
      <c r="D243" s="29">
        <f>F243</f>
        <v>11795404.318768807</v>
      </c>
      <c r="F243" s="12">
        <f>G25/D241</f>
        <v>11795404.318768807</v>
      </c>
    </row>
    <row r="245" spans="2:6" x14ac:dyDescent="0.25">
      <c r="B245" s="26">
        <v>10</v>
      </c>
      <c r="C245" s="31" t="s">
        <v>27</v>
      </c>
      <c r="D245" s="30">
        <f>SUM(G8:P8)</f>
        <v>3075</v>
      </c>
    </row>
  </sheetData>
  <mergeCells count="9">
    <mergeCell ref="D65:F65"/>
    <mergeCell ref="D69:F69"/>
    <mergeCell ref="B46:D46"/>
    <mergeCell ref="B53:D53"/>
    <mergeCell ref="B12:D12"/>
    <mergeCell ref="B22:E22"/>
    <mergeCell ref="B29:E29"/>
    <mergeCell ref="B36:F36"/>
    <mergeCell ref="D61:F6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Viktor Gogolev</cp:lastModifiedBy>
  <dcterms:created xsi:type="dcterms:W3CDTF">2015-06-05T18:19:34Z</dcterms:created>
  <dcterms:modified xsi:type="dcterms:W3CDTF">2025-04-13T17:12:02Z</dcterms:modified>
</cp:coreProperties>
</file>