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SE\"/>
    </mc:Choice>
  </mc:AlternateContent>
  <xr:revisionPtr revIDLastSave="0" documentId="13_ncr:1_{003091E7-6907-4E5A-99BB-7FD34B6C85A5}" xr6:coauthVersionLast="44" xr6:coauthVersionMax="44" xr10:uidLastSave="{00000000-0000-0000-0000-000000000000}"/>
  <bookViews>
    <workbookView xWindow="-108" yWindow="-108" windowWidth="23256" windowHeight="12576" xr2:uid="{16B5AB51-9D4A-4BEA-944E-FEC17FE4EEC2}"/>
  </bookViews>
  <sheets>
    <sheet name="Sheet1" sheetId="1" r:id="rId1"/>
  </sheets>
  <definedNames>
    <definedName name="_xlnm._FilterDatabase" localSheetId="0" hidden="1">Sheet1!$A$5:$J$8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0" i="1" l="1"/>
  <c r="G20" i="1"/>
  <c r="I20" i="1" s="1"/>
  <c r="H14" i="1"/>
  <c r="G14" i="1"/>
  <c r="I14" i="1" s="1"/>
  <c r="I11" i="1"/>
  <c r="G11" i="1"/>
  <c r="H11" i="1" s="1"/>
  <c r="H16" i="1"/>
  <c r="G16" i="1"/>
  <c r="I16" i="1" s="1"/>
  <c r="I17" i="1"/>
  <c r="G17" i="1"/>
  <c r="H17" i="1" s="1"/>
  <c r="H19" i="1"/>
  <c r="G19" i="1"/>
  <c r="I19" i="1" s="1"/>
  <c r="G15" i="1"/>
  <c r="H15" i="1" s="1"/>
  <c r="J15" i="1" s="1"/>
  <c r="I12" i="1"/>
  <c r="G12" i="1"/>
  <c r="H12" i="1" s="1"/>
  <c r="J12" i="1" s="1"/>
  <c r="I13" i="1"/>
  <c r="G13" i="1"/>
  <c r="H13" i="1" s="1"/>
  <c r="I18" i="1"/>
  <c r="G18" i="1"/>
  <c r="H18" i="1" s="1"/>
  <c r="J18" i="1" s="1"/>
  <c r="H27" i="1"/>
  <c r="I27" i="1"/>
  <c r="J27" i="1" s="1"/>
  <c r="H28" i="1"/>
  <c r="I28" i="1"/>
  <c r="H29" i="1"/>
  <c r="J13" i="1" l="1"/>
  <c r="J17" i="1"/>
  <c r="J11" i="1"/>
  <c r="J14" i="1"/>
  <c r="J19" i="1"/>
  <c r="J16" i="1"/>
  <c r="J20" i="1"/>
  <c r="J28" i="1"/>
  <c r="J29" i="1" s="1"/>
  <c r="I29" i="1"/>
  <c r="H6" i="1" l="1"/>
  <c r="K6" i="1"/>
  <c r="K7" i="1"/>
  <c r="K8" i="1"/>
  <c r="I8" i="1"/>
  <c r="G8" i="1"/>
  <c r="H8" i="1" s="1"/>
  <c r="G6" i="1"/>
  <c r="I6" i="1" s="1"/>
  <c r="I7" i="1"/>
  <c r="G7" i="1"/>
  <c r="H7" i="1" s="1"/>
  <c r="I9" i="1" l="1"/>
  <c r="I31" i="1" s="1"/>
  <c r="J6" i="1"/>
  <c r="J8" i="1"/>
  <c r="H9" i="1"/>
  <c r="H31" i="1" s="1"/>
  <c r="J7" i="1"/>
  <c r="J9" i="1" l="1"/>
  <c r="J31" i="1" s="1"/>
</calcChain>
</file>

<file path=xl/sharedStrings.xml><?xml version="1.0" encoding="utf-8"?>
<sst xmlns="http://schemas.openxmlformats.org/spreadsheetml/2006/main" count="73" uniqueCount="31">
  <si>
    <t>P</t>
  </si>
  <si>
    <t>B</t>
  </si>
  <si>
    <t>Bearish</t>
  </si>
  <si>
    <t>S</t>
  </si>
  <si>
    <t>C</t>
  </si>
  <si>
    <t>Bullish</t>
  </si>
  <si>
    <t>Lot</t>
  </si>
  <si>
    <t>Stike Price</t>
  </si>
  <si>
    <t>Spot Price</t>
  </si>
  <si>
    <t>Call/Put</t>
  </si>
  <si>
    <t>Buy/Sell</t>
  </si>
  <si>
    <t>Qty</t>
  </si>
  <si>
    <t>Premium</t>
  </si>
  <si>
    <t>Premium Recd/Paid</t>
  </si>
  <si>
    <t> Max [0, (Spot Price – Strike Price)] – Premium Paid</t>
  </si>
  <si>
    <t> Max [0, (Strike Price – Spot Price)] – Premium Paid</t>
  </si>
  <si>
    <t>Profit</t>
  </si>
  <si>
    <t>Loss</t>
  </si>
  <si>
    <t>Total Profit / Loss</t>
  </si>
  <si>
    <t>Premium Recd – Max [0, (Spot Price – Strike Price)]</t>
  </si>
  <si>
    <t>Premium Recd – Max [0, (Strike Price – Spot Price)]</t>
  </si>
  <si>
    <t>Type</t>
  </si>
  <si>
    <t>SBIN</t>
  </si>
  <si>
    <t>Futures</t>
  </si>
  <si>
    <t>Options</t>
  </si>
  <si>
    <t>Total (B)</t>
  </si>
  <si>
    <t>Total (A)</t>
  </si>
  <si>
    <t>Grand Total (A+B)</t>
  </si>
  <si>
    <t>Stock/Index</t>
  </si>
  <si>
    <t xml:space="preserve">B </t>
  </si>
  <si>
    <t>Executed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</si>
</sst>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sz val="10"/>
      <color theme="1"/>
      <name val="Arial Nova"/>
      <family val="2"/>
    </font>
    <font>
      <sz val="9"/>
      <color theme="1"/>
      <name val="Arial Nova"/>
      <family val="2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0"/>
      <name val="Arial Nova"/>
      <family val="2"/>
    </font>
    <font>
      <b/>
      <sz val="10"/>
      <name val="Arial Noya"/>
    </font>
    <font>
      <b/>
      <sz val="10"/>
      <name val="Arial Nova"/>
      <family val="2"/>
    </font>
    <font>
      <sz val="10"/>
      <color theme="2"/>
      <name val="Arial Nova"/>
      <family val="2"/>
    </font>
    <font>
      <b/>
      <sz val="10"/>
      <color theme="1"/>
      <name val="Arial Nova"/>
      <family val="2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5" borderId="0" applyNumberFormat="0" applyBorder="0" applyAlignment="0" applyProtection="0"/>
    <xf numFmtId="0" fontId="4" fillId="6" borderId="0" applyNumberFormat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1" fillId="0" borderId="1" xfId="0" applyFont="1" applyBorder="1"/>
    <xf numFmtId="3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4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5" fillId="5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4" fontId="5" fillId="0" borderId="0" xfId="0" applyNumberFormat="1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0" fontId="8" fillId="0" borderId="0" xfId="0" applyFont="1" applyBorder="1"/>
    <xf numFmtId="4" fontId="9" fillId="7" borderId="1" xfId="0" applyNumberFormat="1" applyFont="1" applyFill="1" applyBorder="1" applyAlignment="1">
      <alignment horizontal="center"/>
    </xf>
    <xf numFmtId="4" fontId="7" fillId="2" borderId="2" xfId="1" applyNumberFormat="1" applyFont="1" applyFill="1" applyBorder="1" applyAlignment="1">
      <alignment horizontal="center"/>
    </xf>
    <xf numFmtId="0" fontId="4" fillId="6" borderId="3" xfId="2" applyBorder="1"/>
    <xf numFmtId="0" fontId="4" fillId="6" borderId="4" xfId="2" applyBorder="1"/>
    <xf numFmtId="4" fontId="6" fillId="6" borderId="6" xfId="2" applyNumberFormat="1" applyFont="1" applyBorder="1" applyAlignment="1">
      <alignment horizontal="center"/>
    </xf>
    <xf numFmtId="4" fontId="6" fillId="6" borderId="7" xfId="2" applyNumberFormat="1" applyFont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3" fontId="9" fillId="4" borderId="12" xfId="0" applyNumberFormat="1" applyFont="1" applyFill="1" applyBorder="1" applyAlignment="1">
      <alignment horizontal="center"/>
    </xf>
    <xf numFmtId="4" fontId="9" fillId="4" borderId="13" xfId="0" applyNumberFormat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7" fillId="5" borderId="1" xfId="1" applyFont="1" applyBorder="1" applyAlignment="1">
      <alignment horizontal="center"/>
    </xf>
    <xf numFmtId="4" fontId="1" fillId="8" borderId="1" xfId="0" applyNumberFormat="1" applyFont="1" applyFill="1" applyBorder="1" applyAlignment="1">
      <alignment horizontal="center"/>
    </xf>
    <xf numFmtId="4" fontId="1" fillId="0" borderId="1" xfId="0" applyNumberFormat="1" applyFont="1" applyBorder="1"/>
    <xf numFmtId="0" fontId="1" fillId="0" borderId="0" xfId="0" applyFont="1" applyAlignment="1"/>
    <xf numFmtId="0" fontId="1" fillId="2" borderId="1" xfId="0" applyFont="1" applyFill="1" applyBorder="1" applyAlignment="1"/>
    <xf numFmtId="4" fontId="9" fillId="7" borderId="1" xfId="0" applyNumberFormat="1" applyFont="1" applyFill="1" applyBorder="1" applyAlignment="1"/>
    <xf numFmtId="0" fontId="1" fillId="0" borderId="0" xfId="0" applyFont="1" applyBorder="1" applyAlignment="1"/>
    <xf numFmtId="3" fontId="5" fillId="0" borderId="0" xfId="0" applyNumberFormat="1" applyFont="1" applyBorder="1" applyAlignment="1"/>
    <xf numFmtId="0" fontId="5" fillId="5" borderId="1" xfId="1" applyFont="1" applyBorder="1" applyAlignment="1"/>
    <xf numFmtId="0" fontId="1" fillId="0" borderId="1" xfId="0" applyFont="1" applyBorder="1" applyAlignment="1"/>
    <xf numFmtId="0" fontId="7" fillId="2" borderId="2" xfId="1" applyFont="1" applyFill="1" applyBorder="1" applyAlignment="1"/>
    <xf numFmtId="0" fontId="6" fillId="6" borderId="5" xfId="2" applyFont="1" applyBorder="1" applyAlignment="1"/>
    <xf numFmtId="4" fontId="2" fillId="0" borderId="0" xfId="0" applyNumberFormat="1" applyFont="1" applyAlignment="1">
      <alignment horizontal="left"/>
    </xf>
    <xf numFmtId="0" fontId="1" fillId="9" borderId="1" xfId="0" applyFont="1" applyFill="1" applyBorder="1" applyAlignment="1">
      <alignment horizontal="center"/>
    </xf>
    <xf numFmtId="4" fontId="1" fillId="9" borderId="1" xfId="0" applyNumberFormat="1" applyFont="1" applyFill="1" applyBorder="1" applyAlignment="1">
      <alignment horizontal="center"/>
    </xf>
  </cellXfs>
  <cellStyles count="3">
    <cellStyle name="Bad" xfId="1" builtinId="27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6AF99-A56E-4CD8-9ED9-F4ACDD0ED70D}">
  <dimension ref="A1:K36"/>
  <sheetViews>
    <sheetView tabSelected="1" workbookViewId="0">
      <selection activeCell="C3" sqref="C3"/>
    </sheetView>
  </sheetViews>
  <sheetFormatPr defaultRowHeight="13.2"/>
  <cols>
    <col min="1" max="1" width="18.109375" style="1" bestFit="1" customWidth="1"/>
    <col min="2" max="2" width="8.88671875" style="1"/>
    <col min="3" max="3" width="11.109375" style="1" bestFit="1" customWidth="1"/>
    <col min="4" max="5" width="8.88671875" style="1"/>
    <col min="6" max="6" width="10.109375" style="1" bestFit="1" customWidth="1"/>
    <col min="7" max="7" width="18.5546875" style="35" bestFit="1" customWidth="1"/>
    <col min="8" max="8" width="17.88671875" style="1" bestFit="1" customWidth="1"/>
    <col min="9" max="9" width="15.33203125" style="1" customWidth="1"/>
    <col min="10" max="10" width="25.44140625" style="1" customWidth="1"/>
    <col min="11" max="11" width="4.77734375" style="6" bestFit="1" customWidth="1"/>
    <col min="12" max="16384" width="8.88671875" style="1"/>
  </cols>
  <sheetData>
    <row r="1" spans="1:11">
      <c r="A1" s="24" t="s">
        <v>28</v>
      </c>
      <c r="B1" s="25" t="s">
        <v>6</v>
      </c>
      <c r="C1" s="26" t="s">
        <v>8</v>
      </c>
    </row>
    <row r="2" spans="1:11" ht="13.8" thickBot="1">
      <c r="A2" s="27" t="s">
        <v>22</v>
      </c>
      <c r="B2" s="28">
        <v>3000</v>
      </c>
      <c r="C2" s="29">
        <v>300</v>
      </c>
    </row>
    <row r="3" spans="1:11">
      <c r="A3" s="2"/>
      <c r="B3" s="2"/>
      <c r="C3" s="2"/>
    </row>
    <row r="4" spans="1:11">
      <c r="A4" s="31" t="s">
        <v>24</v>
      </c>
      <c r="B4" s="2"/>
      <c r="C4" s="2"/>
    </row>
    <row r="5" spans="1:11">
      <c r="A5" s="3" t="s">
        <v>7</v>
      </c>
      <c r="B5" s="3" t="s">
        <v>9</v>
      </c>
      <c r="C5" s="3" t="s">
        <v>10</v>
      </c>
      <c r="D5" s="3" t="s">
        <v>11</v>
      </c>
      <c r="E5" s="3" t="s">
        <v>12</v>
      </c>
      <c r="F5" s="3" t="s">
        <v>21</v>
      </c>
      <c r="G5" s="36" t="s">
        <v>13</v>
      </c>
      <c r="H5" s="3" t="s">
        <v>16</v>
      </c>
      <c r="I5" s="3" t="s">
        <v>17</v>
      </c>
      <c r="J5" s="3" t="s">
        <v>18</v>
      </c>
    </row>
    <row r="6" spans="1:11">
      <c r="A6" s="4">
        <v>280</v>
      </c>
      <c r="B6" s="4" t="s">
        <v>0</v>
      </c>
      <c r="C6" s="4" t="s">
        <v>29</v>
      </c>
      <c r="D6" s="4">
        <v>1</v>
      </c>
      <c r="E6" s="5">
        <v>2.0499999999999998</v>
      </c>
      <c r="F6" s="4" t="s">
        <v>2</v>
      </c>
      <c r="G6" s="5">
        <f>IF(A6&gt;0,E6*D6*B$2,0)</f>
        <v>6149.9999999999991</v>
      </c>
      <c r="H6" s="5">
        <f>(A6-C2)*B2*1</f>
        <v>-60000</v>
      </c>
      <c r="I6" s="5">
        <f>G6*-1</f>
        <v>-6149.9999999999991</v>
      </c>
      <c r="J6" s="5">
        <f>H6+I6</f>
        <v>-66150</v>
      </c>
      <c r="K6" s="44">
        <f t="shared" ref="K6:K8" si="0">A6-C$2</f>
        <v>-20</v>
      </c>
    </row>
    <row r="7" spans="1:11">
      <c r="A7" s="4">
        <v>290</v>
      </c>
      <c r="B7" s="4" t="s">
        <v>0</v>
      </c>
      <c r="C7" s="4" t="s">
        <v>3</v>
      </c>
      <c r="D7" s="4">
        <v>1</v>
      </c>
      <c r="E7" s="5">
        <v>4</v>
      </c>
      <c r="F7" s="4" t="s">
        <v>5</v>
      </c>
      <c r="G7" s="5">
        <f>IF(A7&gt;0,E7*D7*B$2,0)</f>
        <v>12000</v>
      </c>
      <c r="H7" s="5">
        <f>G7</f>
        <v>12000</v>
      </c>
      <c r="I7" s="5">
        <f>MAX(0,A7-C$2)*B$2*D7*-1</f>
        <v>0</v>
      </c>
      <c r="J7" s="5">
        <f>H7+I7</f>
        <v>12000</v>
      </c>
      <c r="K7" s="44">
        <f t="shared" si="0"/>
        <v>-10</v>
      </c>
    </row>
    <row r="8" spans="1:11">
      <c r="A8" s="4">
        <v>295</v>
      </c>
      <c r="B8" s="4" t="s">
        <v>4</v>
      </c>
      <c r="C8" s="4" t="s">
        <v>3</v>
      </c>
      <c r="D8" s="4">
        <v>1</v>
      </c>
      <c r="E8" s="5">
        <v>3.9</v>
      </c>
      <c r="F8" s="4" t="s">
        <v>2</v>
      </c>
      <c r="G8" s="5">
        <f>IF(A8&gt;0,E8*D8*B$2,0)</f>
        <v>11700</v>
      </c>
      <c r="H8" s="5">
        <f>IF(A8&gt; 0, G8,0)</f>
        <v>11700</v>
      </c>
      <c r="I8" s="5">
        <f>MAX(0,A8-C$2)*B$2*D8*-1</f>
        <v>0</v>
      </c>
      <c r="J8" s="5">
        <f>H8+I8</f>
        <v>11700</v>
      </c>
      <c r="K8" s="44">
        <f t="shared" si="0"/>
        <v>-5</v>
      </c>
    </row>
    <row r="9" spans="1:11">
      <c r="A9" s="9"/>
      <c r="B9" s="10"/>
      <c r="C9" s="10"/>
      <c r="D9" s="10"/>
      <c r="E9" s="11"/>
      <c r="F9" s="10"/>
      <c r="G9" s="37" t="s">
        <v>26</v>
      </c>
      <c r="H9" s="18">
        <f>SUM(H6:H8)</f>
        <v>-36300</v>
      </c>
      <c r="I9" s="18">
        <f>SUM(I6:I8)</f>
        <v>-6149.9999999999991</v>
      </c>
      <c r="J9" s="18">
        <f>SUM(H9:I9)</f>
        <v>-42450</v>
      </c>
    </row>
    <row r="10" spans="1:11">
      <c r="A10" s="12" t="s">
        <v>30</v>
      </c>
      <c r="B10" s="12"/>
      <c r="C10" s="12"/>
      <c r="D10" s="12"/>
      <c r="E10" s="12"/>
      <c r="F10" s="17"/>
      <c r="G10" s="38"/>
      <c r="H10" s="12"/>
      <c r="I10" s="12"/>
      <c r="J10" s="12"/>
      <c r="K10" s="7"/>
    </row>
    <row r="11" spans="1:11">
      <c r="A11" s="45">
        <v>285</v>
      </c>
      <c r="B11" s="45" t="s">
        <v>4</v>
      </c>
      <c r="C11" s="45" t="s">
        <v>3</v>
      </c>
      <c r="D11" s="45">
        <v>1</v>
      </c>
      <c r="E11" s="46">
        <v>3.8</v>
      </c>
      <c r="F11" s="45" t="s">
        <v>2</v>
      </c>
      <c r="G11" s="46">
        <f t="shared" ref="G11:G20" si="1">IF(A11&gt;0,E11*D11*B$2,0)</f>
        <v>11400</v>
      </c>
      <c r="H11" s="46">
        <f>IF(A11&gt; 0, G11,0)</f>
        <v>11400</v>
      </c>
      <c r="I11" s="46">
        <f>IF(A11&gt;0,MAX(0,(C$2-A11)))*B$2*D11*-1</f>
        <v>-45000</v>
      </c>
      <c r="J11" s="46">
        <f t="shared" ref="J11:J20" si="2">H11+I11</f>
        <v>-33600</v>
      </c>
      <c r="K11" s="7"/>
    </row>
    <row r="12" spans="1:11">
      <c r="A12" s="45">
        <v>290</v>
      </c>
      <c r="B12" s="45" t="s">
        <v>0</v>
      </c>
      <c r="C12" s="45" t="s">
        <v>3</v>
      </c>
      <c r="D12" s="45">
        <v>1</v>
      </c>
      <c r="E12" s="46">
        <v>4</v>
      </c>
      <c r="F12" s="45" t="s">
        <v>5</v>
      </c>
      <c r="G12" s="46">
        <f t="shared" si="1"/>
        <v>12000</v>
      </c>
      <c r="H12" s="46">
        <f>IF(A12 &gt; 0, G12, 0)</f>
        <v>12000</v>
      </c>
      <c r="I12" s="46">
        <f>MAX(0, A12-C$2)*B$2*D12*-1</f>
        <v>0</v>
      </c>
      <c r="J12" s="46">
        <f t="shared" si="2"/>
        <v>12000</v>
      </c>
      <c r="K12" s="7"/>
    </row>
    <row r="13" spans="1:11">
      <c r="A13" s="30">
        <v>295</v>
      </c>
      <c r="B13" s="30" t="s">
        <v>4</v>
      </c>
      <c r="C13" s="30" t="s">
        <v>3</v>
      </c>
      <c r="D13" s="30">
        <v>1</v>
      </c>
      <c r="E13" s="33">
        <v>1.2</v>
      </c>
      <c r="F13" s="30" t="s">
        <v>2</v>
      </c>
      <c r="G13" s="33">
        <f t="shared" si="1"/>
        <v>3600</v>
      </c>
      <c r="H13" s="33">
        <f>IF(A13&gt; 0, G13,0)</f>
        <v>3600</v>
      </c>
      <c r="I13" s="33">
        <f>IF(A13&gt;0,MAX(0,(C$2-A13)))*B$2*D13*-1</f>
        <v>-15000</v>
      </c>
      <c r="J13" s="33">
        <f t="shared" si="2"/>
        <v>-11400</v>
      </c>
      <c r="K13" s="7"/>
    </row>
    <row r="14" spans="1:11">
      <c r="A14" s="30">
        <v>295</v>
      </c>
      <c r="B14" s="30" t="s">
        <v>4</v>
      </c>
      <c r="C14" s="30" t="s">
        <v>1</v>
      </c>
      <c r="D14" s="30">
        <v>1</v>
      </c>
      <c r="E14" s="33">
        <v>0.4</v>
      </c>
      <c r="F14" s="30" t="s">
        <v>2</v>
      </c>
      <c r="G14" s="33">
        <f t="shared" si="1"/>
        <v>1200</v>
      </c>
      <c r="H14" s="33">
        <f>MIN(0,A14-C$2)*B$2*D14*-1</f>
        <v>15000</v>
      </c>
      <c r="I14" s="33">
        <f>G14*-1</f>
        <v>-1200</v>
      </c>
      <c r="J14" s="33">
        <f t="shared" si="2"/>
        <v>13800</v>
      </c>
      <c r="K14" s="7"/>
    </row>
    <row r="15" spans="1:11">
      <c r="A15" s="30">
        <v>295</v>
      </c>
      <c r="B15" s="30" t="s">
        <v>0</v>
      </c>
      <c r="C15" s="30" t="s">
        <v>3</v>
      </c>
      <c r="D15" s="30">
        <v>1</v>
      </c>
      <c r="E15" s="33">
        <v>5</v>
      </c>
      <c r="F15" s="30" t="s">
        <v>5</v>
      </c>
      <c r="G15" s="33">
        <f t="shared" si="1"/>
        <v>15000</v>
      </c>
      <c r="H15" s="33">
        <f>IF(A15 &gt; 0, G15, 0)</f>
        <v>15000</v>
      </c>
      <c r="I15" s="33">
        <v>0</v>
      </c>
      <c r="J15" s="33">
        <f t="shared" si="2"/>
        <v>15000</v>
      </c>
      <c r="K15" s="7"/>
    </row>
    <row r="16" spans="1:11">
      <c r="A16" s="30">
        <v>295</v>
      </c>
      <c r="B16" s="30" t="s">
        <v>0</v>
      </c>
      <c r="C16" s="30" t="s">
        <v>29</v>
      </c>
      <c r="D16" s="30">
        <v>1</v>
      </c>
      <c r="E16" s="33">
        <v>1.85</v>
      </c>
      <c r="F16" s="30" t="s">
        <v>5</v>
      </c>
      <c r="G16" s="33">
        <f t="shared" si="1"/>
        <v>5550</v>
      </c>
      <c r="H16" s="33">
        <f>MAX(0,C$2-A16)*B$2*D16*-1</f>
        <v>-15000</v>
      </c>
      <c r="I16" s="33">
        <f>G16*-1</f>
        <v>-5550</v>
      </c>
      <c r="J16" s="33">
        <f t="shared" si="2"/>
        <v>-20550</v>
      </c>
    </row>
    <row r="17" spans="1:10">
      <c r="A17" s="4">
        <v>310</v>
      </c>
      <c r="B17" s="4" t="s">
        <v>4</v>
      </c>
      <c r="C17" s="4" t="s">
        <v>3</v>
      </c>
      <c r="D17" s="4">
        <v>1</v>
      </c>
      <c r="E17" s="5">
        <v>3.35</v>
      </c>
      <c r="F17" s="4" t="s">
        <v>2</v>
      </c>
      <c r="G17" s="5">
        <f t="shared" si="1"/>
        <v>10050</v>
      </c>
      <c r="H17" s="5">
        <f>IF(A17&gt; 0, G17,0)</f>
        <v>10050</v>
      </c>
      <c r="I17" s="5">
        <f>IF(A17&gt;0,MAX(0,(C$2-A17)))*B$2*D17*-1</f>
        <v>0</v>
      </c>
      <c r="J17" s="5">
        <f t="shared" si="2"/>
        <v>10050</v>
      </c>
    </row>
    <row r="18" spans="1:10">
      <c r="A18" s="30">
        <v>340</v>
      </c>
      <c r="B18" s="30" t="s">
        <v>4</v>
      </c>
      <c r="C18" s="30" t="s">
        <v>3</v>
      </c>
      <c r="D18" s="30">
        <v>1</v>
      </c>
      <c r="E18" s="33">
        <v>0.4</v>
      </c>
      <c r="F18" s="30" t="s">
        <v>2</v>
      </c>
      <c r="G18" s="33">
        <f t="shared" si="1"/>
        <v>1200</v>
      </c>
      <c r="H18" s="33">
        <f>IF(A18&gt; 0, G18,0)</f>
        <v>1200</v>
      </c>
      <c r="I18" s="33">
        <f>IF(A18&gt;0,MAX(0,(C$2-A18)))*B$2*D18*-1</f>
        <v>0</v>
      </c>
      <c r="J18" s="33">
        <f t="shared" si="2"/>
        <v>1200</v>
      </c>
    </row>
    <row r="19" spans="1:10">
      <c r="A19" s="30">
        <v>340</v>
      </c>
      <c r="B19" s="30" t="s">
        <v>4</v>
      </c>
      <c r="C19" s="30" t="s">
        <v>1</v>
      </c>
      <c r="D19" s="30">
        <v>1</v>
      </c>
      <c r="E19" s="33">
        <v>1</v>
      </c>
      <c r="F19" s="30" t="s">
        <v>2</v>
      </c>
      <c r="G19" s="33">
        <f t="shared" si="1"/>
        <v>3000</v>
      </c>
      <c r="H19" s="33">
        <f>MIN(0,A19-C$2)*B$2*D19*-1</f>
        <v>0</v>
      </c>
      <c r="I19" s="33">
        <f>G19*-1</f>
        <v>-3000</v>
      </c>
      <c r="J19" s="33">
        <f t="shared" si="2"/>
        <v>-3000</v>
      </c>
    </row>
    <row r="20" spans="1:10">
      <c r="A20" s="4">
        <v>340</v>
      </c>
      <c r="B20" s="4" t="s">
        <v>4</v>
      </c>
      <c r="C20" s="4" t="s">
        <v>1</v>
      </c>
      <c r="D20" s="4">
        <v>1</v>
      </c>
      <c r="E20" s="5">
        <v>0.9</v>
      </c>
      <c r="F20" s="4" t="s">
        <v>2</v>
      </c>
      <c r="G20" s="5">
        <f t="shared" si="1"/>
        <v>2700</v>
      </c>
      <c r="H20" s="5">
        <f>MIN(0,A20-C$2)*B$2*D20*-1</f>
        <v>0</v>
      </c>
      <c r="I20" s="5">
        <f>G20*-1</f>
        <v>-2700</v>
      </c>
      <c r="J20" s="5">
        <f t="shared" si="2"/>
        <v>-2700</v>
      </c>
    </row>
    <row r="21" spans="1:10">
      <c r="A21" s="12"/>
      <c r="B21" s="12"/>
      <c r="C21" s="12"/>
      <c r="D21" s="12"/>
      <c r="E21" s="12"/>
      <c r="F21" s="17"/>
      <c r="G21" s="38"/>
      <c r="H21" s="12"/>
      <c r="I21" s="12"/>
      <c r="J21" s="12"/>
    </row>
    <row r="22" spans="1:10">
      <c r="A22" s="12"/>
      <c r="B22" s="12"/>
      <c r="C22" s="12"/>
      <c r="D22" s="12"/>
      <c r="E22" s="12"/>
      <c r="F22" s="17"/>
      <c r="G22" s="38"/>
      <c r="H22" s="12"/>
      <c r="I22" s="12"/>
      <c r="J22" s="12"/>
    </row>
    <row r="23" spans="1:10">
      <c r="A23" s="12"/>
      <c r="B23" s="12"/>
      <c r="C23" s="12"/>
      <c r="D23" s="12"/>
      <c r="E23" s="12"/>
      <c r="F23" s="17"/>
      <c r="G23" s="38"/>
      <c r="H23" s="12"/>
      <c r="I23" s="12"/>
      <c r="J23" s="12"/>
    </row>
    <row r="24" spans="1:10">
      <c r="A24" s="12"/>
      <c r="B24" s="12"/>
      <c r="C24" s="12"/>
      <c r="D24" s="12"/>
      <c r="E24" s="12"/>
      <c r="F24" s="17"/>
      <c r="G24" s="38"/>
      <c r="H24" s="12"/>
      <c r="I24" s="12"/>
      <c r="J24" s="12"/>
    </row>
    <row r="25" spans="1:10">
      <c r="A25" s="32" t="s">
        <v>23</v>
      </c>
      <c r="B25" s="14"/>
      <c r="C25" s="14"/>
      <c r="D25" s="14"/>
      <c r="E25" s="15"/>
      <c r="F25" s="14"/>
      <c r="G25" s="39"/>
      <c r="H25" s="16"/>
      <c r="I25" s="16"/>
      <c r="J25" s="16"/>
    </row>
    <row r="26" spans="1:10">
      <c r="A26" s="13" t="s">
        <v>7</v>
      </c>
      <c r="B26" s="13"/>
      <c r="C26" s="13" t="s">
        <v>10</v>
      </c>
      <c r="D26" s="13" t="s">
        <v>11</v>
      </c>
      <c r="E26" s="13"/>
      <c r="F26" s="13"/>
      <c r="G26" s="40"/>
      <c r="H26" s="13" t="s">
        <v>16</v>
      </c>
      <c r="I26" s="13" t="s">
        <v>17</v>
      </c>
      <c r="J26" s="13" t="s">
        <v>18</v>
      </c>
    </row>
    <row r="27" spans="1:10">
      <c r="A27" s="5">
        <v>305.95</v>
      </c>
      <c r="B27" s="34"/>
      <c r="C27" s="4" t="s">
        <v>1</v>
      </c>
      <c r="D27" s="4">
        <v>1</v>
      </c>
      <c r="E27" s="8"/>
      <c r="F27" s="4" t="s">
        <v>5</v>
      </c>
      <c r="G27" s="41"/>
      <c r="H27" s="5">
        <f>MAX(C$2-A27,0)*B$2*D27</f>
        <v>0</v>
      </c>
      <c r="I27" s="5">
        <f>MIN(C$2-A27,0)*B$2*D27</f>
        <v>-17849.999999999967</v>
      </c>
      <c r="J27" s="5">
        <f>H27+I27</f>
        <v>-17849.999999999967</v>
      </c>
    </row>
    <row r="28" spans="1:10">
      <c r="A28" s="5">
        <v>0</v>
      </c>
      <c r="B28" s="34"/>
      <c r="C28" s="4" t="s">
        <v>3</v>
      </c>
      <c r="D28" s="4">
        <v>0</v>
      </c>
      <c r="E28" s="8"/>
      <c r="F28" s="4" t="s">
        <v>2</v>
      </c>
      <c r="G28" s="41"/>
      <c r="H28" s="5">
        <f>MAX(A28-C$2,0)*B$2*D28</f>
        <v>0</v>
      </c>
      <c r="I28" s="5">
        <f>MIN(A28-C$2,0)*B$2*D28</f>
        <v>0</v>
      </c>
      <c r="J28" s="5">
        <f>H28+I28</f>
        <v>0</v>
      </c>
    </row>
    <row r="29" spans="1:10">
      <c r="G29" s="42" t="s">
        <v>25</v>
      </c>
      <c r="H29" s="19">
        <f>SUM(H27)</f>
        <v>0</v>
      </c>
      <c r="I29" s="19">
        <f>SUM(I27)</f>
        <v>-17849.999999999967</v>
      </c>
      <c r="J29" s="19">
        <f>SUM(J27:J28)</f>
        <v>-17849.999999999967</v>
      </c>
    </row>
    <row r="30" spans="1:10" ht="13.8" thickBot="1"/>
    <row r="31" spans="1:10" ht="15" thickBot="1">
      <c r="A31" s="20"/>
      <c r="B31" s="21"/>
      <c r="C31" s="21"/>
      <c r="D31" s="21"/>
      <c r="E31" s="21"/>
      <c r="F31" s="21"/>
      <c r="G31" s="43" t="s">
        <v>27</v>
      </c>
      <c r="H31" s="22">
        <f>H9+H29</f>
        <v>-36300</v>
      </c>
      <c r="I31" s="22">
        <f>I9+I29</f>
        <v>-23999.999999999967</v>
      </c>
      <c r="J31" s="23">
        <f>J9+J29</f>
        <v>-60299.999999999971</v>
      </c>
    </row>
    <row r="33" spans="1:1">
      <c r="A33" s="6" t="s">
        <v>19</v>
      </c>
    </row>
    <row r="34" spans="1:1">
      <c r="A34" s="6" t="s">
        <v>14</v>
      </c>
    </row>
    <row r="35" spans="1:1">
      <c r="A35" s="6" t="s">
        <v>20</v>
      </c>
    </row>
    <row r="36" spans="1:1">
      <c r="A36" s="6" t="s">
        <v>15</v>
      </c>
    </row>
  </sheetData>
  <autoFilter ref="A5:J8" xr:uid="{83178D4D-200F-473C-B2B2-4F5FC29CC450}"/>
  <sortState ref="A11:J20">
    <sortCondition ref="A11:A20"/>
    <sortCondition ref="B11:B2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Parag Patankar</dc:creator>
  <cp:lastModifiedBy>Parag Patankar</cp:lastModifiedBy>
  <dcterms:created xsi:type="dcterms:W3CDTF">2019-07-16T09:06:23Z</dcterms:created>
  <dcterms:modified xsi:type="dcterms:W3CDTF">2019-09-25T18:42:58Z</dcterms:modified>
</cp:coreProperties>
</file>