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oneill/Documents/UCLA/Spring 2019/TA Longstaff/232new/Week 1/"/>
    </mc:Choice>
  </mc:AlternateContent>
  <xr:revisionPtr revIDLastSave="0" documentId="13_ncr:1_{BE77FF50-63E2-E140-BA5E-FA475294E2E4}" xr6:coauthVersionLast="43" xr6:coauthVersionMax="43" xr10:uidLastSave="{00000000-0000-0000-0000-000000000000}"/>
  <bookViews>
    <workbookView xWindow="0" yWindow="460" windowWidth="33600" windowHeight="20540" xr2:uid="{B60C5053-F91D-094F-84E0-5CAB011A7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V3" i="1"/>
  <c r="U14" i="1" l="1"/>
  <c r="U13" i="1"/>
  <c r="U9" i="1"/>
  <c r="U8" i="1"/>
  <c r="U4" i="1"/>
  <c r="U3" i="1"/>
  <c r="J4" i="1"/>
  <c r="J5" i="1"/>
  <c r="J6" i="1"/>
  <c r="J8" i="1"/>
  <c r="J9" i="1"/>
  <c r="J3" i="1"/>
  <c r="I9" i="1"/>
  <c r="I4" i="1"/>
  <c r="I5" i="1"/>
  <c r="I6" i="1"/>
  <c r="I8" i="1"/>
  <c r="I3" i="1"/>
  <c r="H4" i="1"/>
  <c r="H5" i="1"/>
  <c r="H6" i="1"/>
  <c r="H8" i="1"/>
  <c r="H9" i="1"/>
  <c r="H3" i="1"/>
  <c r="X14" i="1" l="1"/>
  <c r="W13" i="1"/>
  <c r="W15" i="1" s="1"/>
  <c r="X15" i="1" s="1"/>
  <c r="X9" i="1"/>
  <c r="W8" i="1"/>
  <c r="X8" i="1" s="1"/>
  <c r="X3" i="1"/>
  <c r="X4" i="1"/>
  <c r="V8" i="1"/>
  <c r="V9" i="1"/>
  <c r="V4" i="1"/>
  <c r="U15" i="1"/>
  <c r="S15" i="1"/>
  <c r="T14" i="1"/>
  <c r="T13" i="1"/>
  <c r="C27" i="1"/>
  <c r="D27" i="1" s="1"/>
  <c r="E27" i="1" s="1"/>
  <c r="X13" i="1" l="1"/>
  <c r="X16" i="1" s="1"/>
  <c r="X11" i="1"/>
  <c r="W10" i="1"/>
  <c r="X10" i="1" s="1"/>
  <c r="X6" i="1"/>
  <c r="W5" i="1"/>
  <c r="X5" i="1" s="1"/>
  <c r="F4" i="1"/>
  <c r="F5" i="1"/>
  <c r="F6" i="1"/>
  <c r="F7" i="1"/>
  <c r="F8" i="1"/>
  <c r="V13" i="1" s="1"/>
  <c r="F9" i="1"/>
  <c r="V14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<sst xmlns="http://schemas.openxmlformats.org/spreadsheetml/2006/main" count="16" uniqueCount="15">
  <si>
    <t>maturity</t>
  </si>
  <si>
    <t>coupon</t>
  </si>
  <si>
    <t>dollar</t>
  </si>
  <si>
    <t>TREASURIES</t>
  </si>
  <si>
    <t>STRIPS</t>
  </si>
  <si>
    <t>price</t>
  </si>
  <si>
    <t xml:space="preserve">coupons must be linear </t>
  </si>
  <si>
    <t>slope</t>
  </si>
  <si>
    <t>profit</t>
  </si>
  <si>
    <t>trade</t>
  </si>
  <si>
    <t>clean price</t>
  </si>
  <si>
    <t>acrrued</t>
  </si>
  <si>
    <t>dirty</t>
  </si>
  <si>
    <t>last payment date</t>
  </si>
  <si>
    <t>next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</si>
</sst>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21D0-28F3-1445-8D9A-A86304F6D763}">
  <dimension ref="A1:X45"/>
  <sheetViews>
    <sheetView tabSelected="1" workbookViewId="0">
      <selection activeCell="W4" sqref="W4"/>
    </sheetView>
  </sheetViews>
  <sheetFormatPr baseColWidth="10" defaultRowHeight="16" x14ac:dyDescent="0.2"/>
  <cols>
    <col min="7" max="7" width="16" bestFit="1" customWidth="1"/>
    <col min="8" max="8" width="12.33203125" bestFit="1" customWidth="1"/>
  </cols>
  <sheetData>
    <row r="1" spans="1:24" x14ac:dyDescent="0.2">
      <c r="A1" t="s">
        <v>3</v>
      </c>
      <c r="B1" s="1">
        <v>42013</v>
      </c>
      <c r="M1" t="s">
        <v>4</v>
      </c>
      <c r="S1" t="s">
        <v>6</v>
      </c>
    </row>
    <row r="2" spans="1:24" x14ac:dyDescent="0.2">
      <c r="A2" t="s">
        <v>1</v>
      </c>
      <c r="B2" t="s">
        <v>0</v>
      </c>
      <c r="C2" t="s">
        <v>2</v>
      </c>
      <c r="D2">
        <v>32</v>
      </c>
      <c r="E2">
        <v>64</v>
      </c>
      <c r="F2" t="s">
        <v>10</v>
      </c>
      <c r="G2" t="s">
        <v>13</v>
      </c>
      <c r="H2" t="s">
        <v>14</v>
      </c>
      <c r="I2" t="s">
        <v>11</v>
      </c>
      <c r="J2" t="s">
        <v>12</v>
      </c>
      <c r="M2" t="s">
        <v>0</v>
      </c>
      <c r="N2" t="s">
        <v>5</v>
      </c>
      <c r="V2" t="s">
        <v>7</v>
      </c>
      <c r="W2" t="s">
        <v>9</v>
      </c>
      <c r="X2" t="s">
        <v>8</v>
      </c>
    </row>
    <row r="3" spans="1:24" x14ac:dyDescent="0.2">
      <c r="A3">
        <v>1.625</v>
      </c>
      <c r="B3" s="1">
        <v>44880</v>
      </c>
      <c r="C3">
        <v>98</v>
      </c>
      <c r="D3">
        <v>18</v>
      </c>
      <c r="E3">
        <v>1</v>
      </c>
      <c r="F3" s="2">
        <f>C3+D3/31+E3/64</f>
        <v>98.59627016129032</v>
      </c>
      <c r="G3" s="1">
        <v>41958</v>
      </c>
      <c r="H3" s="1">
        <f>EDATE(G3,6)</f>
        <v>42139</v>
      </c>
      <c r="I3" s="2">
        <f>($B$1-G3)/(H3-G3)*(A3/2)</f>
        <v>0.24689226519337015</v>
      </c>
      <c r="J3" s="2">
        <f>F3+I3</f>
        <v>98.843162426483687</v>
      </c>
      <c r="K3" s="2"/>
      <c r="M3" s="1">
        <v>44347</v>
      </c>
      <c r="N3">
        <v>89.51</v>
      </c>
      <c r="S3" s="1">
        <v>44880</v>
      </c>
      <c r="T3">
        <v>1.625</v>
      </c>
      <c r="U3" s="4">
        <f>J3</f>
        <v>98.843162426483687</v>
      </c>
      <c r="V3" s="4">
        <f>(U3-U5)/T3</f>
        <v>7.8111768778361119</v>
      </c>
      <c r="W3">
        <f>T4/T3</f>
        <v>4.6923076923076925</v>
      </c>
      <c r="X3">
        <f>W3*U3</f>
        <v>463.80253138580809</v>
      </c>
    </row>
    <row r="4" spans="1:24" x14ac:dyDescent="0.2">
      <c r="A4">
        <v>7.625</v>
      </c>
      <c r="B4" s="1">
        <v>44880</v>
      </c>
      <c r="C4">
        <v>143</v>
      </c>
      <c r="D4">
        <v>2</v>
      </c>
      <c r="E4">
        <v>1</v>
      </c>
      <c r="F4" s="2">
        <f t="shared" ref="F4:F22" si="0">C4+D4/31+E4/64</f>
        <v>143.08014112903226</v>
      </c>
      <c r="G4" s="1">
        <v>41958</v>
      </c>
      <c r="H4" s="1">
        <f t="shared" ref="H4:H9" si="1">EDATE(G4,6)</f>
        <v>42139</v>
      </c>
      <c r="I4" s="2">
        <f t="shared" ref="I4:I8" si="2">($B$1-G4)/(H4-G4)*(A4/2)</f>
        <v>1.1584944751381216</v>
      </c>
      <c r="J4" s="2">
        <f t="shared" ref="J4:J9" si="3">F4+I4</f>
        <v>144.23863560417038</v>
      </c>
      <c r="K4" s="2"/>
      <c r="M4" s="1">
        <v>44377</v>
      </c>
      <c r="N4">
        <v>89.31</v>
      </c>
      <c r="S4" s="1">
        <v>44880</v>
      </c>
      <c r="T4">
        <v>7.625</v>
      </c>
      <c r="U4" s="4">
        <f>J4</f>
        <v>144.23863560417038</v>
      </c>
      <c r="V4" s="4">
        <f>(U4-U5)/T4</f>
        <v>7.6181817185797218</v>
      </c>
      <c r="W4">
        <v>-1</v>
      </c>
      <c r="X4">
        <f>W4*U4</f>
        <v>-144.23863560417038</v>
      </c>
    </row>
    <row r="5" spans="1:24" x14ac:dyDescent="0.2">
      <c r="A5">
        <v>2</v>
      </c>
      <c r="B5" s="1">
        <v>44972</v>
      </c>
      <c r="C5">
        <v>101</v>
      </c>
      <c r="D5">
        <v>7</v>
      </c>
      <c r="E5">
        <v>0</v>
      </c>
      <c r="F5" s="2">
        <f t="shared" si="0"/>
        <v>101.2258064516129</v>
      </c>
      <c r="G5" s="1">
        <v>41866</v>
      </c>
      <c r="H5" s="1">
        <f t="shared" si="1"/>
        <v>42050</v>
      </c>
      <c r="I5" s="2">
        <f t="shared" si="2"/>
        <v>0.79891304347826086</v>
      </c>
      <c r="J5" s="2">
        <f t="shared" si="3"/>
        <v>102.02471949509116</v>
      </c>
      <c r="K5" s="2"/>
      <c r="M5" s="1">
        <v>44408</v>
      </c>
      <c r="N5">
        <v>89.1</v>
      </c>
      <c r="S5" s="1">
        <v>44880</v>
      </c>
      <c r="T5">
        <v>0</v>
      </c>
      <c r="U5" s="4">
        <v>86.15</v>
      </c>
      <c r="V5" s="4"/>
      <c r="W5">
        <f>-1*(W3+W4)</f>
        <v>-3.6923076923076925</v>
      </c>
      <c r="X5">
        <f>W5*U5</f>
        <v>-318.09230769230771</v>
      </c>
    </row>
    <row r="6" spans="1:24" x14ac:dyDescent="0.2">
      <c r="A6">
        <v>7.125</v>
      </c>
      <c r="B6" s="1">
        <v>44972</v>
      </c>
      <c r="C6">
        <v>140</v>
      </c>
      <c r="D6">
        <v>2</v>
      </c>
      <c r="E6">
        <v>1</v>
      </c>
      <c r="F6" s="2">
        <f t="shared" si="0"/>
        <v>140.08014112903226</v>
      </c>
      <c r="G6" s="1">
        <v>41866</v>
      </c>
      <c r="H6" s="1">
        <f t="shared" si="1"/>
        <v>42050</v>
      </c>
      <c r="I6" s="2">
        <f t="shared" si="2"/>
        <v>2.8461277173913042</v>
      </c>
      <c r="J6" s="2">
        <f t="shared" si="3"/>
        <v>142.92626884642357</v>
      </c>
      <c r="K6" s="2"/>
      <c r="M6" s="1">
        <v>44423</v>
      </c>
      <c r="N6">
        <v>88.93</v>
      </c>
      <c r="S6" s="1"/>
      <c r="U6" s="4"/>
      <c r="V6" s="4"/>
      <c r="X6" s="5">
        <f>SUM(X3:X5)</f>
        <v>1.4715880893299982</v>
      </c>
    </row>
    <row r="7" spans="1:24" x14ac:dyDescent="0.2">
      <c r="A7">
        <v>1.75</v>
      </c>
      <c r="B7" s="1">
        <v>45061</v>
      </c>
      <c r="C7">
        <v>99</v>
      </c>
      <c r="D7">
        <v>0</v>
      </c>
      <c r="E7">
        <v>0</v>
      </c>
      <c r="F7" s="2">
        <f t="shared" si="0"/>
        <v>99</v>
      </c>
      <c r="G7" s="1"/>
      <c r="H7" s="1"/>
      <c r="I7" s="2"/>
      <c r="J7" s="2"/>
      <c r="K7" s="2"/>
      <c r="M7" s="1">
        <v>44439</v>
      </c>
      <c r="N7">
        <v>88.9</v>
      </c>
      <c r="U7" s="4"/>
      <c r="V7" s="4"/>
    </row>
    <row r="8" spans="1:24" x14ac:dyDescent="0.2">
      <c r="A8">
        <v>2.5</v>
      </c>
      <c r="B8" s="1">
        <v>45153</v>
      </c>
      <c r="C8">
        <v>104</v>
      </c>
      <c r="D8">
        <v>27</v>
      </c>
      <c r="E8">
        <v>1</v>
      </c>
      <c r="F8" s="2">
        <f t="shared" si="0"/>
        <v>104.88659274193549</v>
      </c>
      <c r="G8" s="1">
        <v>41866</v>
      </c>
      <c r="H8" s="1">
        <f t="shared" si="1"/>
        <v>42050</v>
      </c>
      <c r="I8" s="2">
        <f t="shared" si="2"/>
        <v>0.99864130434782605</v>
      </c>
      <c r="J8" s="2">
        <f t="shared" si="3"/>
        <v>105.88523404628332</v>
      </c>
      <c r="K8" s="2"/>
      <c r="M8" s="1">
        <v>44469</v>
      </c>
      <c r="N8">
        <v>88.7</v>
      </c>
      <c r="S8" s="1">
        <v>44972</v>
      </c>
      <c r="T8">
        <v>2</v>
      </c>
      <c r="U8" s="4">
        <f>J5</f>
        <v>102.02471949509116</v>
      </c>
      <c r="V8" s="4">
        <f t="shared" ref="V8" si="4">(U8-U10)/T8</f>
        <v>8.2973597475455776</v>
      </c>
      <c r="W8">
        <f>T9/T8</f>
        <v>3.5625</v>
      </c>
      <c r="X8">
        <f>W8*U8</f>
        <v>363.46306320126229</v>
      </c>
    </row>
    <row r="9" spans="1:24" x14ac:dyDescent="0.2">
      <c r="A9">
        <v>6.25</v>
      </c>
      <c r="B9" s="1">
        <v>45153</v>
      </c>
      <c r="C9">
        <v>135</v>
      </c>
      <c r="D9">
        <v>2</v>
      </c>
      <c r="E9">
        <v>0</v>
      </c>
      <c r="F9" s="2">
        <f t="shared" si="0"/>
        <v>135.06451612903226</v>
      </c>
      <c r="G9" s="1">
        <v>41866</v>
      </c>
      <c r="H9" s="1">
        <f t="shared" si="1"/>
        <v>42050</v>
      </c>
      <c r="I9" s="2">
        <f>($B$1-G9)/(H9-G9)*(A9/2)</f>
        <v>2.4966032608695654</v>
      </c>
      <c r="J9" s="2">
        <f t="shared" si="3"/>
        <v>137.56111938990182</v>
      </c>
      <c r="K9" s="2"/>
      <c r="M9" s="1">
        <v>44500</v>
      </c>
      <c r="N9">
        <v>88.49</v>
      </c>
      <c r="S9" s="1">
        <v>44972</v>
      </c>
      <c r="T9">
        <v>7.125</v>
      </c>
      <c r="U9" s="4">
        <f>J6</f>
        <v>142.92626884642357</v>
      </c>
      <c r="V9" s="4">
        <f t="shared" ref="V9" si="5">(U9-U10)/T9</f>
        <v>8.0696517679190958</v>
      </c>
      <c r="W9">
        <v>-1</v>
      </c>
      <c r="X9">
        <f>W9*U9</f>
        <v>-142.92626884642357</v>
      </c>
    </row>
    <row r="10" spans="1:24" x14ac:dyDescent="0.2">
      <c r="A10">
        <v>2.75</v>
      </c>
      <c r="B10" s="1">
        <v>45245</v>
      </c>
      <c r="C10">
        <v>106</v>
      </c>
      <c r="D10">
        <v>31</v>
      </c>
      <c r="E10">
        <v>0</v>
      </c>
      <c r="F10" s="2">
        <f t="shared" si="0"/>
        <v>107</v>
      </c>
      <c r="G10" s="1"/>
      <c r="H10" s="1"/>
      <c r="I10" s="2"/>
      <c r="J10" s="2"/>
      <c r="K10" s="2"/>
      <c r="M10" s="1">
        <v>44515</v>
      </c>
      <c r="N10">
        <v>88.42</v>
      </c>
      <c r="S10" s="1">
        <v>44972</v>
      </c>
      <c r="T10">
        <v>0</v>
      </c>
      <c r="U10" s="4">
        <v>85.43</v>
      </c>
      <c r="V10" s="4"/>
      <c r="W10">
        <f>-1*(W8+W9)</f>
        <v>-2.5625</v>
      </c>
      <c r="X10">
        <f>W10*U10</f>
        <v>-218.91437500000001</v>
      </c>
    </row>
    <row r="11" spans="1:24" x14ac:dyDescent="0.2">
      <c r="A11">
        <v>2.75</v>
      </c>
      <c r="B11" s="1">
        <v>45337</v>
      </c>
      <c r="C11">
        <v>106</v>
      </c>
      <c r="D11">
        <v>31</v>
      </c>
      <c r="E11">
        <v>1</v>
      </c>
      <c r="F11" s="2">
        <f t="shared" si="0"/>
        <v>107.015625</v>
      </c>
      <c r="G11" s="1"/>
      <c r="H11" s="1"/>
      <c r="I11" s="2"/>
      <c r="J11" s="2"/>
      <c r="K11" s="2"/>
      <c r="M11" s="1">
        <v>44530</v>
      </c>
      <c r="N11">
        <v>88.28</v>
      </c>
      <c r="S11" s="1"/>
      <c r="U11" s="4"/>
      <c r="V11" s="4"/>
      <c r="X11" s="5">
        <f>SUM(X8:X10)</f>
        <v>1.622419354838712</v>
      </c>
    </row>
    <row r="12" spans="1:24" x14ac:dyDescent="0.2">
      <c r="A12">
        <v>2.5</v>
      </c>
      <c r="B12" s="1">
        <v>45427</v>
      </c>
      <c r="C12">
        <v>104</v>
      </c>
      <c r="D12">
        <v>25</v>
      </c>
      <c r="E12">
        <v>0</v>
      </c>
      <c r="F12" s="2">
        <f t="shared" si="0"/>
        <v>104.80645161290323</v>
      </c>
      <c r="G12" s="1"/>
      <c r="H12" s="1"/>
      <c r="I12" s="2"/>
      <c r="J12" s="2"/>
      <c r="K12" s="2"/>
      <c r="M12" s="1">
        <v>44561</v>
      </c>
      <c r="N12">
        <v>88.07</v>
      </c>
      <c r="U12" s="4"/>
      <c r="V12" s="4"/>
    </row>
    <row r="13" spans="1:24" x14ac:dyDescent="0.2">
      <c r="A13">
        <v>2.375</v>
      </c>
      <c r="B13" s="1">
        <v>45519</v>
      </c>
      <c r="C13">
        <v>103</v>
      </c>
      <c r="D13">
        <v>21</v>
      </c>
      <c r="E13">
        <v>0</v>
      </c>
      <c r="F13" s="2">
        <f t="shared" si="0"/>
        <v>103.6774193548387</v>
      </c>
      <c r="G13" s="1"/>
      <c r="H13" s="1"/>
      <c r="I13" s="2"/>
      <c r="J13" s="2"/>
      <c r="K13" s="2"/>
      <c r="M13" s="1">
        <v>44607</v>
      </c>
      <c r="N13">
        <v>87.78</v>
      </c>
      <c r="S13" s="1">
        <v>45153</v>
      </c>
      <c r="T13">
        <f>A8</f>
        <v>2.5</v>
      </c>
      <c r="U13" s="4">
        <f>J8</f>
        <v>105.88523404628332</v>
      </c>
      <c r="V13" s="4">
        <f t="shared" ref="V13" si="6">(U13-U15)/T13</f>
        <v>8.6380936185133237</v>
      </c>
      <c r="W13">
        <f>T14/T13</f>
        <v>2.5</v>
      </c>
      <c r="X13">
        <f>W13*U13</f>
        <v>264.71308511570828</v>
      </c>
    </row>
    <row r="14" spans="1:24" x14ac:dyDescent="0.2">
      <c r="A14">
        <v>2.25</v>
      </c>
      <c r="B14" s="1">
        <v>45611</v>
      </c>
      <c r="C14">
        <v>102</v>
      </c>
      <c r="D14">
        <v>17</v>
      </c>
      <c r="E14">
        <v>1</v>
      </c>
      <c r="F14" s="2">
        <f t="shared" si="0"/>
        <v>102.56401209677419</v>
      </c>
      <c r="G14" s="1"/>
      <c r="H14" s="1"/>
      <c r="I14" s="2"/>
      <c r="J14" s="2"/>
      <c r="K14" s="2"/>
      <c r="M14" s="1">
        <v>44696</v>
      </c>
      <c r="N14">
        <v>87.2</v>
      </c>
      <c r="S14" s="1">
        <v>45153</v>
      </c>
      <c r="T14">
        <f>A9</f>
        <v>6.25</v>
      </c>
      <c r="U14" s="4">
        <f>J9</f>
        <v>137.56111938990182</v>
      </c>
      <c r="V14" s="4">
        <f t="shared" ref="V14" si="7">(U14-U15)/T14</f>
        <v>8.5233791023842898</v>
      </c>
      <c r="W14">
        <v>-1</v>
      </c>
      <c r="X14">
        <f>W14*U14</f>
        <v>-137.56111938990182</v>
      </c>
    </row>
    <row r="15" spans="1:24" x14ac:dyDescent="0.2">
      <c r="A15">
        <v>7.5</v>
      </c>
      <c r="B15" s="1">
        <v>45611</v>
      </c>
      <c r="C15">
        <v>150</v>
      </c>
      <c r="D15">
        <v>2</v>
      </c>
      <c r="E15">
        <v>0</v>
      </c>
      <c r="F15" s="2">
        <f t="shared" si="0"/>
        <v>150.06451612903226</v>
      </c>
      <c r="G15" s="1"/>
      <c r="H15" s="1"/>
      <c r="I15" s="2"/>
      <c r="J15" s="2"/>
      <c r="K15" s="2"/>
      <c r="M15" s="1">
        <v>44788</v>
      </c>
      <c r="N15">
        <v>86.78</v>
      </c>
      <c r="S15" s="1">
        <f>M19</f>
        <v>45153</v>
      </c>
      <c r="T15">
        <v>0</v>
      </c>
      <c r="U15" s="4">
        <f>N19</f>
        <v>84.29</v>
      </c>
      <c r="V15" s="4"/>
      <c r="W15">
        <f>-1*(W13+W14)</f>
        <v>-1.5</v>
      </c>
      <c r="X15">
        <f>W15*U15</f>
        <v>-126.435</v>
      </c>
    </row>
    <row r="16" spans="1:24" x14ac:dyDescent="0.2">
      <c r="A16">
        <v>7.625</v>
      </c>
      <c r="B16" s="1">
        <v>45703</v>
      </c>
      <c r="C16">
        <v>152</v>
      </c>
      <c r="D16">
        <v>4</v>
      </c>
      <c r="E16">
        <v>1</v>
      </c>
      <c r="F16" s="2">
        <f t="shared" si="0"/>
        <v>152.14465725806451</v>
      </c>
      <c r="G16" s="1"/>
      <c r="H16" s="1"/>
      <c r="I16" s="2"/>
      <c r="J16" s="2"/>
      <c r="K16" s="2"/>
      <c r="M16" s="1">
        <v>44880</v>
      </c>
      <c r="N16">
        <v>86.15</v>
      </c>
      <c r="X16" s="5">
        <f>SUM(X13:X15)</f>
        <v>0.71696572580646034</v>
      </c>
    </row>
    <row r="17" spans="1:14" x14ac:dyDescent="0.2">
      <c r="A17">
        <v>6.875</v>
      </c>
      <c r="B17" s="1">
        <v>45884</v>
      </c>
      <c r="C17">
        <v>146</v>
      </c>
      <c r="D17">
        <v>29</v>
      </c>
      <c r="E17">
        <v>0</v>
      </c>
      <c r="F17" s="2">
        <f t="shared" si="0"/>
        <v>146.93548387096774</v>
      </c>
      <c r="G17" s="1"/>
      <c r="H17" s="1"/>
      <c r="I17" s="2"/>
      <c r="J17" s="2"/>
      <c r="K17" s="2"/>
      <c r="M17" s="1">
        <v>44972</v>
      </c>
      <c r="N17">
        <v>85.43</v>
      </c>
    </row>
    <row r="18" spans="1:14" x14ac:dyDescent="0.2">
      <c r="A18">
        <v>6</v>
      </c>
      <c r="B18" s="1">
        <v>46068</v>
      </c>
      <c r="C18">
        <v>139</v>
      </c>
      <c r="D18">
        <v>13</v>
      </c>
      <c r="E18">
        <v>1</v>
      </c>
      <c r="F18" s="2">
        <f t="shared" si="0"/>
        <v>139.43497983870967</v>
      </c>
      <c r="G18" s="1"/>
      <c r="H18" s="1"/>
      <c r="I18" s="2"/>
      <c r="J18" s="2"/>
      <c r="K18" s="2"/>
      <c r="M18" s="1">
        <v>45061</v>
      </c>
      <c r="N18">
        <v>84.85</v>
      </c>
    </row>
    <row r="19" spans="1:14" x14ac:dyDescent="0.2">
      <c r="A19">
        <v>6.75</v>
      </c>
      <c r="B19" s="1">
        <v>46249</v>
      </c>
      <c r="C19">
        <v>148</v>
      </c>
      <c r="D19">
        <v>16</v>
      </c>
      <c r="E19">
        <v>1</v>
      </c>
      <c r="F19" s="2">
        <f t="shared" si="0"/>
        <v>148.53175403225808</v>
      </c>
      <c r="G19" s="1"/>
      <c r="H19" s="1"/>
      <c r="I19" s="2"/>
      <c r="J19" s="2"/>
      <c r="K19" s="2"/>
      <c r="M19" s="1">
        <v>45153</v>
      </c>
      <c r="N19">
        <v>84.29</v>
      </c>
    </row>
    <row r="20" spans="1:14" x14ac:dyDescent="0.2">
      <c r="A20">
        <v>6.5</v>
      </c>
      <c r="B20" s="1">
        <v>46341</v>
      </c>
      <c r="C20">
        <v>146</v>
      </c>
      <c r="D20">
        <v>16</v>
      </c>
      <c r="E20">
        <v>1</v>
      </c>
      <c r="F20" s="2">
        <f t="shared" si="0"/>
        <v>146.53175403225808</v>
      </c>
      <c r="G20" s="1"/>
      <c r="H20" s="1"/>
      <c r="I20" s="2"/>
      <c r="J20" s="2"/>
      <c r="K20" s="2"/>
      <c r="M20" s="1">
        <v>45245</v>
      </c>
      <c r="N20">
        <v>83.69</v>
      </c>
    </row>
    <row r="21" spans="1:14" x14ac:dyDescent="0.2">
      <c r="A21">
        <v>6.625</v>
      </c>
      <c r="B21" s="1">
        <v>46433</v>
      </c>
      <c r="C21">
        <v>148</v>
      </c>
      <c r="D21">
        <v>18</v>
      </c>
      <c r="E21">
        <v>1</v>
      </c>
      <c r="F21" s="2">
        <f t="shared" si="0"/>
        <v>148.59627016129033</v>
      </c>
      <c r="G21" s="1"/>
      <c r="H21" s="1"/>
      <c r="I21" s="2"/>
      <c r="J21" s="2"/>
      <c r="K21" s="2"/>
      <c r="M21" s="1">
        <v>45337</v>
      </c>
      <c r="N21">
        <v>83.06</v>
      </c>
    </row>
    <row r="22" spans="1:14" x14ac:dyDescent="0.2">
      <c r="A22">
        <v>6.375</v>
      </c>
      <c r="B22" s="1">
        <v>46614</v>
      </c>
      <c r="C22">
        <v>147</v>
      </c>
      <c r="D22">
        <v>5</v>
      </c>
      <c r="E22">
        <v>1</v>
      </c>
      <c r="F22" s="2">
        <f t="shared" si="0"/>
        <v>147.17691532258064</v>
      </c>
      <c r="G22" s="1"/>
      <c r="H22" s="1"/>
      <c r="I22" s="2"/>
      <c r="J22" s="2"/>
      <c r="K22" s="2"/>
      <c r="M22" s="1">
        <v>45427</v>
      </c>
      <c r="N22">
        <v>82.43</v>
      </c>
    </row>
    <row r="23" spans="1:14" x14ac:dyDescent="0.2">
      <c r="M23" s="1">
        <v>45519</v>
      </c>
      <c r="N23">
        <v>81.849999999999994</v>
      </c>
    </row>
    <row r="24" spans="1:14" x14ac:dyDescent="0.2">
      <c r="M24" s="1">
        <v>45611</v>
      </c>
      <c r="N24">
        <v>81.23</v>
      </c>
    </row>
    <row r="25" spans="1:14" x14ac:dyDescent="0.2">
      <c r="M25" s="1">
        <v>45703</v>
      </c>
      <c r="N25">
        <v>80.599999999999994</v>
      </c>
    </row>
    <row r="26" spans="1:14" x14ac:dyDescent="0.2">
      <c r="M26" s="1">
        <v>45792</v>
      </c>
      <c r="N26">
        <v>80.06</v>
      </c>
    </row>
    <row r="27" spans="1:14" x14ac:dyDescent="0.2">
      <c r="A27" s="1">
        <v>42013</v>
      </c>
      <c r="B27" s="1">
        <v>44377</v>
      </c>
      <c r="C27">
        <f>B27-A27</f>
        <v>2364</v>
      </c>
      <c r="D27">
        <f>C27/365</f>
        <v>6.4767123287671229</v>
      </c>
      <c r="E27">
        <f>0.8931^(-1/D27)</f>
        <v>1.0176091256734636</v>
      </c>
      <c r="M27" s="1">
        <v>45884</v>
      </c>
      <c r="N27">
        <v>79.52</v>
      </c>
    </row>
    <row r="28" spans="1:14" x14ac:dyDescent="0.2">
      <c r="B28" s="1"/>
      <c r="C28" s="1"/>
      <c r="M28" s="1">
        <v>45976</v>
      </c>
      <c r="N28">
        <v>78.849999999999994</v>
      </c>
    </row>
    <row r="29" spans="1:14" x14ac:dyDescent="0.2">
      <c r="M29" s="1">
        <v>46068</v>
      </c>
      <c r="N29">
        <v>78.19</v>
      </c>
    </row>
    <row r="30" spans="1:14" x14ac:dyDescent="0.2">
      <c r="B30" s="1"/>
      <c r="M30" s="1">
        <v>46157</v>
      </c>
      <c r="N30">
        <v>77.59</v>
      </c>
    </row>
    <row r="31" spans="1:14" x14ac:dyDescent="0.2">
      <c r="B31" s="1"/>
      <c r="M31" s="1">
        <v>46249</v>
      </c>
      <c r="N31">
        <v>77.03</v>
      </c>
    </row>
    <row r="32" spans="1:14" x14ac:dyDescent="0.2">
      <c r="B32" s="1"/>
      <c r="M32" s="1">
        <v>46341</v>
      </c>
      <c r="N32">
        <v>76.430000000000007</v>
      </c>
    </row>
    <row r="33" spans="2:14" x14ac:dyDescent="0.2">
      <c r="B33" s="1"/>
      <c r="M33" s="1">
        <v>46433</v>
      </c>
      <c r="N33">
        <v>75.83</v>
      </c>
    </row>
    <row r="34" spans="2:14" x14ac:dyDescent="0.2">
      <c r="B34" s="1"/>
      <c r="M34" s="1">
        <v>46522</v>
      </c>
      <c r="N34">
        <v>75.31</v>
      </c>
    </row>
    <row r="35" spans="2:14" x14ac:dyDescent="0.2">
      <c r="B35" s="1"/>
      <c r="M35" s="1">
        <v>46614</v>
      </c>
      <c r="N35">
        <v>74.739999999999995</v>
      </c>
    </row>
    <row r="36" spans="2:14" x14ac:dyDescent="0.2">
      <c r="B36" s="1"/>
      <c r="M36" s="1">
        <v>46706</v>
      </c>
      <c r="N36">
        <v>74.2</v>
      </c>
    </row>
    <row r="37" spans="2:14" x14ac:dyDescent="0.2">
      <c r="B37" s="1"/>
      <c r="M37" s="1">
        <v>46798</v>
      </c>
      <c r="N37">
        <v>73.59</v>
      </c>
    </row>
    <row r="38" spans="2:14" x14ac:dyDescent="0.2">
      <c r="B38" s="1"/>
      <c r="M38" s="1">
        <v>46888</v>
      </c>
      <c r="N38">
        <v>73.040000000000006</v>
      </c>
    </row>
    <row r="39" spans="2:14" x14ac:dyDescent="0.2">
      <c r="B39" s="1"/>
      <c r="M39" s="3">
        <v>46980</v>
      </c>
      <c r="N39">
        <v>72.52</v>
      </c>
    </row>
    <row r="40" spans="2:14" x14ac:dyDescent="0.2">
      <c r="B40" s="1"/>
      <c r="M40" s="1">
        <v>47072</v>
      </c>
      <c r="N40">
        <v>72.02</v>
      </c>
    </row>
    <row r="41" spans="2:14" x14ac:dyDescent="0.2">
      <c r="B41" s="1"/>
      <c r="M41" s="1">
        <v>47164</v>
      </c>
      <c r="N41">
        <v>71.48</v>
      </c>
    </row>
    <row r="42" spans="2:14" x14ac:dyDescent="0.2">
      <c r="B42" s="1"/>
      <c r="M42" s="1">
        <v>47253</v>
      </c>
      <c r="N42">
        <v>70.97</v>
      </c>
    </row>
    <row r="43" spans="2:14" x14ac:dyDescent="0.2">
      <c r="B43" s="1"/>
      <c r="M43" s="1">
        <v>47345</v>
      </c>
      <c r="N43">
        <v>70.5</v>
      </c>
    </row>
    <row r="44" spans="2:14" x14ac:dyDescent="0.2">
      <c r="B44" s="1"/>
      <c r="M44" s="1">
        <v>47437</v>
      </c>
      <c r="N44">
        <v>69.92</v>
      </c>
    </row>
    <row r="45" spans="2:14" x14ac:dyDescent="0.2">
      <c r="B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O'Neill</dc:creator>
  <cp:lastModifiedBy>James O'Neill</cp:lastModifiedBy>
  <dcterms:created xsi:type="dcterms:W3CDTF">2019-03-29T22:31:02Z</dcterms:created>
  <dcterms:modified xsi:type="dcterms:W3CDTF">2019-04-14T22:27:43Z</dcterms:modified>
</cp:coreProperties>
</file>