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6 Classes\C++\Final Project\Group3-orflib-master\"/>
    </mc:Choice>
  </mc:AlternateContent>
  <xr:revisionPtr revIDLastSave="0" documentId="13_ncr:1_{C0E1BE84-8C0E-449E-BCDF-F2DB72F87204}" xr6:coauthVersionLast="40" xr6:coauthVersionMax="40" xr10:uidLastSave="{00000000-0000-0000-0000-000000000000}"/>
  <bookViews>
    <workbookView xWindow="0" yWindow="0" windowWidth="20490" windowHeight="6585" activeTab="1" xr2:uid="{7BBC1FAC-9AE2-4567-80A2-AB5FC49A2EB3}"/>
  </bookViews>
  <sheets>
    <sheet name="Yield Curve" sheetId="1" r:id="rId1"/>
    <sheet name="BARRCALLPUT_BSPDE1D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3" l="1"/>
  <c r="I11" i="3"/>
  <c r="I10" i="3"/>
  <c r="I9" i="3"/>
  <c r="J9" i="3" s="1"/>
  <c r="I8" i="3"/>
  <c r="I7" i="3"/>
  <c r="J7" i="3" s="1"/>
  <c r="I6" i="3"/>
  <c r="I5" i="3"/>
  <c r="J12" i="3"/>
  <c r="M12" i="3" s="1"/>
  <c r="N12" i="3" s="1"/>
  <c r="J11" i="3"/>
  <c r="J8" i="3"/>
  <c r="I24" i="3"/>
  <c r="J24" i="3" s="1"/>
  <c r="M24" i="3" s="1"/>
  <c r="N24" i="3" s="1"/>
  <c r="I23" i="3"/>
  <c r="J23" i="3" s="1"/>
  <c r="I22" i="3"/>
  <c r="J22" i="3" s="1"/>
  <c r="J21" i="3"/>
  <c r="M21" i="3" s="1"/>
  <c r="N21" i="3" s="1"/>
  <c r="I21" i="3"/>
  <c r="I20" i="3"/>
  <c r="J20" i="3" s="1"/>
  <c r="I19" i="3"/>
  <c r="J19" i="3" s="1"/>
  <c r="I18" i="3"/>
  <c r="J18" i="3" s="1"/>
  <c r="F18" i="3"/>
  <c r="F19" i="3" s="1"/>
  <c r="F20" i="3" s="1"/>
  <c r="F21" i="3" s="1"/>
  <c r="F22" i="3" s="1"/>
  <c r="F23" i="3" s="1"/>
  <c r="F24" i="3" s="1"/>
  <c r="E18" i="3"/>
  <c r="E19" i="3" s="1"/>
  <c r="E20" i="3" s="1"/>
  <c r="E21" i="3" s="1"/>
  <c r="E22" i="3" s="1"/>
  <c r="E23" i="3" s="1"/>
  <c r="E24" i="3" s="1"/>
  <c r="J17" i="3"/>
  <c r="K18" i="3" s="1"/>
  <c r="I17" i="3"/>
  <c r="G17" i="3"/>
  <c r="G18" i="3" s="1"/>
  <c r="G19" i="3" s="1"/>
  <c r="G20" i="3" s="1"/>
  <c r="G21" i="3" s="1"/>
  <c r="G22" i="3" s="1"/>
  <c r="G23" i="3" s="1"/>
  <c r="G24" i="3" s="1"/>
  <c r="J10" i="3"/>
  <c r="M10" i="3" s="1"/>
  <c r="N10" i="3" s="1"/>
  <c r="J6" i="3"/>
  <c r="M6" i="3" s="1"/>
  <c r="N6" i="3" s="1"/>
  <c r="J5" i="3"/>
  <c r="K6" i="3" s="1"/>
  <c r="E7" i="3"/>
  <c r="E8" i="3" s="1"/>
  <c r="E9" i="3" s="1"/>
  <c r="E10" i="3" s="1"/>
  <c r="E11" i="3" s="1"/>
  <c r="E12" i="3" s="1"/>
  <c r="E6" i="3"/>
  <c r="G5" i="3"/>
  <c r="G6" i="3" s="1"/>
  <c r="G7" i="3" s="1"/>
  <c r="G8" i="3" s="1"/>
  <c r="G9" i="3" s="1"/>
  <c r="G10" i="3" s="1"/>
  <c r="G11" i="3" s="1"/>
  <c r="G12" i="3" s="1"/>
  <c r="C32" i="3"/>
  <c r="C31" i="3"/>
  <c r="F6" i="3"/>
  <c r="F7" i="3" s="1"/>
  <c r="F8" i="3" s="1"/>
  <c r="F9" i="3" s="1"/>
  <c r="F10" i="3" s="1"/>
  <c r="F11" i="3" s="1"/>
  <c r="F12" i="3" s="1"/>
  <c r="C17" i="3"/>
  <c r="C33" i="3"/>
  <c r="C29" i="3"/>
  <c r="M7" i="3" l="1"/>
  <c r="N7" i="3" s="1"/>
  <c r="K8" i="3"/>
  <c r="L8" i="3" s="1"/>
  <c r="M11" i="3"/>
  <c r="N11" i="3" s="1"/>
  <c r="K12" i="3"/>
  <c r="L12" i="3" s="1"/>
  <c r="M9" i="3"/>
  <c r="N9" i="3" s="1"/>
  <c r="K10" i="3"/>
  <c r="L10" i="3" s="1"/>
  <c r="M8" i="3"/>
  <c r="N8" i="3" s="1"/>
  <c r="K9" i="3"/>
  <c r="L9" i="3" s="1"/>
  <c r="L6" i="3"/>
  <c r="K7" i="3"/>
  <c r="L7" i="3" s="1"/>
  <c r="K11" i="3"/>
  <c r="L11" i="3" s="1"/>
  <c r="L18" i="3"/>
  <c r="K20" i="3"/>
  <c r="L20" i="3" s="1"/>
  <c r="M19" i="3"/>
  <c r="N19" i="3" s="1"/>
  <c r="K23" i="3"/>
  <c r="L23" i="3" s="1"/>
  <c r="M22" i="3"/>
  <c r="N22" i="3" s="1"/>
  <c r="M20" i="3"/>
  <c r="N20" i="3" s="1"/>
  <c r="K21" i="3"/>
  <c r="L21" i="3" s="1"/>
  <c r="M23" i="3"/>
  <c r="N23" i="3" s="1"/>
  <c r="K24" i="3"/>
  <c r="L24" i="3" s="1"/>
  <c r="K19" i="3"/>
  <c r="L19" i="3" s="1"/>
  <c r="M18" i="3"/>
  <c r="N18" i="3" s="1"/>
  <c r="K22" i="3"/>
  <c r="L22" i="3" s="1"/>
  <c r="E5" i="1"/>
  <c r="C14" i="3" l="1"/>
  <c r="B11" i="1"/>
  <c r="B10" i="1"/>
  <c r="B9" i="1"/>
  <c r="B8" i="1"/>
  <c r="C26" i="3"/>
  <c r="BP382" i="3" l="1"/>
</calcChain>
</file>

<file path=xl/sharedStrings.xml><?xml version="1.0" encoding="utf-8"?>
<sst xmlns="http://schemas.openxmlformats.org/spreadsheetml/2006/main" count="57" uniqueCount="45">
  <si>
    <t>CrvName</t>
  </si>
  <si>
    <t>USD</t>
  </si>
  <si>
    <t>Yield Curve Construction</t>
  </si>
  <si>
    <t>InputType</t>
  </si>
  <si>
    <t>TimeToMat</t>
  </si>
  <si>
    <t>Rate</t>
  </si>
  <si>
    <t>Yield Curve</t>
  </si>
  <si>
    <t>Product Specs</t>
  </si>
  <si>
    <t>PayoffType</t>
  </si>
  <si>
    <t>Strike</t>
  </si>
  <si>
    <t>TimeToExp</t>
  </si>
  <si>
    <t>Barrier</t>
  </si>
  <si>
    <t>Barrier Type</t>
  </si>
  <si>
    <t>uo</t>
  </si>
  <si>
    <t>Frequency</t>
  </si>
  <si>
    <t>Market</t>
  </si>
  <si>
    <t>Spot</t>
  </si>
  <si>
    <t>DiscountCrv</t>
  </si>
  <si>
    <t>DivYield</t>
  </si>
  <si>
    <t>Volatility</t>
  </si>
  <si>
    <t>PDE Parameters</t>
  </si>
  <si>
    <t>NTimeSteps</t>
  </si>
  <si>
    <t>NSpotNodes</t>
  </si>
  <si>
    <t>NStdDevs</t>
  </si>
  <si>
    <t>Theta</t>
  </si>
  <si>
    <t>PDE Pricing</t>
  </si>
  <si>
    <t>Constant Interest</t>
  </si>
  <si>
    <t>Refinement</t>
  </si>
  <si>
    <t>NTIMESTEPS</t>
  </si>
  <si>
    <t>NSPOTNODES</t>
  </si>
  <si>
    <t>PDE_Price</t>
  </si>
  <si>
    <t>BS_Price</t>
  </si>
  <si>
    <t>Error</t>
  </si>
  <si>
    <t>Half prior Error</t>
  </si>
  <si>
    <t>Abs(DIFF)</t>
  </si>
  <si>
    <t>Quarter prior Error</t>
  </si>
  <si>
    <t>Barrier cont. observed</t>
  </si>
  <si>
    <t>Analytical Solution</t>
  </si>
  <si>
    <t>Comp times</t>
  </si>
  <si>
    <t>BGK adj. 1</t>
  </si>
  <si>
    <t>BGK adj. 2</t>
  </si>
  <si>
    <t>Adjusted Price</t>
  </si>
  <si>
    <t>BARRIER PRICING</t>
  </si>
  <si>
    <t>Crack-Nicholson with Barriere = 110</t>
  </si>
  <si>
    <t>Fully implicit with Barriere =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</si>
</sst>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10" fontId="0" fillId="0" borderId="0" xfId="1" applyNumberFormat="1" applyFont="1"/>
    <xf numFmtId="0" fontId="2" fillId="0" borderId="1" xfId="0" applyFont="1" applyBorder="1"/>
    <xf numFmtId="0" fontId="3" fillId="0" borderId="0" xfId="2" applyFont="1"/>
    <xf numFmtId="0" fontId="4" fillId="0" borderId="0" xfId="2"/>
    <xf numFmtId="0" fontId="3" fillId="0" borderId="0" xfId="2" applyFont="1" applyAlignment="1">
      <alignment horizontal="left"/>
    </xf>
    <xf numFmtId="0" fontId="4" fillId="0" borderId="0" xfId="2" applyAlignment="1">
      <alignment horizontal="center"/>
    </xf>
    <xf numFmtId="0" fontId="4" fillId="0" borderId="0" xfId="2" applyAlignment="1">
      <alignment horizontal="left"/>
    </xf>
    <xf numFmtId="164" fontId="4" fillId="0" borderId="0" xfId="2" applyNumberFormat="1" applyAlignment="1">
      <alignment horizontal="center"/>
    </xf>
    <xf numFmtId="0" fontId="4" fillId="0" borderId="0" xfId="2" applyFill="1"/>
    <xf numFmtId="164" fontId="4" fillId="0" borderId="0" xfId="2" applyNumberFormat="1"/>
    <xf numFmtId="165" fontId="4" fillId="0" borderId="0" xfId="2" applyNumberFormat="1"/>
    <xf numFmtId="0" fontId="6" fillId="0" borderId="0" xfId="2" applyFont="1" applyAlignment="1">
      <alignment horizontal="center"/>
    </xf>
    <xf numFmtId="0" fontId="3" fillId="0" borderId="2" xfId="2" applyFont="1" applyBorder="1"/>
    <xf numFmtId="0" fontId="6" fillId="0" borderId="0" xfId="2" applyFont="1"/>
    <xf numFmtId="9" fontId="5" fillId="0" borderId="0" xfId="3" applyNumberFormat="1" applyFont="1" applyAlignment="1">
      <alignment horizontal="center"/>
    </xf>
    <xf numFmtId="9" fontId="7" fillId="0" borderId="0" xfId="3" applyNumberFormat="1" applyFont="1" applyFill="1" applyAlignment="1">
      <alignment horizontal="center"/>
    </xf>
    <xf numFmtId="1" fontId="4" fillId="0" borderId="0" xfId="2" applyNumberFormat="1"/>
    <xf numFmtId="0" fontId="8" fillId="0" borderId="0" xfId="2" applyFont="1"/>
    <xf numFmtId="164" fontId="6" fillId="0" borderId="0" xfId="2" applyNumberFormat="1" applyFont="1" applyAlignment="1">
      <alignment horizontal="right"/>
    </xf>
    <xf numFmtId="166" fontId="6" fillId="0" borderId="0" xfId="2" applyNumberFormat="1" applyFont="1" applyAlignment="1">
      <alignment horizontal="right"/>
    </xf>
  </cellXfs>
  <cellStyles count="4">
    <cellStyle name="Normal" xfId="0" builtinId="0"/>
    <cellStyle name="Normal 2" xfId="2" xr:uid="{BF706780-2E19-4806-B416-9486CEE2405E}"/>
    <cellStyle name="Percent" xfId="1" builtinId="5"/>
    <cellStyle name="Percent 2" xfId="3" xr:uid="{8C73D7A2-94E9-424F-A93F-F7433DFC8E32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PDE Solution Error Crack-Nicholson with Barriere = 110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PDE Solution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BARRCALLPUT_BSPDE1D!$E$5:$E$12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BARRCALLPUT_BSPDE1D!$J$5:$J$12</c:f>
              <c:numCache>
                <c:formatCode>0.000</c:formatCode>
                <c:ptCount val="8"/>
                <c:pt idx="0">
                  <c:v>3.6824256681211497E-2</c:v>
                </c:pt>
                <c:pt idx="1">
                  <c:v>2.2288648060435429E-2</c:v>
                </c:pt>
                <c:pt idx="2">
                  <c:v>1.8603588021244052E-2</c:v>
                </c:pt>
                <c:pt idx="3">
                  <c:v>1.3932305896762726E-2</c:v>
                </c:pt>
                <c:pt idx="4">
                  <c:v>1.0349379834907982E-2</c:v>
                </c:pt>
                <c:pt idx="5">
                  <c:v>2.6846952830903853E-3</c:v>
                </c:pt>
                <c:pt idx="6">
                  <c:v>1.8325928928770302E-3</c:v>
                </c:pt>
                <c:pt idx="7">
                  <c:v>1.4273338180613993E-3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F7-48B2-AF41-EAA7E625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599513</xdr:colOff>
      <xdr:row>24</xdr:row>
      <xdr:rowOff>89647</xdr:rowOff>
    </xdr:from>
    <xdr:to>
      <xdr:col>11</xdr:col>
      <xdr:colOff>605117</xdr:colOff>
      <xdr:row>36</xdr:row>
      <xdr:rowOff>110938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CEB2-1FBF-4255-A039-6F178410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rrier%20Pricing%20P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CURVE"/>
      <sheetName val="BARRCALLPUT_BSPDE1D"/>
      <sheetName val="CONV"/>
      <sheetName val="Monthly BGK"/>
      <sheetName val="Weekly BGK"/>
      <sheetName val="Daily BGK"/>
      <sheetName val="Fixings Trial"/>
    </sheetNames>
    <sheetDataSet>
      <sheetData sheetId="0">
        <row r="5">
          <cell r="D5" t="str">
            <v>USD¤2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6B5E-DD43-4B8C-AAD0-8A39CD36B767}">
  <dimension ref="B2:E16"/>
  <sheetViews>
    <sheetView showGridLines="0" workbookViewId="0">
      <selection activeCell="D5" sqref="D5"/>
    </sheetView>
  </sheetViews>
  <sheetFormatPr defaultRowHeight="15" x14ac:dyDescent="0.25"/>
  <cols>
    <col min="2" max="2" width="12" bestFit="1" customWidth="1"/>
  </cols>
  <sheetData>
    <row r="2" spans="2:5" x14ac:dyDescent="0.25">
      <c r="B2" s="1" t="s">
        <v>6</v>
      </c>
    </row>
    <row r="3" spans="2:5" ht="9.75" customHeight="1" x14ac:dyDescent="0.25"/>
    <row r="4" spans="2:5" x14ac:dyDescent="0.25">
      <c r="B4" t="s">
        <v>0</v>
      </c>
      <c r="C4" t="s">
        <v>1</v>
      </c>
      <c r="E4" t="s">
        <v>2</v>
      </c>
    </row>
    <row r="5" spans="2:5" x14ac:dyDescent="0.25">
      <c r="B5" t="s">
        <v>3</v>
      </c>
      <c r="C5">
        <v>0</v>
      </c>
      <c r="E5" t="str">
        <f>_xll.ORF.YCCREATE(C4,B8:B16,C8:C16,C5)</f>
        <v>USD¤3</v>
      </c>
    </row>
    <row r="6" spans="2:5" ht="7.5" customHeight="1" x14ac:dyDescent="0.25"/>
    <row r="7" spans="2:5" ht="15.75" thickBot="1" x14ac:dyDescent="0.3">
      <c r="B7" s="3" t="s">
        <v>4</v>
      </c>
      <c r="C7" s="3" t="s">
        <v>5</v>
      </c>
    </row>
    <row r="8" spans="2:5" ht="15.75" thickTop="1" x14ac:dyDescent="0.25">
      <c r="B8">
        <f>1/12</f>
        <v>8.3333333333333329E-2</v>
      </c>
      <c r="C8" s="2">
        <v>0.05</v>
      </c>
    </row>
    <row r="9" spans="2:5" x14ac:dyDescent="0.25">
      <c r="B9">
        <f>1/4</f>
        <v>0.25</v>
      </c>
      <c r="C9" s="2">
        <v>0.05</v>
      </c>
    </row>
    <row r="10" spans="2:5" x14ac:dyDescent="0.25">
      <c r="B10">
        <f>1/2</f>
        <v>0.5</v>
      </c>
      <c r="C10" s="2">
        <v>0.05</v>
      </c>
    </row>
    <row r="11" spans="2:5" x14ac:dyDescent="0.25">
      <c r="B11">
        <f>3/4</f>
        <v>0.75</v>
      </c>
      <c r="C11" s="2">
        <v>0.05</v>
      </c>
    </row>
    <row r="12" spans="2:5" x14ac:dyDescent="0.25">
      <c r="B12">
        <v>1</v>
      </c>
      <c r="C12" s="2">
        <v>0.05</v>
      </c>
    </row>
    <row r="13" spans="2:5" x14ac:dyDescent="0.25">
      <c r="B13">
        <v>2</v>
      </c>
      <c r="C13" s="2">
        <v>0.05</v>
      </c>
    </row>
    <row r="14" spans="2:5" x14ac:dyDescent="0.25">
      <c r="B14">
        <v>3</v>
      </c>
      <c r="C14" s="2">
        <v>0.05</v>
      </c>
    </row>
    <row r="15" spans="2:5" x14ac:dyDescent="0.25">
      <c r="B15">
        <v>4</v>
      </c>
      <c r="C15" s="2">
        <v>0.05</v>
      </c>
    </row>
    <row r="16" spans="2:5" x14ac:dyDescent="0.25">
      <c r="B16">
        <v>5</v>
      </c>
      <c r="C16" s="2">
        <v>0.05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C9E-C583-483B-976E-811D2C180DCE}">
  <dimension ref="B2:CR382"/>
  <sheetViews>
    <sheetView showGridLines="0" tabSelected="1" zoomScale="70" zoomScaleNormal="70" workbookViewId="0">
      <selection activeCell="H14" sqref="H14"/>
    </sheetView>
  </sheetViews>
  <sheetFormatPr defaultRowHeight="12.75" x14ac:dyDescent="0.2"/>
  <cols>
    <col min="1" max="1" width="9.140625" style="5"/>
    <col min="2" max="2" width="19.7109375" style="5" customWidth="1"/>
    <col min="3" max="3" width="14.140625" style="5" customWidth="1"/>
    <col min="4" max="4" width="11.7109375" style="5" customWidth="1"/>
    <col min="5" max="5" width="11.42578125" style="5" bestFit="1" customWidth="1"/>
    <col min="6" max="6" width="12.85546875" style="5" bestFit="1" customWidth="1"/>
    <col min="7" max="7" width="14" style="5" bestFit="1" customWidth="1"/>
    <col min="8" max="8" width="13.85546875" style="5" bestFit="1" customWidth="1"/>
    <col min="9" max="9" width="11.5703125" style="5" customWidth="1"/>
    <col min="10" max="10" width="9.5703125" style="5" customWidth="1"/>
    <col min="11" max="11" width="14.5703125" style="5" bestFit="1" customWidth="1"/>
    <col min="12" max="12" width="9.5703125" style="5" bestFit="1" customWidth="1"/>
    <col min="13" max="13" width="18" style="5" bestFit="1" customWidth="1"/>
    <col min="14" max="14" width="9.5703125" style="5" bestFit="1" customWidth="1"/>
    <col min="15" max="68" width="8.85546875" style="5" customWidth="1"/>
    <col min="69" max="16384" width="9.140625" style="5"/>
  </cols>
  <sheetData>
    <row r="2" spans="2:96" x14ac:dyDescent="0.2">
      <c r="B2" s="4" t="s">
        <v>42</v>
      </c>
    </row>
    <row r="3" spans="2:96" ht="14.25" customHeight="1" x14ac:dyDescent="0.2">
      <c r="E3" s="19" t="s">
        <v>43</v>
      </c>
    </row>
    <row r="4" spans="2:96" ht="13.5" thickBot="1" x14ac:dyDescent="0.25">
      <c r="B4" s="6" t="s">
        <v>7</v>
      </c>
      <c r="C4" s="7"/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  <c r="K4" s="14" t="s">
        <v>33</v>
      </c>
      <c r="L4" s="14" t="s">
        <v>34</v>
      </c>
      <c r="M4" s="14" t="s">
        <v>35</v>
      </c>
      <c r="N4" s="14" t="s">
        <v>34</v>
      </c>
    </row>
    <row r="5" spans="2:96" x14ac:dyDescent="0.2">
      <c r="B5" s="8" t="s">
        <v>8</v>
      </c>
      <c r="C5" s="13">
        <v>1</v>
      </c>
      <c r="E5" s="15">
        <v>1</v>
      </c>
      <c r="F5" s="15">
        <v>25</v>
      </c>
      <c r="G5" s="5">
        <f>+F5</f>
        <v>25</v>
      </c>
      <c r="H5" s="20">
        <v>4.6778765450226613E-2</v>
      </c>
      <c r="I5" s="12">
        <f>+$C$33</f>
        <v>8.3603022131438109E-2</v>
      </c>
      <c r="J5" s="12">
        <f>+I5-H5</f>
        <v>3.6824256681211497E-2</v>
      </c>
      <c r="K5" s="12"/>
      <c r="L5" s="12"/>
      <c r="M5" s="12"/>
      <c r="N5" s="12"/>
    </row>
    <row r="6" spans="2:96" x14ac:dyDescent="0.2">
      <c r="B6" s="8" t="s">
        <v>9</v>
      </c>
      <c r="C6" s="13">
        <v>100</v>
      </c>
      <c r="E6" s="5">
        <f>+E5+1</f>
        <v>2</v>
      </c>
      <c r="F6" s="5">
        <f>+F5*2</f>
        <v>50</v>
      </c>
      <c r="G6" s="5">
        <f>+G5*2</f>
        <v>50</v>
      </c>
      <c r="H6" s="20">
        <v>6.1314374071002681E-2</v>
      </c>
      <c r="I6" s="12">
        <f t="shared" ref="I6:I12" si="0">+$C$33</f>
        <v>8.3603022131438109E-2</v>
      </c>
      <c r="J6" s="12">
        <f t="shared" ref="J6:J12" si="1">+I6-H6</f>
        <v>2.2288648060435429E-2</v>
      </c>
      <c r="K6" s="12">
        <f>+J5*0.5</f>
        <v>1.8412128340605748E-2</v>
      </c>
      <c r="L6" s="12">
        <f>+ABS(K6-J6)</f>
        <v>3.8765197198296804E-3</v>
      </c>
      <c r="M6" s="12">
        <f>+J6*0.25</f>
        <v>5.5721620151088572E-3</v>
      </c>
      <c r="N6" s="12">
        <f>+ABS(M6-J6)</f>
        <v>1.6716486045326572E-2</v>
      </c>
    </row>
    <row r="7" spans="2:96" x14ac:dyDescent="0.2">
      <c r="B7" s="8" t="s">
        <v>10</v>
      </c>
      <c r="C7" s="13">
        <v>1</v>
      </c>
      <c r="E7" s="5">
        <f t="shared" ref="E7:E12" si="2">+E6+1</f>
        <v>3</v>
      </c>
      <c r="F7" s="5">
        <f t="shared" ref="F7:F11" si="3">+F6*2</f>
        <v>100</v>
      </c>
      <c r="G7" s="5">
        <f t="shared" ref="G7:G11" si="4">+G6*2</f>
        <v>100</v>
      </c>
      <c r="H7" s="20">
        <v>6.4999434110194057E-2</v>
      </c>
      <c r="I7" s="12">
        <f t="shared" si="0"/>
        <v>8.3603022131438109E-2</v>
      </c>
      <c r="J7" s="12">
        <f t="shared" si="1"/>
        <v>1.8603588021244052E-2</v>
      </c>
      <c r="K7" s="12">
        <f t="shared" ref="K7:K12" si="5">+J6*0.5</f>
        <v>1.1144324030217714E-2</v>
      </c>
      <c r="L7" s="12">
        <f t="shared" ref="L7:L12" si="6">+ABS(K7-J7)</f>
        <v>7.4592639910263381E-3</v>
      </c>
      <c r="M7" s="12">
        <f t="shared" ref="M7:M12" si="7">+J7*0.25</f>
        <v>4.6508970053110131E-3</v>
      </c>
      <c r="N7" s="12">
        <f t="shared" ref="N7:N12" si="8">+ABS(M7-J7)</f>
        <v>1.3952691015933039E-2</v>
      </c>
    </row>
    <row r="8" spans="2:96" x14ac:dyDescent="0.2">
      <c r="B8" s="8" t="s">
        <v>11</v>
      </c>
      <c r="C8" s="13">
        <v>110</v>
      </c>
      <c r="E8" s="5">
        <f t="shared" si="2"/>
        <v>4</v>
      </c>
      <c r="F8" s="5">
        <f t="shared" si="3"/>
        <v>200</v>
      </c>
      <c r="G8" s="5">
        <f t="shared" si="4"/>
        <v>200</v>
      </c>
      <c r="H8" s="20">
        <v>6.9670716234675384E-2</v>
      </c>
      <c r="I8" s="12">
        <f t="shared" si="0"/>
        <v>8.3603022131438109E-2</v>
      </c>
      <c r="J8" s="12">
        <f t="shared" si="1"/>
        <v>1.3932305896762726E-2</v>
      </c>
      <c r="K8" s="12">
        <f t="shared" si="5"/>
        <v>9.3017940106220262E-3</v>
      </c>
      <c r="L8" s="12">
        <f t="shared" si="6"/>
        <v>4.6305118861406994E-3</v>
      </c>
      <c r="M8" s="12">
        <f t="shared" si="7"/>
        <v>3.4830764741906814E-3</v>
      </c>
      <c r="N8" s="12">
        <f t="shared" si="8"/>
        <v>1.0449229422572044E-2</v>
      </c>
    </row>
    <row r="9" spans="2:96" x14ac:dyDescent="0.2">
      <c r="B9" s="8" t="s">
        <v>12</v>
      </c>
      <c r="C9" s="13" t="s">
        <v>13</v>
      </c>
      <c r="E9" s="5">
        <f t="shared" si="2"/>
        <v>5</v>
      </c>
      <c r="F9" s="5">
        <f t="shared" si="3"/>
        <v>400</v>
      </c>
      <c r="G9" s="5">
        <f t="shared" si="4"/>
        <v>400</v>
      </c>
      <c r="H9" s="20">
        <v>7.3253642296530128E-2</v>
      </c>
      <c r="I9" s="12">
        <f t="shared" si="0"/>
        <v>8.3603022131438109E-2</v>
      </c>
      <c r="J9" s="12">
        <f t="shared" si="1"/>
        <v>1.0349379834907982E-2</v>
      </c>
      <c r="K9" s="12">
        <f t="shared" si="5"/>
        <v>6.9661529483813628E-3</v>
      </c>
      <c r="L9" s="12">
        <f t="shared" si="6"/>
        <v>3.3832268865266191E-3</v>
      </c>
      <c r="M9" s="12">
        <f t="shared" si="7"/>
        <v>2.5873449587269955E-3</v>
      </c>
      <c r="N9" s="12">
        <f t="shared" si="8"/>
        <v>7.7620348761809864E-3</v>
      </c>
    </row>
    <row r="10" spans="2:96" x14ac:dyDescent="0.2">
      <c r="B10" s="8" t="s">
        <v>14</v>
      </c>
      <c r="C10" s="13">
        <v>2</v>
      </c>
      <c r="E10" s="5">
        <f t="shared" si="2"/>
        <v>6</v>
      </c>
      <c r="F10" s="5">
        <f t="shared" si="3"/>
        <v>800</v>
      </c>
      <c r="G10" s="5">
        <f t="shared" si="4"/>
        <v>800</v>
      </c>
      <c r="H10" s="20">
        <v>8.0918326848347724E-2</v>
      </c>
      <c r="I10" s="12">
        <f t="shared" si="0"/>
        <v>8.3603022131438109E-2</v>
      </c>
      <c r="J10" s="12">
        <f t="shared" si="1"/>
        <v>2.6846952830903853E-3</v>
      </c>
      <c r="K10" s="12">
        <f t="shared" si="5"/>
        <v>5.1746899174539909E-3</v>
      </c>
      <c r="L10" s="12">
        <f t="shared" si="6"/>
        <v>2.4899946343636056E-3</v>
      </c>
      <c r="M10" s="12">
        <f t="shared" si="7"/>
        <v>6.7117382077259632E-4</v>
      </c>
      <c r="N10" s="12">
        <f t="shared" si="8"/>
        <v>2.013521462317789E-3</v>
      </c>
    </row>
    <row r="11" spans="2:96" x14ac:dyDescent="0.2">
      <c r="B11" s="8"/>
      <c r="C11" s="7"/>
      <c r="E11" s="5">
        <f t="shared" si="2"/>
        <v>7</v>
      </c>
      <c r="F11" s="5">
        <f t="shared" si="3"/>
        <v>1600</v>
      </c>
      <c r="G11" s="5">
        <f t="shared" si="4"/>
        <v>1600</v>
      </c>
      <c r="H11" s="20">
        <v>8.1770429238561079E-2</v>
      </c>
      <c r="I11" s="12">
        <f t="shared" si="0"/>
        <v>8.3603022131438109E-2</v>
      </c>
      <c r="J11" s="12">
        <f t="shared" si="1"/>
        <v>1.8325928928770302E-3</v>
      </c>
      <c r="K11" s="12">
        <f t="shared" si="5"/>
        <v>1.3423476415451926E-3</v>
      </c>
      <c r="L11" s="12">
        <f t="shared" si="6"/>
        <v>4.9024525133183755E-4</v>
      </c>
      <c r="M11" s="12">
        <f t="shared" si="7"/>
        <v>4.5814822321925755E-4</v>
      </c>
      <c r="N11" s="12">
        <f t="shared" si="8"/>
        <v>1.3744446696577726E-3</v>
      </c>
    </row>
    <row r="12" spans="2:96" x14ac:dyDescent="0.2">
      <c r="B12" s="6" t="s">
        <v>15</v>
      </c>
      <c r="C12" s="7"/>
      <c r="E12" s="5">
        <f t="shared" si="2"/>
        <v>8</v>
      </c>
      <c r="F12" s="5">
        <f t="shared" ref="F12" si="9">+F11*2</f>
        <v>3200</v>
      </c>
      <c r="G12" s="5">
        <f t="shared" ref="G12" si="10">+G11*2</f>
        <v>3200</v>
      </c>
      <c r="H12" s="20">
        <v>8.217568831337671E-2</v>
      </c>
      <c r="I12" s="12">
        <f t="shared" si="0"/>
        <v>8.3603022131438109E-2</v>
      </c>
      <c r="J12" s="12">
        <f t="shared" si="1"/>
        <v>1.4273338180613993E-3</v>
      </c>
      <c r="K12" s="12">
        <f t="shared" si="5"/>
        <v>9.162964464385151E-4</v>
      </c>
      <c r="L12" s="12">
        <f t="shared" si="6"/>
        <v>5.1103737162288415E-4</v>
      </c>
      <c r="M12" s="12">
        <f t="shared" si="7"/>
        <v>3.5683345451534981E-4</v>
      </c>
      <c r="N12" s="12">
        <f t="shared" si="8"/>
        <v>1.0705003635460494E-3</v>
      </c>
    </row>
    <row r="13" spans="2:96" x14ac:dyDescent="0.2">
      <c r="B13" s="8" t="s">
        <v>16</v>
      </c>
      <c r="C13" s="13">
        <v>100</v>
      </c>
    </row>
    <row r="14" spans="2:96" x14ac:dyDescent="0.2">
      <c r="B14" s="8" t="s">
        <v>17</v>
      </c>
      <c r="C14" s="7" t="str">
        <f>[1]YIELDCURVE!D5</f>
        <v>USD¤2</v>
      </c>
    </row>
    <row r="15" spans="2:96" ht="15" x14ac:dyDescent="0.25">
      <c r="B15" s="8" t="s">
        <v>18</v>
      </c>
      <c r="C15" s="16">
        <v>0.02</v>
      </c>
      <c r="E15" s="19" t="s">
        <v>44</v>
      </c>
    </row>
    <row r="16" spans="2:96" ht="15.75" thickBot="1" x14ac:dyDescent="0.3">
      <c r="B16" s="8" t="s">
        <v>19</v>
      </c>
      <c r="C16" s="16">
        <v>0.25</v>
      </c>
      <c r="D16" s="10"/>
      <c r="E16" s="14" t="s">
        <v>27</v>
      </c>
      <c r="F16" s="14" t="s">
        <v>28</v>
      </c>
      <c r="G16" s="14" t="s">
        <v>29</v>
      </c>
      <c r="H16" s="14" t="s">
        <v>30</v>
      </c>
      <c r="I16" s="14" t="s">
        <v>31</v>
      </c>
      <c r="J16" s="14" t="s">
        <v>32</v>
      </c>
      <c r="K16" s="14" t="s">
        <v>33</v>
      </c>
      <c r="L16" s="14" t="s">
        <v>34</v>
      </c>
      <c r="M16" s="14" t="s">
        <v>35</v>
      </c>
      <c r="N16" s="14" t="s">
        <v>34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</row>
    <row r="17" spans="2:96" ht="15" x14ac:dyDescent="0.25">
      <c r="B17" s="8" t="s">
        <v>26</v>
      </c>
      <c r="C17" s="17">
        <f>+'Yield Curve'!C8</f>
        <v>0.05</v>
      </c>
      <c r="D17" s="10"/>
      <c r="E17" s="15">
        <v>1</v>
      </c>
      <c r="F17" s="15">
        <v>25</v>
      </c>
      <c r="G17" s="5">
        <f>+F17</f>
        <v>25</v>
      </c>
      <c r="H17" s="21">
        <v>4.7493528148580405E-2</v>
      </c>
      <c r="I17" s="12">
        <f>+$C$33</f>
        <v>8.3603022131438109E-2</v>
      </c>
      <c r="J17" s="12">
        <f>+I17-H17</f>
        <v>3.6109493982857704E-2</v>
      </c>
      <c r="K17" s="12"/>
      <c r="L17" s="12"/>
      <c r="M17" s="12"/>
      <c r="N17" s="1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</row>
    <row r="18" spans="2:96" x14ac:dyDescent="0.2">
      <c r="B18" s="8"/>
      <c r="C18" s="7"/>
      <c r="D18" s="10"/>
      <c r="E18" s="5">
        <f>+E17+1</f>
        <v>2</v>
      </c>
      <c r="F18" s="5">
        <f>+F17*2</f>
        <v>50</v>
      </c>
      <c r="G18" s="5">
        <f>+G17*2</f>
        <v>50</v>
      </c>
      <c r="H18" s="21">
        <v>6.3343422297961999E-2</v>
      </c>
      <c r="I18" s="12">
        <f t="shared" ref="I18:I24" si="11">+$C$33</f>
        <v>8.3603022131438109E-2</v>
      </c>
      <c r="J18" s="12">
        <f t="shared" ref="J18:J24" si="12">+I18-H18</f>
        <v>2.0259599833476111E-2</v>
      </c>
      <c r="K18" s="12">
        <f>+J17*0.5</f>
        <v>1.8054746991428852E-2</v>
      </c>
      <c r="L18" s="12">
        <f>+ABS(K18-J18)</f>
        <v>2.2048528420472585E-3</v>
      </c>
      <c r="M18" s="12">
        <f>+J18*0.25</f>
        <v>5.0648999583690277E-3</v>
      </c>
      <c r="N18" s="12">
        <f>+ABS(M18-J18)</f>
        <v>1.5194699875107083E-2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</row>
    <row r="19" spans="2:96" x14ac:dyDescent="0.2">
      <c r="B19" s="6" t="s">
        <v>20</v>
      </c>
      <c r="C19" s="7"/>
      <c r="D19" s="10"/>
      <c r="E19" s="5">
        <f t="shared" ref="E19:E24" si="13">+E18+1</f>
        <v>3</v>
      </c>
      <c r="F19" s="5">
        <f t="shared" ref="F19:F24" si="14">+F18*2</f>
        <v>100</v>
      </c>
      <c r="G19" s="5">
        <f t="shared" ref="G19:G24" si="15">+G18*2</f>
        <v>100</v>
      </c>
      <c r="H19" s="21">
        <v>6.890582587858439E-2</v>
      </c>
      <c r="I19" s="12">
        <f t="shared" si="11"/>
        <v>8.3603022131438109E-2</v>
      </c>
      <c r="J19" s="12">
        <f t="shared" si="12"/>
        <v>1.469719625285372E-2</v>
      </c>
      <c r="K19" s="12">
        <f t="shared" ref="K19:K24" si="16">+J18*0.5</f>
        <v>1.0129799916738055E-2</v>
      </c>
      <c r="L19" s="12">
        <f t="shared" ref="L19:L24" si="17">+ABS(K19-J19)</f>
        <v>4.5673963361156644E-3</v>
      </c>
      <c r="M19" s="12">
        <f t="shared" ref="M19:M24" si="18">+J19*0.25</f>
        <v>3.6742990632134299E-3</v>
      </c>
      <c r="N19" s="12">
        <f t="shared" ref="N19:N24" si="19">+ABS(M19-J19)</f>
        <v>1.102289718964029E-2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</row>
    <row r="20" spans="2:96" x14ac:dyDescent="0.2">
      <c r="B20" s="8" t="s">
        <v>21</v>
      </c>
      <c r="C20" s="13">
        <v>3200</v>
      </c>
      <c r="D20" s="10"/>
      <c r="E20" s="5">
        <f t="shared" si="13"/>
        <v>4</v>
      </c>
      <c r="F20" s="5">
        <f t="shared" si="14"/>
        <v>200</v>
      </c>
      <c r="G20" s="5">
        <f t="shared" si="15"/>
        <v>200</v>
      </c>
      <c r="H20" s="21">
        <v>7.5491616008054763E-2</v>
      </c>
      <c r="I20" s="12">
        <f t="shared" si="11"/>
        <v>8.3603022131438109E-2</v>
      </c>
      <c r="J20" s="12">
        <f t="shared" si="12"/>
        <v>8.1114061233833468E-3</v>
      </c>
      <c r="K20" s="12">
        <f t="shared" si="16"/>
        <v>7.3485981264268599E-3</v>
      </c>
      <c r="L20" s="12">
        <f t="shared" si="17"/>
        <v>7.6280799695648688E-4</v>
      </c>
      <c r="M20" s="12">
        <f t="shared" si="18"/>
        <v>2.0278515308458367E-3</v>
      </c>
      <c r="N20" s="12">
        <f t="shared" si="19"/>
        <v>6.0835545925375101E-3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2:96" x14ac:dyDescent="0.2">
      <c r="B21" s="8" t="s">
        <v>22</v>
      </c>
      <c r="C21" s="13">
        <v>3200</v>
      </c>
      <c r="D21" s="10"/>
      <c r="E21" s="5">
        <f t="shared" si="13"/>
        <v>5</v>
      </c>
      <c r="F21" s="5">
        <f t="shared" si="14"/>
        <v>400</v>
      </c>
      <c r="G21" s="5">
        <f t="shared" si="15"/>
        <v>400</v>
      </c>
      <c r="H21" s="21">
        <v>8.0182079546695942E-2</v>
      </c>
      <c r="I21" s="12">
        <f t="shared" si="11"/>
        <v>8.3603022131438109E-2</v>
      </c>
      <c r="J21" s="12">
        <f t="shared" si="12"/>
        <v>3.4209425847421676E-3</v>
      </c>
      <c r="K21" s="12">
        <f t="shared" si="16"/>
        <v>4.0557030616916734E-3</v>
      </c>
      <c r="L21" s="12">
        <f t="shared" si="17"/>
        <v>6.3476047694950577E-4</v>
      </c>
      <c r="M21" s="12">
        <f t="shared" si="18"/>
        <v>8.552356461855419E-4</v>
      </c>
      <c r="N21" s="12">
        <f t="shared" si="19"/>
        <v>2.5657069385566257E-3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</row>
    <row r="22" spans="2:96" x14ac:dyDescent="0.2">
      <c r="B22" s="8" t="s">
        <v>23</v>
      </c>
      <c r="C22" s="13">
        <v>4</v>
      </c>
      <c r="D22" s="10"/>
      <c r="E22" s="5">
        <f t="shared" si="13"/>
        <v>6</v>
      </c>
      <c r="F22" s="5">
        <f t="shared" si="14"/>
        <v>800</v>
      </c>
      <c r="G22" s="5">
        <f t="shared" si="15"/>
        <v>800</v>
      </c>
      <c r="H22" s="21">
        <v>8.1178337559305869E-2</v>
      </c>
      <c r="I22" s="12">
        <f t="shared" si="11"/>
        <v>8.3603022131438109E-2</v>
      </c>
      <c r="J22" s="12">
        <f t="shared" si="12"/>
        <v>2.4246845721322408E-3</v>
      </c>
      <c r="K22" s="12">
        <f t="shared" si="16"/>
        <v>1.7104712923710838E-3</v>
      </c>
      <c r="L22" s="12">
        <f t="shared" si="17"/>
        <v>7.1421327976115695E-4</v>
      </c>
      <c r="M22" s="12">
        <f t="shared" si="18"/>
        <v>6.0617114303306019E-4</v>
      </c>
      <c r="N22" s="12">
        <f t="shared" si="19"/>
        <v>1.8185134290991806E-3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</row>
    <row r="23" spans="2:96" x14ac:dyDescent="0.2">
      <c r="B23" s="8" t="s">
        <v>24</v>
      </c>
      <c r="C23" s="13">
        <v>1</v>
      </c>
      <c r="D23" s="10"/>
      <c r="E23" s="5">
        <f t="shared" si="13"/>
        <v>7</v>
      </c>
      <c r="F23" s="5">
        <f t="shared" si="14"/>
        <v>1600</v>
      </c>
      <c r="G23" s="5">
        <f t="shared" si="15"/>
        <v>1600</v>
      </c>
      <c r="H23" s="21">
        <v>8.1837905827177482E-2</v>
      </c>
      <c r="I23" s="12">
        <f t="shared" si="11"/>
        <v>8.3603022131438109E-2</v>
      </c>
      <c r="J23" s="12">
        <f t="shared" si="12"/>
        <v>1.7651163042606277E-3</v>
      </c>
      <c r="K23" s="12">
        <f t="shared" si="16"/>
        <v>1.2123422860661204E-3</v>
      </c>
      <c r="L23" s="12">
        <f t="shared" si="17"/>
        <v>5.5277401819450733E-4</v>
      </c>
      <c r="M23" s="12">
        <f t="shared" si="18"/>
        <v>4.4127907606515693E-4</v>
      </c>
      <c r="N23" s="12">
        <f t="shared" si="19"/>
        <v>1.3238372281954708E-3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</row>
    <row r="24" spans="2:96" x14ac:dyDescent="0.2">
      <c r="B24" s="8"/>
      <c r="C24" s="7"/>
      <c r="D24" s="10"/>
      <c r="E24" s="5">
        <f t="shared" si="13"/>
        <v>8</v>
      </c>
      <c r="F24" s="5">
        <f t="shared" si="14"/>
        <v>3200</v>
      </c>
      <c r="G24" s="5">
        <f t="shared" si="15"/>
        <v>3200</v>
      </c>
      <c r="H24" s="21">
        <v>8.2197321496208092E-2</v>
      </c>
      <c r="I24" s="12">
        <f t="shared" si="11"/>
        <v>8.3603022131438109E-2</v>
      </c>
      <c r="J24" s="12">
        <f t="shared" si="12"/>
        <v>1.4057006352300172E-3</v>
      </c>
      <c r="K24" s="12">
        <f t="shared" si="16"/>
        <v>8.8255815213031386E-4</v>
      </c>
      <c r="L24" s="12">
        <f t="shared" si="17"/>
        <v>5.2314248309970335E-4</v>
      </c>
      <c r="M24" s="12">
        <f t="shared" si="18"/>
        <v>3.514251588075043E-4</v>
      </c>
      <c r="N24" s="12">
        <f t="shared" si="19"/>
        <v>1.0542754764225129E-3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</row>
    <row r="25" spans="2:96" x14ac:dyDescent="0.2">
      <c r="B25" s="6" t="s">
        <v>25</v>
      </c>
      <c r="C25" s="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</row>
    <row r="26" spans="2:96" x14ac:dyDescent="0.2">
      <c r="B26" s="8" t="s">
        <v>11</v>
      </c>
      <c r="C26" s="9">
        <f>_xll.ORF.BARRBSPDE(C5,C6,C7,C13,C8,C9,C10,C14,C15,C16,B20:C23,FALSE)</f>
        <v>8.2197321496208092E-2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</row>
    <row r="27" spans="2:96" x14ac:dyDescent="0.2">
      <c r="B27" s="8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</row>
    <row r="28" spans="2:96" x14ac:dyDescent="0.2">
      <c r="B28" s="6" t="s">
        <v>37</v>
      </c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</row>
    <row r="29" spans="2:96" x14ac:dyDescent="0.2">
      <c r="B29" s="5" t="s">
        <v>36</v>
      </c>
      <c r="C29" s="11">
        <f>+_xll.ORF.BARRBS(C5,C9,C13,C6,C8,C7,C17,C15,C16)</f>
        <v>6.2282360272842396E-2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</row>
    <row r="30" spans="2:96" x14ac:dyDescent="0.2">
      <c r="B30" s="5" t="s">
        <v>38</v>
      </c>
      <c r="C30" s="18">
        <v>365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</row>
    <row r="31" spans="2:96" x14ac:dyDescent="0.2">
      <c r="B31" s="5" t="s">
        <v>39</v>
      </c>
      <c r="C31" s="11">
        <f>+C8*EXP(0.5826*C16*SQRT(C7/C30))</f>
        <v>110.84180839486365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</row>
    <row r="32" spans="2:96" x14ac:dyDescent="0.2">
      <c r="B32" s="5" t="s">
        <v>40</v>
      </c>
      <c r="C32" s="11">
        <f>+C8*EXP(-0.5826*C16*SQRT(C7/C30))</f>
        <v>109.16458487301898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</row>
    <row r="33" spans="2:96" x14ac:dyDescent="0.2">
      <c r="B33" s="5" t="s">
        <v>41</v>
      </c>
      <c r="C33" s="11">
        <f>+_xll.ORF.BARRBS(C5,C9,C13,C6,C31,C7,C17,C15,C16)</f>
        <v>8.3603022131438109E-2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</row>
    <row r="34" spans="2:96" x14ac:dyDescent="0.2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</row>
    <row r="35" spans="2:96" x14ac:dyDescent="0.2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</row>
    <row r="36" spans="2:96" x14ac:dyDescent="0.2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</row>
    <row r="37" spans="2:96" x14ac:dyDescent="0.2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</row>
    <row r="38" spans="2:96" x14ac:dyDescent="0.2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</row>
    <row r="39" spans="2:96" x14ac:dyDescent="0.2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</row>
    <row r="40" spans="2:96" x14ac:dyDescent="0.2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</row>
    <row r="41" spans="2:96" x14ac:dyDescent="0.2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</row>
    <row r="42" spans="2:96" x14ac:dyDescent="0.2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</row>
    <row r="43" spans="2:96" x14ac:dyDescent="0.2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</row>
    <row r="44" spans="2:96" x14ac:dyDescent="0.2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</row>
    <row r="45" spans="2:96" x14ac:dyDescent="0.2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</row>
    <row r="46" spans="2:96" x14ac:dyDescent="0.2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</row>
    <row r="47" spans="2:96" x14ac:dyDescent="0.2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</row>
    <row r="48" spans="2:96" x14ac:dyDescent="0.2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</row>
    <row r="49" spans="4:96" x14ac:dyDescent="0.2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</row>
    <row r="50" spans="4:96" x14ac:dyDescent="0.2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</row>
    <row r="51" spans="4:96" x14ac:dyDescent="0.2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</row>
    <row r="52" spans="4:96" x14ac:dyDescent="0.2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</row>
    <row r="53" spans="4:96" x14ac:dyDescent="0.2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</row>
    <row r="54" spans="4:96" x14ac:dyDescent="0.2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</row>
    <row r="55" spans="4:96" x14ac:dyDescent="0.2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</row>
    <row r="56" spans="4:96" x14ac:dyDescent="0.2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</row>
    <row r="57" spans="4:96" x14ac:dyDescent="0.2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</row>
    <row r="58" spans="4:96" x14ac:dyDescent="0.2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</row>
    <row r="59" spans="4:96" x14ac:dyDescent="0.2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</row>
    <row r="60" spans="4:96" x14ac:dyDescent="0.2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</row>
    <row r="61" spans="4:96" x14ac:dyDescent="0.2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</row>
    <row r="62" spans="4:96" x14ac:dyDescent="0.2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</row>
    <row r="63" spans="4:96" x14ac:dyDescent="0.2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</row>
    <row r="64" spans="4:96" x14ac:dyDescent="0.2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</row>
    <row r="65" spans="4:96" x14ac:dyDescent="0.2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</row>
    <row r="66" spans="4:96" x14ac:dyDescent="0.2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</row>
    <row r="67" spans="4:96" x14ac:dyDescent="0.2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</row>
    <row r="68" spans="4:96" x14ac:dyDescent="0.2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</row>
    <row r="69" spans="4:96" x14ac:dyDescent="0.2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</row>
    <row r="70" spans="4:96" x14ac:dyDescent="0.2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</row>
    <row r="71" spans="4:96" x14ac:dyDescent="0.2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</row>
    <row r="72" spans="4:96" x14ac:dyDescent="0.2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</row>
    <row r="73" spans="4:96" x14ac:dyDescent="0.2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</row>
    <row r="74" spans="4:96" x14ac:dyDescent="0.2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</row>
    <row r="75" spans="4:96" x14ac:dyDescent="0.2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</row>
    <row r="76" spans="4:96" x14ac:dyDescent="0.2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</row>
    <row r="77" spans="4:96" x14ac:dyDescent="0.2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</row>
    <row r="78" spans="4:96" x14ac:dyDescent="0.2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</row>
    <row r="79" spans="4:96" x14ac:dyDescent="0.2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</row>
    <row r="80" spans="4:96" x14ac:dyDescent="0.2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</row>
    <row r="81" spans="4:96" x14ac:dyDescent="0.2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</row>
    <row r="82" spans="4:96" x14ac:dyDescent="0.2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</row>
    <row r="83" spans="4:96" x14ac:dyDescent="0.2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</row>
    <row r="84" spans="4:96" x14ac:dyDescent="0.2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</row>
    <row r="85" spans="4:96" x14ac:dyDescent="0.2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</row>
    <row r="86" spans="4:96" x14ac:dyDescent="0.2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</row>
    <row r="87" spans="4:96" x14ac:dyDescent="0.2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</row>
    <row r="88" spans="4:96" x14ac:dyDescent="0.2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</row>
    <row r="89" spans="4:96" x14ac:dyDescent="0.2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</row>
    <row r="90" spans="4:96" x14ac:dyDescent="0.2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</row>
    <row r="91" spans="4:96" x14ac:dyDescent="0.2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</row>
    <row r="92" spans="4:96" x14ac:dyDescent="0.2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</row>
    <row r="93" spans="4:96" x14ac:dyDescent="0.2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</row>
    <row r="94" spans="4:96" x14ac:dyDescent="0.2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</row>
    <row r="95" spans="4:96" x14ac:dyDescent="0.2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</row>
    <row r="96" spans="4:96" x14ac:dyDescent="0.2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</row>
    <row r="97" spans="4:96" x14ac:dyDescent="0.2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</row>
    <row r="98" spans="4:96" x14ac:dyDescent="0.2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</row>
    <row r="99" spans="4:96" x14ac:dyDescent="0.2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</row>
    <row r="100" spans="4:96" x14ac:dyDescent="0.2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</row>
    <row r="101" spans="4:96" x14ac:dyDescent="0.2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</row>
    <row r="102" spans="4:96" x14ac:dyDescent="0.2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</row>
    <row r="103" spans="4:96" x14ac:dyDescent="0.2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</row>
    <row r="104" spans="4:96" x14ac:dyDescent="0.2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</row>
    <row r="105" spans="4:96" x14ac:dyDescent="0.2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</row>
    <row r="106" spans="4:96" x14ac:dyDescent="0.2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</row>
    <row r="107" spans="4:96" x14ac:dyDescent="0.2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</row>
    <row r="108" spans="4:96" x14ac:dyDescent="0.2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</row>
    <row r="109" spans="4:96" x14ac:dyDescent="0.2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</row>
    <row r="110" spans="4:96" x14ac:dyDescent="0.2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</row>
    <row r="111" spans="4:96" x14ac:dyDescent="0.2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</row>
    <row r="112" spans="4:96" x14ac:dyDescent="0.2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</row>
    <row r="113" spans="4:96" x14ac:dyDescent="0.2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</row>
    <row r="114" spans="4:96" x14ac:dyDescent="0.2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</row>
    <row r="115" spans="4:96" x14ac:dyDescent="0.2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</row>
    <row r="116" spans="4:96" x14ac:dyDescent="0.2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</row>
    <row r="117" spans="4:96" x14ac:dyDescent="0.2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</row>
    <row r="118" spans="4:96" x14ac:dyDescent="0.2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</row>
    <row r="119" spans="4:96" x14ac:dyDescent="0.2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</row>
    <row r="120" spans="4:96" x14ac:dyDescent="0.2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</row>
    <row r="121" spans="4:96" x14ac:dyDescent="0.2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</row>
    <row r="122" spans="4:96" x14ac:dyDescent="0.2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</row>
    <row r="123" spans="4:96" x14ac:dyDescent="0.2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</row>
    <row r="124" spans="4:96" x14ac:dyDescent="0.2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</row>
    <row r="125" spans="4:96" x14ac:dyDescent="0.2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</row>
    <row r="126" spans="4:96" x14ac:dyDescent="0.2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</row>
    <row r="127" spans="4:96" x14ac:dyDescent="0.2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</row>
    <row r="128" spans="4:96" x14ac:dyDescent="0.2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</row>
    <row r="129" spans="4:96" x14ac:dyDescent="0.2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</row>
    <row r="130" spans="4:96" x14ac:dyDescent="0.2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</row>
    <row r="131" spans="4:96" x14ac:dyDescent="0.2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</row>
    <row r="132" spans="4:96" x14ac:dyDescent="0.2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</row>
    <row r="133" spans="4:96" x14ac:dyDescent="0.2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</row>
    <row r="134" spans="4:96" x14ac:dyDescent="0.2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</row>
    <row r="135" spans="4:96" x14ac:dyDescent="0.2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</row>
    <row r="136" spans="4:96" x14ac:dyDescent="0.2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</row>
    <row r="137" spans="4:96" x14ac:dyDescent="0.2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</row>
    <row r="138" spans="4:96" x14ac:dyDescent="0.2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</row>
    <row r="139" spans="4:96" x14ac:dyDescent="0.2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</row>
    <row r="140" spans="4:96" x14ac:dyDescent="0.2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</row>
    <row r="141" spans="4:96" x14ac:dyDescent="0.2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</row>
    <row r="142" spans="4:96" x14ac:dyDescent="0.2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</row>
    <row r="143" spans="4:96" x14ac:dyDescent="0.2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</row>
    <row r="144" spans="4:96" x14ac:dyDescent="0.2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</row>
    <row r="145" spans="4:96" x14ac:dyDescent="0.2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</row>
    <row r="146" spans="4:96" x14ac:dyDescent="0.2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</row>
    <row r="147" spans="4:96" x14ac:dyDescent="0.2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</row>
    <row r="148" spans="4:96" x14ac:dyDescent="0.2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</row>
    <row r="149" spans="4:96" x14ac:dyDescent="0.2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</row>
    <row r="150" spans="4:96" x14ac:dyDescent="0.2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</row>
    <row r="151" spans="4:96" x14ac:dyDescent="0.2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</row>
    <row r="152" spans="4:96" x14ac:dyDescent="0.2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</row>
    <row r="153" spans="4:96" x14ac:dyDescent="0.2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</row>
    <row r="154" spans="4:96" x14ac:dyDescent="0.2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</row>
    <row r="155" spans="4:96" x14ac:dyDescent="0.2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</row>
    <row r="156" spans="4:96" x14ac:dyDescent="0.2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</row>
    <row r="157" spans="4:96" x14ac:dyDescent="0.2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</row>
    <row r="158" spans="4:96" x14ac:dyDescent="0.2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</row>
    <row r="159" spans="4:96" x14ac:dyDescent="0.2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</row>
    <row r="160" spans="4:96" x14ac:dyDescent="0.2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</row>
    <row r="161" spans="4:96" x14ac:dyDescent="0.2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</row>
    <row r="162" spans="4:96" x14ac:dyDescent="0.2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</row>
    <row r="163" spans="4:96" x14ac:dyDescent="0.2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</row>
    <row r="164" spans="4:96" x14ac:dyDescent="0.2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</row>
    <row r="165" spans="4:96" x14ac:dyDescent="0.2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</row>
    <row r="166" spans="4:96" x14ac:dyDescent="0.2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</row>
    <row r="167" spans="4:96" x14ac:dyDescent="0.2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</row>
    <row r="168" spans="4:96" x14ac:dyDescent="0.2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</row>
    <row r="169" spans="4:96" x14ac:dyDescent="0.2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</row>
    <row r="170" spans="4:96" x14ac:dyDescent="0.2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</row>
    <row r="171" spans="4:96" x14ac:dyDescent="0.2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</row>
    <row r="172" spans="4:96" x14ac:dyDescent="0.2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</row>
    <row r="173" spans="4:96" x14ac:dyDescent="0.2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</row>
    <row r="174" spans="4:96" x14ac:dyDescent="0.2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</row>
    <row r="175" spans="4:96" x14ac:dyDescent="0.2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</row>
    <row r="176" spans="4:96" x14ac:dyDescent="0.2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</row>
    <row r="177" spans="4:96" x14ac:dyDescent="0.2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</row>
    <row r="178" spans="4:96" x14ac:dyDescent="0.2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</row>
    <row r="179" spans="4:96" x14ac:dyDescent="0.2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</row>
    <row r="180" spans="4:96" x14ac:dyDescent="0.2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</row>
    <row r="181" spans="4:96" x14ac:dyDescent="0.2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</row>
    <row r="182" spans="4:96" x14ac:dyDescent="0.2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</row>
    <row r="183" spans="4:96" x14ac:dyDescent="0.2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</row>
    <row r="184" spans="4:96" x14ac:dyDescent="0.2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</row>
    <row r="185" spans="4:96" x14ac:dyDescent="0.2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</row>
    <row r="186" spans="4:96" x14ac:dyDescent="0.2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</row>
    <row r="187" spans="4:96" x14ac:dyDescent="0.2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</row>
    <row r="188" spans="4:96" x14ac:dyDescent="0.2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</row>
    <row r="189" spans="4:96" x14ac:dyDescent="0.2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</row>
    <row r="190" spans="4:96" x14ac:dyDescent="0.2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</row>
    <row r="191" spans="4:96" x14ac:dyDescent="0.2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</row>
    <row r="192" spans="4:96" x14ac:dyDescent="0.2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</row>
    <row r="193" spans="4:96" x14ac:dyDescent="0.2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</row>
    <row r="194" spans="4:96" x14ac:dyDescent="0.2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</row>
    <row r="195" spans="4:96" x14ac:dyDescent="0.2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</row>
    <row r="196" spans="4:96" x14ac:dyDescent="0.2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</row>
    <row r="197" spans="4:96" x14ac:dyDescent="0.2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</row>
    <row r="198" spans="4:96" x14ac:dyDescent="0.2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</row>
    <row r="199" spans="4:96" x14ac:dyDescent="0.2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</row>
    <row r="200" spans="4:96" x14ac:dyDescent="0.2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</row>
    <row r="201" spans="4:96" x14ac:dyDescent="0.2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</row>
    <row r="202" spans="4:96" x14ac:dyDescent="0.2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</row>
    <row r="203" spans="4:96" x14ac:dyDescent="0.2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</row>
    <row r="204" spans="4:96" x14ac:dyDescent="0.2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</row>
    <row r="205" spans="4:96" x14ac:dyDescent="0.2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</row>
    <row r="206" spans="4:96" x14ac:dyDescent="0.2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</row>
    <row r="207" spans="4:96" x14ac:dyDescent="0.2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</row>
    <row r="208" spans="4:96" x14ac:dyDescent="0.2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</row>
    <row r="209" spans="4:96" x14ac:dyDescent="0.2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</row>
    <row r="210" spans="4:96" x14ac:dyDescent="0.2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</row>
    <row r="211" spans="4:96" x14ac:dyDescent="0.2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</row>
    <row r="212" spans="4:96" x14ac:dyDescent="0.2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</row>
    <row r="213" spans="4:96" x14ac:dyDescent="0.2"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</row>
    <row r="214" spans="4:96" x14ac:dyDescent="0.2"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</row>
    <row r="215" spans="4:96" x14ac:dyDescent="0.2"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</row>
    <row r="216" spans="4:96" x14ac:dyDescent="0.2"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</row>
    <row r="217" spans="4:96" x14ac:dyDescent="0.2"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</row>
    <row r="218" spans="4:96" x14ac:dyDescent="0.2"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</row>
    <row r="219" spans="4:96" x14ac:dyDescent="0.2"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</row>
    <row r="220" spans="4:96" x14ac:dyDescent="0.2"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</row>
    <row r="221" spans="4:96" x14ac:dyDescent="0.2"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</row>
    <row r="222" spans="4:96" x14ac:dyDescent="0.2"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</row>
    <row r="223" spans="4:96" x14ac:dyDescent="0.2"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</row>
    <row r="224" spans="4:96" x14ac:dyDescent="0.2"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</row>
    <row r="225" spans="4:96" x14ac:dyDescent="0.2"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</row>
    <row r="226" spans="4:96" x14ac:dyDescent="0.2"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</row>
    <row r="227" spans="4:96" x14ac:dyDescent="0.2"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</row>
    <row r="228" spans="4:96" x14ac:dyDescent="0.2"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</row>
    <row r="229" spans="4:96" x14ac:dyDescent="0.2"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</row>
    <row r="230" spans="4:96" x14ac:dyDescent="0.2"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</row>
    <row r="231" spans="4:96" x14ac:dyDescent="0.2"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</row>
    <row r="232" spans="4:96" x14ac:dyDescent="0.2"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</row>
    <row r="233" spans="4:96" x14ac:dyDescent="0.2"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</row>
    <row r="234" spans="4:96" x14ac:dyDescent="0.2"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</row>
    <row r="235" spans="4:96" x14ac:dyDescent="0.2"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</row>
    <row r="236" spans="4:96" x14ac:dyDescent="0.2"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</row>
    <row r="237" spans="4:96" x14ac:dyDescent="0.2"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</row>
    <row r="238" spans="4:96" x14ac:dyDescent="0.2"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</row>
    <row r="239" spans="4:96" x14ac:dyDescent="0.2"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</row>
    <row r="240" spans="4:96" x14ac:dyDescent="0.2"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</row>
    <row r="241" spans="4:96" x14ac:dyDescent="0.2"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</row>
    <row r="242" spans="4:96" x14ac:dyDescent="0.2"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</row>
    <row r="243" spans="4:96" x14ac:dyDescent="0.2"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</row>
    <row r="244" spans="4:96" x14ac:dyDescent="0.2"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</row>
    <row r="245" spans="4:96" x14ac:dyDescent="0.2"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</row>
    <row r="246" spans="4:96" x14ac:dyDescent="0.2"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</row>
    <row r="247" spans="4:96" x14ac:dyDescent="0.2"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</row>
    <row r="248" spans="4:96" x14ac:dyDescent="0.2"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</row>
    <row r="249" spans="4:96" x14ac:dyDescent="0.2"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</row>
    <row r="250" spans="4:96" x14ac:dyDescent="0.2"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</row>
    <row r="251" spans="4:96" x14ac:dyDescent="0.2"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</row>
    <row r="252" spans="4:96" x14ac:dyDescent="0.2"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</row>
    <row r="253" spans="4:96" x14ac:dyDescent="0.2"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</row>
    <row r="254" spans="4:96" x14ac:dyDescent="0.2"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</row>
    <row r="255" spans="4:96" x14ac:dyDescent="0.2"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</row>
    <row r="256" spans="4:96" x14ac:dyDescent="0.2"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</row>
    <row r="257" spans="4:96" x14ac:dyDescent="0.2"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</row>
    <row r="258" spans="4:96" x14ac:dyDescent="0.2"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</row>
    <row r="259" spans="4:96" x14ac:dyDescent="0.2"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</row>
    <row r="260" spans="4:96" x14ac:dyDescent="0.2"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</row>
    <row r="261" spans="4:96" x14ac:dyDescent="0.2"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</row>
    <row r="262" spans="4:96" x14ac:dyDescent="0.2"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</row>
    <row r="263" spans="4:96" x14ac:dyDescent="0.2"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</row>
    <row r="264" spans="4:96" x14ac:dyDescent="0.2"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</row>
    <row r="265" spans="4:96" x14ac:dyDescent="0.2"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</row>
    <row r="266" spans="4:96" x14ac:dyDescent="0.2"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</row>
    <row r="267" spans="4:96" x14ac:dyDescent="0.2"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</row>
    <row r="268" spans="4:96" x14ac:dyDescent="0.2"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</row>
    <row r="269" spans="4:96" x14ac:dyDescent="0.2"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</row>
    <row r="270" spans="4:96" x14ac:dyDescent="0.2"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</row>
    <row r="271" spans="4:96" x14ac:dyDescent="0.2"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</row>
    <row r="272" spans="4:96" x14ac:dyDescent="0.2"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</row>
    <row r="273" spans="4:96" x14ac:dyDescent="0.2"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</row>
    <row r="274" spans="4:96" x14ac:dyDescent="0.2"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</row>
    <row r="275" spans="4:96" x14ac:dyDescent="0.2"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</row>
    <row r="276" spans="4:96" x14ac:dyDescent="0.2"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</row>
    <row r="277" spans="4:96" x14ac:dyDescent="0.2"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</row>
    <row r="278" spans="4:96" x14ac:dyDescent="0.2"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</row>
    <row r="279" spans="4:96" x14ac:dyDescent="0.2"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</row>
    <row r="280" spans="4:96" x14ac:dyDescent="0.2"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</row>
    <row r="281" spans="4:96" x14ac:dyDescent="0.2"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</row>
    <row r="282" spans="4:96" x14ac:dyDescent="0.2"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</row>
    <row r="283" spans="4:96" x14ac:dyDescent="0.2"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</row>
    <row r="284" spans="4:96" x14ac:dyDescent="0.2"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</row>
    <row r="285" spans="4:96" x14ac:dyDescent="0.2"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</row>
    <row r="286" spans="4:96" x14ac:dyDescent="0.2"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</row>
    <row r="287" spans="4:96" x14ac:dyDescent="0.2"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</row>
    <row r="288" spans="4:96" x14ac:dyDescent="0.2"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</row>
    <row r="289" spans="4:96" x14ac:dyDescent="0.2"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</row>
    <row r="290" spans="4:96" x14ac:dyDescent="0.2"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</row>
    <row r="291" spans="4:96" x14ac:dyDescent="0.2"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</row>
    <row r="292" spans="4:96" x14ac:dyDescent="0.2"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</row>
    <row r="293" spans="4:96" x14ac:dyDescent="0.2"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</row>
    <row r="294" spans="4:96" x14ac:dyDescent="0.2"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</row>
    <row r="295" spans="4:96" x14ac:dyDescent="0.2"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</row>
    <row r="296" spans="4:96" x14ac:dyDescent="0.2"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</row>
    <row r="297" spans="4:96" x14ac:dyDescent="0.2"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</row>
    <row r="298" spans="4:96" x14ac:dyDescent="0.2"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</row>
    <row r="299" spans="4:96" x14ac:dyDescent="0.2"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</row>
    <row r="300" spans="4:96" x14ac:dyDescent="0.2"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</row>
    <row r="301" spans="4:96" x14ac:dyDescent="0.2"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</row>
    <row r="302" spans="4:96" x14ac:dyDescent="0.2"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</row>
    <row r="303" spans="4:96" x14ac:dyDescent="0.2"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</row>
    <row r="304" spans="4:96" x14ac:dyDescent="0.2"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</row>
    <row r="305" spans="4:96" x14ac:dyDescent="0.2"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</row>
    <row r="306" spans="4:96" x14ac:dyDescent="0.2"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</row>
    <row r="307" spans="4:96" x14ac:dyDescent="0.2"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</row>
    <row r="308" spans="4:96" x14ac:dyDescent="0.2"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</row>
    <row r="309" spans="4:96" x14ac:dyDescent="0.2"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</row>
    <row r="310" spans="4:96" x14ac:dyDescent="0.2"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</row>
    <row r="311" spans="4:96" x14ac:dyDescent="0.2"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</row>
    <row r="312" spans="4:96" x14ac:dyDescent="0.2"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</row>
    <row r="313" spans="4:96" x14ac:dyDescent="0.2"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</row>
    <row r="314" spans="4:96" x14ac:dyDescent="0.2"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</row>
    <row r="315" spans="4:96" x14ac:dyDescent="0.2"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</row>
    <row r="316" spans="4:96" x14ac:dyDescent="0.2"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</row>
    <row r="317" spans="4:96" x14ac:dyDescent="0.2"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</row>
    <row r="318" spans="4:96" x14ac:dyDescent="0.2"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</row>
    <row r="319" spans="4:96" x14ac:dyDescent="0.2"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</row>
    <row r="320" spans="4:96" x14ac:dyDescent="0.2"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</row>
    <row r="321" spans="4:96" x14ac:dyDescent="0.2"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</row>
    <row r="322" spans="4:96" x14ac:dyDescent="0.2"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</row>
    <row r="323" spans="4:96" x14ac:dyDescent="0.2"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</row>
    <row r="324" spans="4:96" x14ac:dyDescent="0.2"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</row>
    <row r="325" spans="4:96" x14ac:dyDescent="0.2"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</row>
    <row r="326" spans="4:96" x14ac:dyDescent="0.2"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</row>
    <row r="327" spans="4:96" x14ac:dyDescent="0.2"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</row>
    <row r="328" spans="4:96" x14ac:dyDescent="0.2"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</row>
    <row r="329" spans="4:96" x14ac:dyDescent="0.2"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</row>
    <row r="330" spans="4:96" x14ac:dyDescent="0.2"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</row>
    <row r="331" spans="4:96" x14ac:dyDescent="0.2"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</row>
    <row r="332" spans="4:96" x14ac:dyDescent="0.2"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</row>
    <row r="333" spans="4:96" x14ac:dyDescent="0.2"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</row>
    <row r="334" spans="4:96" x14ac:dyDescent="0.2"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</row>
    <row r="335" spans="4:96" x14ac:dyDescent="0.2"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</row>
    <row r="336" spans="4:96" x14ac:dyDescent="0.2"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</row>
    <row r="337" spans="4:96" x14ac:dyDescent="0.2"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</row>
    <row r="338" spans="4:96" x14ac:dyDescent="0.2"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</row>
    <row r="339" spans="4:96" x14ac:dyDescent="0.2"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</row>
    <row r="340" spans="4:96" x14ac:dyDescent="0.2"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</row>
    <row r="341" spans="4:96" x14ac:dyDescent="0.2"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</row>
    <row r="342" spans="4:96" x14ac:dyDescent="0.2"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</row>
    <row r="343" spans="4:96" x14ac:dyDescent="0.2"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</row>
    <row r="344" spans="4:96" x14ac:dyDescent="0.2"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</row>
    <row r="345" spans="4:96" x14ac:dyDescent="0.2"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</row>
    <row r="346" spans="4:96" x14ac:dyDescent="0.2"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</row>
    <row r="347" spans="4:96" x14ac:dyDescent="0.2"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</row>
    <row r="348" spans="4:96" x14ac:dyDescent="0.2"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</row>
    <row r="349" spans="4:96" x14ac:dyDescent="0.2"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</row>
    <row r="350" spans="4:96" x14ac:dyDescent="0.2"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</row>
    <row r="351" spans="4:96" x14ac:dyDescent="0.2"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</row>
    <row r="352" spans="4:96" x14ac:dyDescent="0.2"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</row>
    <row r="353" spans="4:96" x14ac:dyDescent="0.2"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</row>
    <row r="354" spans="4:96" x14ac:dyDescent="0.2"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</row>
    <row r="355" spans="4:96" x14ac:dyDescent="0.2"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</row>
    <row r="356" spans="4:96" x14ac:dyDescent="0.2"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</row>
    <row r="357" spans="4:96" x14ac:dyDescent="0.2"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</row>
    <row r="358" spans="4:96" x14ac:dyDescent="0.2"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</row>
    <row r="359" spans="4:96" x14ac:dyDescent="0.2"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</row>
    <row r="360" spans="4:96" x14ac:dyDescent="0.2"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</row>
    <row r="361" spans="4:96" x14ac:dyDescent="0.2"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</row>
    <row r="362" spans="4:96" x14ac:dyDescent="0.2"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</row>
    <row r="363" spans="4:96" x14ac:dyDescent="0.2"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</row>
    <row r="364" spans="4:96" x14ac:dyDescent="0.2"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</row>
    <row r="365" spans="4:96" x14ac:dyDescent="0.2"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</row>
    <row r="366" spans="4:96" x14ac:dyDescent="0.2"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</row>
    <row r="367" spans="4:96" x14ac:dyDescent="0.2"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</row>
    <row r="368" spans="4:96" x14ac:dyDescent="0.2"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</row>
    <row r="369" spans="4:96" x14ac:dyDescent="0.2"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</row>
    <row r="370" spans="4:96" x14ac:dyDescent="0.2"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</row>
    <row r="371" spans="4:96" x14ac:dyDescent="0.2"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</row>
    <row r="372" spans="4:96" x14ac:dyDescent="0.2"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</row>
    <row r="373" spans="4:96" x14ac:dyDescent="0.2"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</row>
    <row r="374" spans="4:96" x14ac:dyDescent="0.2"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</row>
    <row r="375" spans="4:96" x14ac:dyDescent="0.2"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</row>
    <row r="376" spans="4:96" x14ac:dyDescent="0.2"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</row>
    <row r="377" spans="4:96" x14ac:dyDescent="0.2"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</row>
    <row r="378" spans="4:96" x14ac:dyDescent="0.2"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</row>
    <row r="379" spans="4:96" x14ac:dyDescent="0.2"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</row>
    <row r="380" spans="4:96" x14ac:dyDescent="0.2"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</row>
    <row r="382" spans="4:96" x14ac:dyDescent="0.2">
      <c r="BP382" s="5" t="b">
        <f>BP380=BP16</f>
        <v>1</v>
      </c>
    </row>
  </sheetData>
  <conditionalFormatting sqref="D25:CR380 D18:D24 O18:CR24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 Curve</vt:lpstr>
      <vt:lpstr>BARRCALLPUT_BSPDE1D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Emre</cp:lastModifiedBy>
  <dcterms:created xsi:type="dcterms:W3CDTF">2019-01-11T00:01:18Z</dcterms:created>
  <dcterms:modified xsi:type="dcterms:W3CDTF">2019-01-11T01:04:47Z</dcterms:modified>
</cp:coreProperties>
</file>