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lis\Documents\Develop\ORF531-F2018\orflib\examples\Excel\"/>
    </mc:Choice>
  </mc:AlternateContent>
  <xr:revisionPtr revIDLastSave="0" documentId="13_ncr:1_{2111CBD0-F7F2-404D-9A12-6CB66830F2D7}" xr6:coauthVersionLast="38" xr6:coauthVersionMax="38" xr10:uidLastSave="{00000000-0000-0000-0000-000000000000}"/>
  <bookViews>
    <workbookView xWindow="360" yWindow="390" windowWidth="18720" windowHeight="9150" xr2:uid="{00000000-000D-0000-FFFF-FFFF00000000}"/>
  </bookViews>
  <sheets>
    <sheet name="FWD_PRICE" sheetId="2" r:id="rId1"/>
    <sheet name="DIGITAL_OPTION" sheetId="3" r:id="rId2"/>
    <sheet name="CP_PARITY" sheetId="4" r:id="rId3"/>
  </sheets>
  <calcPr calcId="162913" calcMode="manual"/>
  <fileRecoveryPr autoRecover="0"/>
</workbook>
</file>

<file path=xl/calcChain.xml><?xml version="1.0" encoding="utf-8"?>
<calcChain xmlns="http://schemas.openxmlformats.org/spreadsheetml/2006/main">
  <c r="F2" i="4" l="1"/>
  <c r="C12" i="4"/>
  <c r="C14" i="4"/>
  <c r="C16" i="4"/>
  <c r="C18" i="4"/>
  <c r="C20" i="4"/>
  <c r="C22" i="4"/>
  <c r="C24" i="4"/>
  <c r="C26" i="4"/>
  <c r="C28" i="4"/>
  <c r="C30" i="4"/>
  <c r="C32" i="4"/>
  <c r="C34" i="4"/>
  <c r="D36" i="4"/>
  <c r="B37" i="4"/>
  <c r="D38" i="4"/>
  <c r="B39" i="4"/>
  <c r="D40" i="4"/>
  <c r="B41" i="4"/>
  <c r="B35" i="4"/>
  <c r="C39" i="4"/>
  <c r="D13" i="4"/>
  <c r="B16" i="4"/>
  <c r="D19" i="4"/>
  <c r="D21" i="4"/>
  <c r="B24" i="4"/>
  <c r="B26" i="4"/>
  <c r="B30" i="4"/>
  <c r="B34" i="4"/>
  <c r="C36" i="4"/>
  <c r="B11" i="4"/>
  <c r="D12" i="4"/>
  <c r="B13" i="4"/>
  <c r="D14" i="4"/>
  <c r="B15" i="4"/>
  <c r="D16" i="4"/>
  <c r="B17" i="4"/>
  <c r="D18" i="4"/>
  <c r="B19" i="4"/>
  <c r="D20" i="4"/>
  <c r="B21" i="4"/>
  <c r="D22" i="4"/>
  <c r="B23" i="4"/>
  <c r="D24" i="4"/>
  <c r="B25" i="4"/>
  <c r="D26" i="4"/>
  <c r="B27" i="4"/>
  <c r="D28" i="4"/>
  <c r="B29" i="4"/>
  <c r="D30" i="4"/>
  <c r="B31" i="4"/>
  <c r="D32" i="4"/>
  <c r="B33" i="4"/>
  <c r="D34" i="4"/>
  <c r="C37" i="4"/>
  <c r="C41" i="4"/>
  <c r="B18" i="4"/>
  <c r="B20" i="4"/>
  <c r="D25" i="4"/>
  <c r="B28" i="4"/>
  <c r="D29" i="4"/>
  <c r="B32" i="4"/>
  <c r="D35" i="4"/>
  <c r="C40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B36" i="4"/>
  <c r="D37" i="4"/>
  <c r="B38" i="4"/>
  <c r="D39" i="4"/>
  <c r="B40" i="4"/>
  <c r="D41" i="4"/>
  <c r="D11" i="4"/>
  <c r="B12" i="4"/>
  <c r="B14" i="4"/>
  <c r="D15" i="4"/>
  <c r="D17" i="4"/>
  <c r="B22" i="4"/>
  <c r="D23" i="4"/>
  <c r="D27" i="4"/>
  <c r="D31" i="4"/>
  <c r="D33" i="4"/>
  <c r="C38" i="4"/>
  <c r="B2" i="2"/>
  <c r="F38" i="4" l="1"/>
  <c r="E22" i="4"/>
  <c r="E14" i="4"/>
  <c r="E12" i="4"/>
  <c r="E40" i="4"/>
  <c r="E38" i="4"/>
  <c r="E36" i="4"/>
  <c r="F35" i="4"/>
  <c r="F33" i="4"/>
  <c r="F31" i="4"/>
  <c r="F29" i="4"/>
  <c r="F27" i="4"/>
  <c r="F25" i="4"/>
  <c r="F23" i="4"/>
  <c r="F21" i="4"/>
  <c r="F19" i="4"/>
  <c r="F17" i="4"/>
  <c r="F15" i="4"/>
  <c r="F13" i="4"/>
  <c r="F11" i="4"/>
  <c r="F40" i="4"/>
  <c r="E32" i="4"/>
  <c r="E28" i="4"/>
  <c r="E20" i="4"/>
  <c r="E18" i="4"/>
  <c r="F41" i="4"/>
  <c r="F37" i="4"/>
  <c r="E33" i="4"/>
  <c r="E31" i="4"/>
  <c r="E29" i="4"/>
  <c r="E27" i="4"/>
  <c r="E25" i="4"/>
  <c r="E23" i="4"/>
  <c r="E21" i="4"/>
  <c r="E19" i="4"/>
  <c r="E17" i="4"/>
  <c r="E15" i="4"/>
  <c r="E13" i="4"/>
  <c r="E11" i="4"/>
  <c r="F36" i="4"/>
  <c r="E34" i="4"/>
  <c r="E30" i="4"/>
  <c r="E26" i="4"/>
  <c r="E24" i="4"/>
  <c r="E16" i="4"/>
  <c r="F39" i="4"/>
  <c r="E35" i="4"/>
  <c r="E41" i="4"/>
  <c r="E39" i="4"/>
  <c r="E37" i="4"/>
  <c r="F34" i="4"/>
  <c r="F32" i="4"/>
  <c r="F30" i="4"/>
  <c r="F28" i="4"/>
  <c r="F26" i="4"/>
  <c r="F24" i="4"/>
  <c r="F22" i="4"/>
  <c r="F20" i="4"/>
  <c r="F18" i="4"/>
  <c r="F16" i="4"/>
  <c r="F14" i="4"/>
  <c r="F12" i="4"/>
  <c r="B6" i="3"/>
  <c r="D17" i="2"/>
  <c r="D16" i="2"/>
  <c r="D15" i="2"/>
  <c r="D14" i="2"/>
  <c r="D13" i="2"/>
  <c r="D12" i="2"/>
  <c r="D11" i="2"/>
  <c r="C20" i="3"/>
  <c r="C36" i="3"/>
  <c r="C34" i="3"/>
  <c r="C35" i="3"/>
  <c r="C25" i="3"/>
  <c r="C41" i="3"/>
  <c r="C15" i="3"/>
  <c r="C11" i="3"/>
  <c r="B24" i="3"/>
  <c r="B40" i="3"/>
  <c r="B13" i="3"/>
  <c r="B29" i="3"/>
  <c r="B23" i="3"/>
  <c r="B22" i="3"/>
  <c r="B38" i="3"/>
  <c r="E36" i="2"/>
  <c r="E21" i="2"/>
  <c r="E35" i="2"/>
  <c r="E14" i="2"/>
  <c r="E11" i="2"/>
  <c r="E15" i="2"/>
  <c r="E16" i="2"/>
  <c r="E25" i="2"/>
  <c r="C24" i="3"/>
  <c r="C40" i="3"/>
  <c r="C38" i="3"/>
  <c r="C13" i="3"/>
  <c r="C29" i="3"/>
  <c r="C14" i="3"/>
  <c r="C23" i="3"/>
  <c r="B12" i="3"/>
  <c r="B28" i="3"/>
  <c r="B19" i="3"/>
  <c r="B17" i="3"/>
  <c r="B33" i="3"/>
  <c r="B35" i="3"/>
  <c r="B26" i="3"/>
  <c r="B15" i="3"/>
  <c r="E31" i="2"/>
  <c r="E20" i="2"/>
  <c r="E23" i="2"/>
  <c r="E28" i="2"/>
  <c r="E27" i="2"/>
  <c r="E30" i="2"/>
  <c r="E13" i="2"/>
  <c r="E24" i="2"/>
  <c r="C12" i="3"/>
  <c r="C28" i="3"/>
  <c r="C18" i="3"/>
  <c r="C19" i="3"/>
  <c r="C17" i="3"/>
  <c r="C33" i="3"/>
  <c r="C22" i="3"/>
  <c r="C31" i="3"/>
  <c r="B16" i="3"/>
  <c r="B32" i="3"/>
  <c r="B31" i="3"/>
  <c r="B21" i="3"/>
  <c r="B37" i="3"/>
  <c r="B14" i="3"/>
  <c r="B30" i="3"/>
  <c r="B27" i="3"/>
  <c r="E34" i="2"/>
  <c r="E17" i="2"/>
  <c r="E22" i="2"/>
  <c r="E32" i="2"/>
  <c r="E12" i="2"/>
  <c r="C16" i="3"/>
  <c r="C32" i="3"/>
  <c r="C26" i="3"/>
  <c r="C27" i="3"/>
  <c r="C21" i="3"/>
  <c r="C37" i="3"/>
  <c r="C30" i="3"/>
  <c r="C39" i="3"/>
  <c r="B20" i="3"/>
  <c r="B36" i="3"/>
  <c r="B39" i="3"/>
  <c r="B25" i="3"/>
  <c r="B41" i="3"/>
  <c r="B18" i="3"/>
  <c r="B34" i="3"/>
  <c r="B11" i="3"/>
  <c r="E26" i="2"/>
  <c r="E29" i="2"/>
  <c r="E18" i="2"/>
  <c r="E33" i="2"/>
  <c r="E19" i="2"/>
  <c r="B23" i="2"/>
  <c r="B32" i="2"/>
  <c r="B13" i="2"/>
  <c r="B12" i="2"/>
  <c r="B40" i="2"/>
  <c r="B29" i="2"/>
  <c r="B26" i="2"/>
  <c r="B30" i="2"/>
  <c r="B20" i="2"/>
  <c r="B34" i="2"/>
  <c r="B35" i="2"/>
  <c r="B27" i="2"/>
  <c r="B14" i="2"/>
  <c r="B39" i="2"/>
  <c r="B33" i="2"/>
  <c r="B41" i="2"/>
  <c r="B18" i="2"/>
  <c r="B16" i="2"/>
  <c r="B15" i="2"/>
  <c r="B31" i="2"/>
  <c r="B22" i="2"/>
  <c r="B37" i="2"/>
  <c r="B38" i="2"/>
  <c r="B21" i="2"/>
  <c r="B17" i="2"/>
  <c r="B11" i="2"/>
  <c r="B36" i="2"/>
  <c r="B28" i="2"/>
  <c r="B24" i="2"/>
  <c r="B19" i="2"/>
  <c r="B25" i="2"/>
  <c r="G37" i="4" l="1"/>
  <c r="G13" i="4"/>
  <c r="G38" i="4"/>
  <c r="G21" i="4"/>
  <c r="G29" i="4"/>
  <c r="G11" i="4"/>
  <c r="G19" i="4"/>
  <c r="G30" i="4"/>
  <c r="G16" i="4"/>
  <c r="G27" i="4"/>
  <c r="G32" i="4"/>
  <c r="G34" i="4"/>
  <c r="G18" i="4"/>
  <c r="G39" i="4"/>
  <c r="G15" i="4"/>
  <c r="G31" i="4"/>
  <c r="G41" i="4"/>
  <c r="G24" i="4"/>
  <c r="G17" i="4"/>
  <c r="G25" i="4"/>
  <c r="G33" i="4"/>
  <c r="G20" i="4"/>
  <c r="G35" i="4"/>
  <c r="G12" i="4"/>
  <c r="G23" i="4"/>
  <c r="G40" i="4"/>
  <c r="G26" i="4"/>
  <c r="G28" i="4"/>
  <c r="G36" i="4"/>
  <c r="G14" i="4"/>
  <c r="G22" i="4"/>
  <c r="D11" i="3"/>
  <c r="D27" i="3"/>
  <c r="D15" i="3"/>
  <c r="D38" i="3"/>
  <c r="D34" i="3"/>
  <c r="D30" i="3"/>
  <c r="D26" i="3"/>
  <c r="D22" i="3"/>
  <c r="D18" i="3"/>
  <c r="D14" i="3"/>
  <c r="D35" i="3"/>
  <c r="D23" i="3"/>
  <c r="D41" i="3"/>
  <c r="D37" i="3"/>
  <c r="D33" i="3"/>
  <c r="D29" i="3"/>
  <c r="D25" i="3"/>
  <c r="D21" i="3"/>
  <c r="D17" i="3"/>
  <c r="D13" i="3"/>
  <c r="D39" i="3"/>
  <c r="D31" i="3"/>
  <c r="D19" i="3"/>
  <c r="D40" i="3"/>
  <c r="D36" i="3"/>
  <c r="D32" i="3"/>
  <c r="D28" i="3"/>
  <c r="D24" i="3"/>
  <c r="D20" i="3"/>
  <c r="D16" i="3"/>
  <c r="D12" i="3"/>
</calcChain>
</file>

<file path=xl/sharedStrings.xml><?xml version="1.0" encoding="utf-8"?>
<sst xmlns="http://schemas.openxmlformats.org/spreadsheetml/2006/main" count="39" uniqueCount="26">
  <si>
    <t>DivYield</t>
  </si>
  <si>
    <t>Spot</t>
  </si>
  <si>
    <t>Vol</t>
  </si>
  <si>
    <t>TimeToExp</t>
  </si>
  <si>
    <t>IntRate</t>
  </si>
  <si>
    <t>Strike</t>
  </si>
  <si>
    <t>PRICING FORWARD CONTRACTS</t>
  </si>
  <si>
    <t>FwdPx</t>
  </si>
  <si>
    <t>PRICING DIGITAL OPTIONS</t>
  </si>
  <si>
    <t>Type</t>
  </si>
  <si>
    <t>DigiCall</t>
  </si>
  <si>
    <t>DigiPut</t>
  </si>
  <si>
    <t>Sum</t>
  </si>
  <si>
    <t>DIFF</t>
  </si>
  <si>
    <t>C-P</t>
  </si>
  <si>
    <t>DF*(F-K)</t>
  </si>
  <si>
    <t>Put</t>
  </si>
  <si>
    <t>Call</t>
  </si>
  <si>
    <t>Fwd</t>
  </si>
  <si>
    <t>CALL-PUT PARITY</t>
  </si>
  <si>
    <t>Headers</t>
  </si>
  <si>
    <t>PayoffType</t>
  </si>
  <si>
    <t>Volatility</t>
  </si>
  <si>
    <t>DF</t>
  </si>
  <si>
    <t>CHECKING CALL-PUT PARITY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</si>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</sst>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3" tint="-0.249977111117893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0" applyNumberFormat="1"/>
    <xf numFmtId="9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1" fontId="4" fillId="0" borderId="0" xfId="0" applyNumberFormat="1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Forward Price vs Spot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1465411229191"/>
          <c:y val="0.14209176574991164"/>
          <c:w val="0.80682640663294569"/>
          <c:h val="0.668086245666283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FWD_PRICE!$B$10</c:f>
              <c:strCache>
                <c:ptCount val="1"/>
                <c:pt idx="0">
                  <c:v>FwdPx</c:v>
                </c:pt>
              </c:strCache>
            </c:strRef>
          </c:tx>
          <c:marker>
            <c:symbol val="none"/>
          </c:marker>
          <c:xVal>
            <c:numRef>
              <c:f>FWD_PRICE!$A$11:$A$41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xVal>
          <c:yVal>
            <c:numRef>
              <c:f>FWD_PRICE!$B$11:$B$41</c:f>
              <c:numCache>
                <c:formatCode>0.0000</c:formatCode>
                <c:ptCount val="31"/>
                <c:pt idx="0">
                  <c:v>49.502491687458402</c:v>
                </c:pt>
                <c:pt idx="1">
                  <c:v>54.452740856204244</c:v>
                </c:pt>
                <c:pt idx="2">
                  <c:v>59.402990024950086</c:v>
                </c:pt>
                <c:pt idx="3">
                  <c:v>64.353239193695927</c:v>
                </c:pt>
                <c:pt idx="4">
                  <c:v>69.303488362441769</c:v>
                </c:pt>
                <c:pt idx="5">
                  <c:v>74.25373753118761</c:v>
                </c:pt>
                <c:pt idx="6">
                  <c:v>79.203986699933452</c:v>
                </c:pt>
                <c:pt idx="7">
                  <c:v>84.154235868679294</c:v>
                </c:pt>
                <c:pt idx="8">
                  <c:v>89.104485037425135</c:v>
                </c:pt>
                <c:pt idx="9">
                  <c:v>94.054734206170977</c:v>
                </c:pt>
                <c:pt idx="10">
                  <c:v>99.004983374916804</c:v>
                </c:pt>
                <c:pt idx="11">
                  <c:v>103.95523254366265</c:v>
                </c:pt>
                <c:pt idx="12">
                  <c:v>108.90548171240849</c:v>
                </c:pt>
                <c:pt idx="13">
                  <c:v>113.85573088115433</c:v>
                </c:pt>
                <c:pt idx="14">
                  <c:v>118.80598004990017</c:v>
                </c:pt>
                <c:pt idx="15">
                  <c:v>123.75622921864601</c:v>
                </c:pt>
                <c:pt idx="16">
                  <c:v>128.70647838739185</c:v>
                </c:pt>
                <c:pt idx="17">
                  <c:v>133.6567275561377</c:v>
                </c:pt>
                <c:pt idx="18">
                  <c:v>138.60697672488354</c:v>
                </c:pt>
                <c:pt idx="19">
                  <c:v>143.55722589362938</c:v>
                </c:pt>
                <c:pt idx="20">
                  <c:v>148.50747506237522</c:v>
                </c:pt>
                <c:pt idx="21">
                  <c:v>153.45772423112106</c:v>
                </c:pt>
                <c:pt idx="22">
                  <c:v>158.4079733998669</c:v>
                </c:pt>
                <c:pt idx="23">
                  <c:v>163.35822256861275</c:v>
                </c:pt>
                <c:pt idx="24">
                  <c:v>168.30847173735859</c:v>
                </c:pt>
                <c:pt idx="25">
                  <c:v>173.25872090610443</c:v>
                </c:pt>
                <c:pt idx="26">
                  <c:v>178.20897007485027</c:v>
                </c:pt>
                <c:pt idx="27">
                  <c:v>183.15921924359611</c:v>
                </c:pt>
                <c:pt idx="28">
                  <c:v>188.10946841234195</c:v>
                </c:pt>
                <c:pt idx="29">
                  <c:v>193.05971758108777</c:v>
                </c:pt>
                <c:pt idx="30">
                  <c:v>198.00996674983361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1-4054-89DC-B489A70F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165584"/>
        <c:axId val="-1941165040"/>
      </c:scatterChart>
      <c:valAx>
        <c:axId val="-1941165584"/>
        <c:scaling>
          <c:orientation val="minMax"/>
          <c:max val="2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941165040"/>
        <c:crosses val="autoZero"/>
        <c:crossBetween val="midCat"/>
      </c:valAx>
      <c:valAx>
        <c:axId val="-194116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94116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Forward Price vs Time to Expiration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1465411229191"/>
          <c:y val="0.14209176574991164"/>
          <c:w val="0.80241139559541808"/>
          <c:h val="0.67954756371785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FWD_PRICE!$E$10</c:f>
              <c:strCache>
                <c:ptCount val="1"/>
                <c:pt idx="0">
                  <c:v>FwdPx</c:v>
                </c:pt>
              </c:strCache>
            </c:strRef>
          </c:tx>
          <c:marker>
            <c:symbol val="none"/>
          </c:marker>
          <c:xVal>
            <c:numRef>
              <c:f>FWD_PRICE!$D$11:$D$22</c:f>
              <c:numCache>
                <c:formatCode>0.0000</c:formatCode>
                <c:ptCount val="12"/>
                <c:pt idx="0">
                  <c:v>1.9230769230769232E-2</c:v>
                </c:pt>
                <c:pt idx="1">
                  <c:v>3.8461538461538464E-2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FWD_PRICE!$E$11:$E$22</c:f>
              <c:numCache>
                <c:formatCode>0.0000</c:formatCode>
                <c:ptCount val="12"/>
                <c:pt idx="0">
                  <c:v>99.98077107976313</c:v>
                </c:pt>
                <c:pt idx="1">
                  <c:v>99.961545857039994</c:v>
                </c:pt>
                <c:pt idx="2">
                  <c:v>99.916701379245836</c:v>
                </c:pt>
                <c:pt idx="3">
                  <c:v>99.833472145093864</c:v>
                </c:pt>
                <c:pt idx="4">
                  <c:v>99.750312239746009</c:v>
                </c:pt>
                <c:pt idx="5">
                  <c:v>99.501247919268238</c:v>
                </c:pt>
                <c:pt idx="6">
                  <c:v>99.252805481913839</c:v>
                </c:pt>
                <c:pt idx="7">
                  <c:v>99.004983374916804</c:v>
                </c:pt>
                <c:pt idx="8">
                  <c:v>98.019867330675524</c:v>
                </c:pt>
                <c:pt idx="9">
                  <c:v>97.044553354850819</c:v>
                </c:pt>
                <c:pt idx="10">
                  <c:v>96.078943915232315</c:v>
                </c:pt>
                <c:pt idx="11">
                  <c:v>95.122942450071406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A-4BE1-87F7-BF1F9959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165584"/>
        <c:axId val="-1941165040"/>
      </c:scatterChart>
      <c:valAx>
        <c:axId val="-194116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Exp (yrs)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-1941165040"/>
        <c:crosses val="autoZero"/>
        <c:crossBetween val="midCat"/>
      </c:valAx>
      <c:valAx>
        <c:axId val="-194116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94116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Digital Options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1465411229191"/>
          <c:y val="0.14209176574991164"/>
          <c:w val="0.70086614173228323"/>
          <c:h val="0.652804488264182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DIGITAL_OPTION!$B$10</c:f>
              <c:strCache>
                <c:ptCount val="1"/>
                <c:pt idx="0">
                  <c:v>DigiCall</c:v>
                </c:pt>
              </c:strCache>
            </c:strRef>
          </c:tx>
          <c:marker>
            <c:symbol val="none"/>
          </c:marker>
          <c:xVal>
            <c:numRef>
              <c:f>DIGITAL_OPTION!$A$11:$A$41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xVal>
          <c:yVal>
            <c:numRef>
              <c:f>DIGITAL_OPTION!$B$11:$B$41</c:f>
              <c:numCache>
                <c:formatCode>0.0000</c:formatCode>
                <c:ptCount val="31"/>
                <c:pt idx="0">
                  <c:v>1.8741995573936251E-138</c:v>
                </c:pt>
                <c:pt idx="1">
                  <c:v>1.2953414716868893E-103</c:v>
                </c:pt>
                <c:pt idx="2">
                  <c:v>2.8160826802660195E-76</c:v>
                </c:pt>
                <c:pt idx="3">
                  <c:v>6.8200001605155651E-55</c:v>
                </c:pt>
                <c:pt idx="4">
                  <c:v>2.634186505152839E-38</c:v>
                </c:pt>
                <c:pt idx="5">
                  <c:v>1.2358172826476418E-25</c:v>
                </c:pt>
                <c:pt idx="6">
                  <c:v>3.420120532192343E-16</c:v>
                </c:pt>
                <c:pt idx="7">
                  <c:v>1.9603829508718528E-9</c:v>
                </c:pt>
                <c:pt idx="8">
                  <c:v>6.4947618678469702E-5</c:v>
                </c:pt>
                <c:pt idx="9">
                  <c:v>3.0237750797410173E-2</c:v>
                </c:pt>
                <c:pt idx="10">
                  <c:v>0.48874873388550943</c:v>
                </c:pt>
                <c:pt idx="11">
                  <c:v>0.95794299296415031</c:v>
                </c:pt>
                <c:pt idx="12">
                  <c:v>0.999289244756427</c:v>
                </c:pt>
                <c:pt idx="13">
                  <c:v>0.99961518857205545</c:v>
                </c:pt>
                <c:pt idx="14">
                  <c:v>0.99961545854085443</c:v>
                </c:pt>
                <c:pt idx="15">
                  <c:v>0.99961545857039935</c:v>
                </c:pt>
                <c:pt idx="16">
                  <c:v>0.99961545857039991</c:v>
                </c:pt>
                <c:pt idx="17">
                  <c:v>0.99961545857039991</c:v>
                </c:pt>
                <c:pt idx="18">
                  <c:v>0.99961545857039991</c:v>
                </c:pt>
                <c:pt idx="19">
                  <c:v>0.99961545857039991</c:v>
                </c:pt>
                <c:pt idx="20">
                  <c:v>0.99961545857039991</c:v>
                </c:pt>
                <c:pt idx="21">
                  <c:v>0.99961545857039991</c:v>
                </c:pt>
                <c:pt idx="22">
                  <c:v>0.99961545857039991</c:v>
                </c:pt>
                <c:pt idx="23">
                  <c:v>0.99961545857039991</c:v>
                </c:pt>
                <c:pt idx="24">
                  <c:v>0.99961545857039991</c:v>
                </c:pt>
                <c:pt idx="25">
                  <c:v>0.99961545857039991</c:v>
                </c:pt>
                <c:pt idx="26">
                  <c:v>0.99961545857039991</c:v>
                </c:pt>
                <c:pt idx="27">
                  <c:v>0.99961545857039991</c:v>
                </c:pt>
                <c:pt idx="28">
                  <c:v>0.99961545857039991</c:v>
                </c:pt>
                <c:pt idx="29">
                  <c:v>0.99961545857039991</c:v>
                </c:pt>
                <c:pt idx="30">
                  <c:v>0.99961545857039991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8-451C-A08F-1F50AFD4F258}"/>
            </c:ext>
          </c:extLst>
        </c:ser>
        <c:ser>
          <c:idx val="1"/>
          <c:order val="1"/>
          <c:tx>
            <c:strRef>
              <c:f>DIGITAL_OPTION!$C$10</c:f>
              <c:strCache>
                <c:ptCount val="1"/>
                <c:pt idx="0">
                  <c:v>DigiPut</c:v>
                </c:pt>
              </c:strCache>
            </c:strRef>
          </c:tx>
          <c:marker>
            <c:symbol val="none"/>
          </c:marker>
          <c:xVal>
            <c:numRef>
              <c:f>DIGITAL_OPTION!$A$11:$A$41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xVal>
          <c:yVal>
            <c:numRef>
              <c:f>DIGITAL_OPTION!$C$11:$C$41</c:f>
              <c:numCache>
                <c:formatCode>0.0000</c:formatCode>
                <c:ptCount val="31"/>
                <c:pt idx="0">
                  <c:v>0.99961545857039991</c:v>
                </c:pt>
                <c:pt idx="1">
                  <c:v>0.99961545857039991</c:v>
                </c:pt>
                <c:pt idx="2">
                  <c:v>0.99961545857039991</c:v>
                </c:pt>
                <c:pt idx="3">
                  <c:v>0.99961545857039991</c:v>
                </c:pt>
                <c:pt idx="4">
                  <c:v>0.99961545857039991</c:v>
                </c:pt>
                <c:pt idx="5">
                  <c:v>0.99961545857039991</c:v>
                </c:pt>
                <c:pt idx="6">
                  <c:v>0.99961545857039957</c:v>
                </c:pt>
                <c:pt idx="7">
                  <c:v>0.99961545661001694</c:v>
                </c:pt>
                <c:pt idx="8">
                  <c:v>0.99955051095172143</c:v>
                </c:pt>
                <c:pt idx="9">
                  <c:v>0.96937770777298982</c:v>
                </c:pt>
                <c:pt idx="10">
                  <c:v>0.51086672468489047</c:v>
                </c:pt>
                <c:pt idx="11">
                  <c:v>4.167246560624966E-2</c:v>
                </c:pt>
                <c:pt idx="12">
                  <c:v>3.2621381397291127E-4</c:v>
                </c:pt>
                <c:pt idx="13">
                  <c:v>2.6999834440514977E-7</c:v>
                </c:pt>
                <c:pt idx="14">
                  <c:v>2.9545398991020041E-11</c:v>
                </c:pt>
                <c:pt idx="15">
                  <c:v>5.379843052475786E-16</c:v>
                </c:pt>
                <c:pt idx="16">
                  <c:v>2.0120325695483593E-21</c:v>
                </c:pt>
                <c:pt idx="17">
                  <c:v>1.8628713150651771E-27</c:v>
                </c:pt>
                <c:pt idx="18">
                  <c:v>5.0308825288718023E-34</c:v>
                </c:pt>
                <c:pt idx="19">
                  <c:v>4.5754917520455735E-41</c:v>
                </c:pt>
                <c:pt idx="20">
                  <c:v>1.5896097793218273E-48</c:v>
                </c:pt>
                <c:pt idx="21">
                  <c:v>2.3565164541702435E-56</c:v>
                </c:pt>
                <c:pt idx="22">
                  <c:v>1.6432135221685166E-64</c:v>
                </c:pt>
                <c:pt idx="23">
                  <c:v>5.873632312378707E-73</c:v>
                </c:pt>
                <c:pt idx="24">
                  <c:v>1.1613169113528807E-81</c:v>
                </c:pt>
                <c:pt idx="25">
                  <c:v>1.3587285005052168E-90</c:v>
                </c:pt>
                <c:pt idx="26">
                  <c:v>9.988685137760938E-100</c:v>
                </c:pt>
                <c:pt idx="27">
                  <c:v>4.867387758394079E-109</c:v>
                </c:pt>
                <c:pt idx="28">
                  <c:v>1.6490359310110085E-118</c:v>
                </c:pt>
                <c:pt idx="29">
                  <c:v>4.0538271949998227E-128</c:v>
                </c:pt>
                <c:pt idx="30">
                  <c:v>7.5134031138160133E-138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8-451C-A08F-1F50AFD4F258}"/>
            </c:ext>
          </c:extLst>
        </c:ser>
        <c:ser>
          <c:idx val="2"/>
          <c:order val="2"/>
          <c:tx>
            <c:strRef>
              <c:f>DIGITAL_OPTION!$D$10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xVal>
            <c:numRef>
              <c:f>DIGITAL_OPTION!$A$11:$A$41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xVal>
          <c:yVal>
            <c:numRef>
              <c:f>DIGITAL_OPTION!$D$11:$D$41</c:f>
              <c:numCache>
                <c:formatCode>0.0000</c:formatCode>
                <c:ptCount val="31"/>
                <c:pt idx="0">
                  <c:v>0.99961545857039991</c:v>
                </c:pt>
                <c:pt idx="1">
                  <c:v>0.99961545857039991</c:v>
                </c:pt>
                <c:pt idx="2">
                  <c:v>0.99961545857039991</c:v>
                </c:pt>
                <c:pt idx="3">
                  <c:v>0.99961545857039991</c:v>
                </c:pt>
                <c:pt idx="4">
                  <c:v>0.99961545857039991</c:v>
                </c:pt>
                <c:pt idx="5">
                  <c:v>0.99961545857039991</c:v>
                </c:pt>
                <c:pt idx="6">
                  <c:v>0.99961545857039991</c:v>
                </c:pt>
                <c:pt idx="7">
                  <c:v>0.99961545857039991</c:v>
                </c:pt>
                <c:pt idx="8">
                  <c:v>0.99961545857039991</c:v>
                </c:pt>
                <c:pt idx="9">
                  <c:v>0.99961545857040002</c:v>
                </c:pt>
                <c:pt idx="10">
                  <c:v>0.99961545857039991</c:v>
                </c:pt>
                <c:pt idx="11">
                  <c:v>0.99961545857040002</c:v>
                </c:pt>
                <c:pt idx="12">
                  <c:v>0.99961545857039991</c:v>
                </c:pt>
                <c:pt idx="13">
                  <c:v>0.99961545857039991</c:v>
                </c:pt>
                <c:pt idx="14">
                  <c:v>0.9996154585703998</c:v>
                </c:pt>
                <c:pt idx="15">
                  <c:v>0.99961545857039991</c:v>
                </c:pt>
                <c:pt idx="16">
                  <c:v>0.99961545857039991</c:v>
                </c:pt>
                <c:pt idx="17">
                  <c:v>0.99961545857039991</c:v>
                </c:pt>
                <c:pt idx="18">
                  <c:v>0.99961545857039991</c:v>
                </c:pt>
                <c:pt idx="19">
                  <c:v>0.99961545857039991</c:v>
                </c:pt>
                <c:pt idx="20">
                  <c:v>0.99961545857039991</c:v>
                </c:pt>
                <c:pt idx="21">
                  <c:v>0.99961545857039991</c:v>
                </c:pt>
                <c:pt idx="22">
                  <c:v>0.99961545857039991</c:v>
                </c:pt>
                <c:pt idx="23">
                  <c:v>0.99961545857039991</c:v>
                </c:pt>
                <c:pt idx="24">
                  <c:v>0.99961545857039991</c:v>
                </c:pt>
                <c:pt idx="25">
                  <c:v>0.99961545857039991</c:v>
                </c:pt>
                <c:pt idx="26">
                  <c:v>0.99961545857039991</c:v>
                </c:pt>
                <c:pt idx="27">
                  <c:v>0.99961545857039991</c:v>
                </c:pt>
                <c:pt idx="28">
                  <c:v>0.99961545857039991</c:v>
                </c:pt>
                <c:pt idx="29">
                  <c:v>0.99961545857039991</c:v>
                </c:pt>
                <c:pt idx="30">
                  <c:v>0.99961545857039991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8-451C-A08F-1F50AFD4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165584"/>
        <c:axId val="-1941165040"/>
      </c:scatterChart>
      <c:valAx>
        <c:axId val="-1941165584"/>
        <c:scaling>
          <c:orientation val="minMax"/>
          <c:max val="2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941165040"/>
        <c:crosses val="autoZero"/>
        <c:crossBetween val="midCat"/>
      </c:valAx>
      <c:valAx>
        <c:axId val="-194116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crossAx val="-194116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Forward, Call and Put Prices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1465411229191"/>
          <c:y val="0.14209176574991164"/>
          <c:w val="0.70086614173228323"/>
          <c:h val="0.65280448826418214"/>
        </c:manualLayout>
      </c:layout>
      <c:scatterChart>
        <c:scatterStyle val="smoothMarker"/>
        <c:varyColors val="0"/>
        <c:ser>
          <c:idx val="0"/>
          <c:order val="0"/>
          <c:tx>
            <c:v>Forward</c:v>
          </c:tx>
          <c:marker>
            <c:symbol val="none"/>
          </c:marker>
          <c:xVal>
            <c:numRef>
              <c:f>CP_PARITY!$A$11:$A$41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xVal>
          <c:yVal>
            <c:numRef>
              <c:f>CP_PARITY!$B$11:$B$41</c:f>
              <c:numCache>
                <c:formatCode>0.0000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B-432E-BEFC-9AA9706887BC}"/>
            </c:ext>
          </c:extLst>
        </c:ser>
        <c:ser>
          <c:idx val="1"/>
          <c:order val="1"/>
          <c:tx>
            <c:v>Call</c:v>
          </c:tx>
          <c:marker>
            <c:symbol val="none"/>
          </c:marker>
          <c:xVal>
            <c:numRef>
              <c:f>CP_PARITY!$A$11:$A$41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xVal>
          <c:yVal>
            <c:numRef>
              <c:f>CP_PARITY!$C$11:$C$41</c:f>
              <c:numCache>
                <c:formatCode>0.0000</c:formatCode>
                <c:ptCount val="31"/>
                <c:pt idx="0">
                  <c:v>0.45619334835525505</c:v>
                </c:pt>
                <c:pt idx="1">
                  <c:v>0.8418960353702547</c:v>
                </c:pt>
                <c:pt idx="2">
                  <c:v>1.4174580923196256</c:v>
                </c:pt>
                <c:pt idx="3">
                  <c:v>2.2181506368714325</c:v>
                </c:pt>
                <c:pt idx="4">
                  <c:v>3.2715192900763261</c:v>
                </c:pt>
                <c:pt idx="5">
                  <c:v>4.5962720828187535</c:v>
                </c:pt>
                <c:pt idx="6">
                  <c:v>6.2022955054538356</c:v>
                </c:pt>
                <c:pt idx="7">
                  <c:v>8.0914551607683531</c:v>
                </c:pt>
                <c:pt idx="8">
                  <c:v>10.258847086542824</c:v>
                </c:pt>
                <c:pt idx="9">
                  <c:v>12.694229804513009</c:v>
                </c:pt>
                <c:pt idx="10">
                  <c:v>15.383446203106022</c:v>
                </c:pt>
                <c:pt idx="11">
                  <c:v>18.309716995186463</c:v>
                </c:pt>
                <c:pt idx="12">
                  <c:v>21.454744861980757</c:v>
                </c:pt>
                <c:pt idx="13">
                  <c:v>24.799609041065786</c:v>
                </c:pt>
                <c:pt idx="14">
                  <c:v>28.325456143646953</c:v>
                </c:pt>
                <c:pt idx="15">
                  <c:v>32.014007720530017</c:v>
                </c:pt>
                <c:pt idx="16">
                  <c:v>35.847911855452679</c:v>
                </c:pt>
                <c:pt idx="17">
                  <c:v>39.810967630709406</c:v>
                </c:pt>
                <c:pt idx="18">
                  <c:v>43.88824979011121</c:v>
                </c:pt>
                <c:pt idx="19">
                  <c:v>48.066157798571219</c:v>
                </c:pt>
                <c:pt idx="20">
                  <c:v>52.332409738829213</c:v>
                </c:pt>
                <c:pt idx="21">
                  <c:v>56.675997689067117</c:v>
                </c:pt>
                <c:pt idx="22">
                  <c:v>61.08711772145513</c:v>
                </c:pt>
                <c:pt idx="23">
                  <c:v>65.557084607613319</c:v>
                </c:pt>
                <c:pt idx="24">
                  <c:v>70.078238760491487</c:v>
                </c:pt>
                <c:pt idx="25">
                  <c:v>74.643850868171768</c:v>
                </c:pt>
                <c:pt idx="26">
                  <c:v>79.248028035773146</c:v>
                </c:pt>
                <c:pt idx="27">
                  <c:v>83.885623985566369</c:v>
                </c:pt>
                <c:pt idx="28">
                  <c:v>88.55215490895587</c:v>
                </c:pt>
                <c:pt idx="29">
                  <c:v>93.243721857550028</c:v>
                </c:pt>
                <c:pt idx="30">
                  <c:v>97.956940051561332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9B-432E-BEFC-9AA9706887BC}"/>
            </c:ext>
          </c:extLst>
        </c:ser>
        <c:ser>
          <c:idx val="2"/>
          <c:order val="2"/>
          <c:tx>
            <c:v>Put</c:v>
          </c:tx>
          <c:marker>
            <c:symbol val="none"/>
          </c:marker>
          <c:xVal>
            <c:numRef>
              <c:f>CP_PARITY!$A$11:$A$41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xVal>
          <c:yVal>
            <c:numRef>
              <c:f>CP_PARITY!$D$11:$D$41</c:f>
              <c:numCache>
                <c:formatCode>0.0000</c:formatCode>
                <c:ptCount val="31"/>
                <c:pt idx="0">
                  <c:v>48.978470025780666</c:v>
                </c:pt>
                <c:pt idx="1">
                  <c:v>44.511945045053125</c:v>
                </c:pt>
                <c:pt idx="2">
                  <c:v>40.235279434259951</c:v>
                </c:pt>
                <c:pt idx="3">
                  <c:v>36.183744311069205</c:v>
                </c:pt>
                <c:pt idx="4">
                  <c:v>32.384885296531579</c:v>
                </c:pt>
                <c:pt idx="5">
                  <c:v>28.857410421531466</c:v>
                </c:pt>
                <c:pt idx="6">
                  <c:v>25.611206176423998</c:v>
                </c:pt>
                <c:pt idx="7">
                  <c:v>22.648138163995966</c:v>
                </c:pt>
                <c:pt idx="8">
                  <c:v>19.963302422027891</c:v>
                </c:pt>
                <c:pt idx="9">
                  <c:v>17.546457472255543</c:v>
                </c:pt>
                <c:pt idx="10">
                  <c:v>15.383446203106022</c:v>
                </c:pt>
                <c:pt idx="11">
                  <c:v>13.457489327443909</c:v>
                </c:pt>
                <c:pt idx="12">
                  <c:v>11.750289526495674</c:v>
                </c:pt>
                <c:pt idx="13">
                  <c:v>10.242926037838163</c:v>
                </c:pt>
                <c:pt idx="14">
                  <c:v>8.9165454726767894</c:v>
                </c:pt>
                <c:pt idx="15">
                  <c:v>7.7528693818173169</c:v>
                </c:pt>
                <c:pt idx="16">
                  <c:v>6.7345458489974233</c:v>
                </c:pt>
                <c:pt idx="17">
                  <c:v>5.8453739565116178</c:v>
                </c:pt>
                <c:pt idx="18">
                  <c:v>5.070428448170885</c:v>
                </c:pt>
                <c:pt idx="19">
                  <c:v>4.3961087888883528</c:v>
                </c:pt>
                <c:pt idx="20">
                  <c:v>3.8101330614038118</c:v>
                </c:pt>
                <c:pt idx="21">
                  <c:v>3.3014933438991636</c:v>
                </c:pt>
                <c:pt idx="22">
                  <c:v>2.8603857085446358</c:v>
                </c:pt>
                <c:pt idx="23">
                  <c:v>2.4781249269602852</c:v>
                </c:pt>
                <c:pt idx="24">
                  <c:v>2.1470514120959061</c:v>
                </c:pt>
                <c:pt idx="25">
                  <c:v>1.8604358520336561</c:v>
                </c:pt>
                <c:pt idx="26">
                  <c:v>1.61238535189247</c:v>
                </c:pt>
                <c:pt idx="27">
                  <c:v>1.3977536339431804</c:v>
                </c:pt>
                <c:pt idx="28">
                  <c:v>1.2120568895901402</c:v>
                </c:pt>
                <c:pt idx="29">
                  <c:v>1.0513961704417649</c:v>
                </c:pt>
                <c:pt idx="30">
                  <c:v>0.91238669671050843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9B-432E-BEFC-9AA97068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165584"/>
        <c:axId val="-1941165040"/>
      </c:scatterChart>
      <c:valAx>
        <c:axId val="-1941165584"/>
        <c:scaling>
          <c:orientation val="minMax"/>
          <c:max val="2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941165040"/>
        <c:crosses val="autoZero"/>
        <c:crossBetween val="midCat"/>
      </c:valAx>
      <c:valAx>
        <c:axId val="-194116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94116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14287</xdr:rowOff>
    </xdr:from>
    <xdr:to>
      <xdr:col>13</xdr:col>
      <xdr:colOff>638175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24</xdr:row>
      <xdr:rowOff>19050</xdr:rowOff>
    </xdr:from>
    <xdr:to>
      <xdr:col>14</xdr:col>
      <xdr:colOff>4762</xdr:colOff>
      <xdr:row>44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EC6A8-552F-41A3-97DB-318FC958C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19050</xdr:rowOff>
    </xdr:from>
    <xdr:to>
      <xdr:col>14</xdr:col>
      <xdr:colOff>400050</xdr:colOff>
      <xdr:row>33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2ECAC-7310-4E43-B6F6-8A600C832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9</xdr:row>
      <xdr:rowOff>133349</xdr:rowOff>
    </xdr:from>
    <xdr:to>
      <xdr:col>16</xdr:col>
      <xdr:colOff>600075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F8AD0-1A8C-4E30-877F-3E40DD029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/>
  </sheetViews>
  <sheetFormatPr defaultRowHeight="12.75" x14ac:dyDescent="0.35"/>
  <cols>
    <col min="1" max="1" width="10.1328125" bestFit="1" customWidth="1"/>
    <col min="2" max="2" width="10.59765625" bestFit="1" customWidth="1"/>
    <col min="3" max="4" width="10.59765625" customWidth="1"/>
    <col min="5" max="5" width="9.59765625" bestFit="1" customWidth="1"/>
  </cols>
  <sheetData>
    <row r="1" spans="1:5" ht="13.15" x14ac:dyDescent="0.4">
      <c r="A1" s="2" t="s">
        <v>6</v>
      </c>
    </row>
    <row r="2" spans="1:5" ht="14.25" x14ac:dyDescent="0.45">
      <c r="A2" s="10" t="s">
        <v>25</v>
      </c>
      <c r="B2" s="11" t="str">
        <f>_xll.ORF.VERSION()</f>
        <v>0.6.0-debug</v>
      </c>
    </row>
    <row r="3" spans="1:5" x14ac:dyDescent="0.35">
      <c r="B3" s="9"/>
    </row>
    <row r="4" spans="1:5" x14ac:dyDescent="0.35">
      <c r="A4" t="s">
        <v>4</v>
      </c>
      <c r="B4" s="4">
        <v>0.02</v>
      </c>
      <c r="C4" s="4"/>
      <c r="D4" s="4" t="s">
        <v>1</v>
      </c>
      <c r="E4" s="3">
        <v>100</v>
      </c>
    </row>
    <row r="5" spans="1:5" x14ac:dyDescent="0.35">
      <c r="A5" t="s">
        <v>0</v>
      </c>
      <c r="B5" s="4">
        <v>0.03</v>
      </c>
      <c r="C5" s="4"/>
      <c r="D5" s="4"/>
    </row>
    <row r="6" spans="1:5" x14ac:dyDescent="0.35">
      <c r="A6" t="s">
        <v>3</v>
      </c>
      <c r="B6" s="3">
        <v>1</v>
      </c>
      <c r="C6" s="3"/>
      <c r="D6" s="3"/>
    </row>
    <row r="7" spans="1:5" x14ac:dyDescent="0.35">
      <c r="A7" t="s">
        <v>5</v>
      </c>
      <c r="B7" s="3">
        <v>100</v>
      </c>
      <c r="C7" s="3"/>
      <c r="D7" s="3"/>
    </row>
    <row r="10" spans="1:5" ht="13.15" x14ac:dyDescent="0.4">
      <c r="A10" s="2" t="s">
        <v>1</v>
      </c>
      <c r="B10" s="2" t="s">
        <v>7</v>
      </c>
      <c r="C10" s="2"/>
      <c r="D10" s="2" t="s">
        <v>3</v>
      </c>
      <c r="E10" s="2" t="s">
        <v>7</v>
      </c>
    </row>
    <row r="11" spans="1:5" x14ac:dyDescent="0.35">
      <c r="A11">
        <v>50</v>
      </c>
      <c r="B11" s="6">
        <f>_xll.ORF.FWDPRICE(A11,$B$6,$B$4,$B$5)</f>
        <v>49.502491687458402</v>
      </c>
      <c r="C11" s="5"/>
      <c r="D11" s="5">
        <f>1/52</f>
        <v>1.9230769230769232E-2</v>
      </c>
      <c r="E11" s="6">
        <f>_xll.ORF.FWDPRICE($E$4,D11,$B$4,$B$5)</f>
        <v>99.98077107976313</v>
      </c>
    </row>
    <row r="12" spans="1:5" x14ac:dyDescent="0.35">
      <c r="A12">
        <v>55</v>
      </c>
      <c r="B12" s="6">
        <f>_xll.ORF.FWDPRICE(A12, $B$6, $B$4, $B$5)</f>
        <v>54.452740856204244</v>
      </c>
      <c r="C12" s="5"/>
      <c r="D12" s="5">
        <f>2/52</f>
        <v>3.8461538461538464E-2</v>
      </c>
      <c r="E12" s="6">
        <f>_xll.ORF.FWDPRICE($E$4,D12,$B$4,$B$5)</f>
        <v>99.961545857039994</v>
      </c>
    </row>
    <row r="13" spans="1:5" x14ac:dyDescent="0.35">
      <c r="A13">
        <v>60</v>
      </c>
      <c r="B13" s="6">
        <f>_xll.ORF.FWDPRICE(A13, $B$6, $B$4, $B$5)</f>
        <v>59.402990024950086</v>
      </c>
      <c r="C13" s="5"/>
      <c r="D13" s="5">
        <f>1/12</f>
        <v>8.3333333333333329E-2</v>
      </c>
      <c r="E13" s="6">
        <f>_xll.ORF.FWDPRICE($E$4,D13,$B$4,$B$5)</f>
        <v>99.916701379245836</v>
      </c>
    </row>
    <row r="14" spans="1:5" x14ac:dyDescent="0.35">
      <c r="A14">
        <v>65</v>
      </c>
      <c r="B14" s="6">
        <f>_xll.ORF.FWDPRICE(A14, $B$6, $B$4, $B$5)</f>
        <v>64.353239193695927</v>
      </c>
      <c r="C14" s="5"/>
      <c r="D14" s="5">
        <f>2/12</f>
        <v>0.16666666666666666</v>
      </c>
      <c r="E14" s="6">
        <f>_xll.ORF.FWDPRICE($E$4,D14,$B$4,$B$5)</f>
        <v>99.833472145093864</v>
      </c>
    </row>
    <row r="15" spans="1:5" x14ac:dyDescent="0.35">
      <c r="A15">
        <v>70</v>
      </c>
      <c r="B15" s="6">
        <f>_xll.ORF.FWDPRICE(A15, $B$6, $B$4, $B$5)</f>
        <v>69.303488362441769</v>
      </c>
      <c r="C15" s="5"/>
      <c r="D15" s="5">
        <f>3/12</f>
        <v>0.25</v>
      </c>
      <c r="E15" s="6">
        <f>_xll.ORF.FWDPRICE($E$4,D15,$B$4,$B$5)</f>
        <v>99.750312239746009</v>
      </c>
    </row>
    <row r="16" spans="1:5" x14ac:dyDescent="0.35">
      <c r="A16">
        <v>75</v>
      </c>
      <c r="B16" s="6">
        <f>_xll.ORF.FWDPRICE(A16, $B$6, $B$4, $B$5)</f>
        <v>74.25373753118761</v>
      </c>
      <c r="C16" s="5"/>
      <c r="D16" s="5">
        <f>6/12</f>
        <v>0.5</v>
      </c>
      <c r="E16" s="6">
        <f>_xll.ORF.FWDPRICE($E$4,D16,$B$4,$B$5)</f>
        <v>99.501247919268238</v>
      </c>
    </row>
    <row r="17" spans="1:5" x14ac:dyDescent="0.35">
      <c r="A17">
        <v>80</v>
      </c>
      <c r="B17" s="6">
        <f>_xll.ORF.FWDPRICE(A17, $B$6, $B$4, $B$5)</f>
        <v>79.203986699933452</v>
      </c>
      <c r="C17" s="5"/>
      <c r="D17" s="5">
        <f>9/12</f>
        <v>0.75</v>
      </c>
      <c r="E17" s="6">
        <f>_xll.ORF.FWDPRICE($E$4,D17,$B$4,$B$5)</f>
        <v>99.252805481913839</v>
      </c>
    </row>
    <row r="18" spans="1:5" x14ac:dyDescent="0.35">
      <c r="A18">
        <v>85</v>
      </c>
      <c r="B18" s="6">
        <f>_xll.ORF.FWDPRICE(A18, $B$6, $B$4, $B$5)</f>
        <v>84.154235868679294</v>
      </c>
      <c r="C18" s="5"/>
      <c r="D18" s="5">
        <v>1</v>
      </c>
      <c r="E18" s="6">
        <f>_xll.ORF.FWDPRICE($E$4,D18,$B$4,$B$5)</f>
        <v>99.004983374916804</v>
      </c>
    </row>
    <row r="19" spans="1:5" x14ac:dyDescent="0.35">
      <c r="A19">
        <v>90</v>
      </c>
      <c r="B19" s="6">
        <f>_xll.ORF.FWDPRICE(A19, $B$6, $B$4, $B$5)</f>
        <v>89.104485037425135</v>
      </c>
      <c r="C19" s="5"/>
      <c r="D19" s="5">
        <v>2</v>
      </c>
      <c r="E19" s="6">
        <f>_xll.ORF.FWDPRICE($E$4,D19,$B$4,$B$5)</f>
        <v>98.019867330675524</v>
      </c>
    </row>
    <row r="20" spans="1:5" x14ac:dyDescent="0.35">
      <c r="A20">
        <v>95</v>
      </c>
      <c r="B20" s="6">
        <f>_xll.ORF.FWDPRICE(A20, $B$6, $B$4, $B$5)</f>
        <v>94.054734206170977</v>
      </c>
      <c r="C20" s="5"/>
      <c r="D20" s="5">
        <v>3</v>
      </c>
      <c r="E20" s="6">
        <f>_xll.ORF.FWDPRICE($E$4,D20,$B$4,$B$5)</f>
        <v>97.044553354850819</v>
      </c>
    </row>
    <row r="21" spans="1:5" x14ac:dyDescent="0.35">
      <c r="A21">
        <v>100</v>
      </c>
      <c r="B21" s="6">
        <f>_xll.ORF.FWDPRICE(A21, $B$6, $B$4, $B$5)</f>
        <v>99.004983374916804</v>
      </c>
      <c r="C21" s="5"/>
      <c r="D21" s="5">
        <v>4</v>
      </c>
      <c r="E21" s="6">
        <f>_xll.ORF.FWDPRICE($E$4,D21,$B$4,$B$5)</f>
        <v>96.078943915232315</v>
      </c>
    </row>
    <row r="22" spans="1:5" x14ac:dyDescent="0.35">
      <c r="A22">
        <v>105</v>
      </c>
      <c r="B22" s="6">
        <f>_xll.ORF.FWDPRICE(A22, $B$6, $B$4, $B$5)</f>
        <v>103.95523254366265</v>
      </c>
      <c r="C22" s="5"/>
      <c r="D22" s="5">
        <v>5</v>
      </c>
      <c r="E22" s="6">
        <f>_xll.ORF.FWDPRICE($E$4,D22,$B$4,$B$5)</f>
        <v>95.122942450071406</v>
      </c>
    </row>
    <row r="23" spans="1:5" x14ac:dyDescent="0.35">
      <c r="A23">
        <v>110</v>
      </c>
      <c r="B23" s="6">
        <f>_xll.ORF.FWDPRICE(A23, $B$6, $B$4, $B$5)</f>
        <v>108.90548171240849</v>
      </c>
      <c r="C23" s="5"/>
      <c r="D23" s="5">
        <v>6</v>
      </c>
      <c r="E23" s="6">
        <f>_xll.ORF.FWDPRICE($E$4,D23,$B$4,$B$5)</f>
        <v>94.176453358424865</v>
      </c>
    </row>
    <row r="24" spans="1:5" x14ac:dyDescent="0.35">
      <c r="A24">
        <v>115</v>
      </c>
      <c r="B24" s="6">
        <f>_xll.ORF.FWDPRICE(A24, $B$6, $B$4, $B$5)</f>
        <v>113.85573088115433</v>
      </c>
      <c r="C24" s="5"/>
      <c r="D24" s="5">
        <v>7</v>
      </c>
      <c r="E24" s="6">
        <f>_xll.ORF.FWDPRICE($E$4,D24,$B$4,$B$5)</f>
        <v>93.239381990594822</v>
      </c>
    </row>
    <row r="25" spans="1:5" x14ac:dyDescent="0.35">
      <c r="A25">
        <v>120</v>
      </c>
      <c r="B25" s="6">
        <f>_xll.ORF.FWDPRICE(A25, $B$6, $B$4, $B$5)</f>
        <v>118.80598004990017</v>
      </c>
      <c r="C25" s="5"/>
      <c r="D25" s="5">
        <v>8</v>
      </c>
      <c r="E25" s="6">
        <f>_xll.ORF.FWDPRICE($E$4,D25,$B$4,$B$5)</f>
        <v>92.311634638663577</v>
      </c>
    </row>
    <row r="26" spans="1:5" x14ac:dyDescent="0.35">
      <c r="A26">
        <v>125</v>
      </c>
      <c r="B26" s="6">
        <f>_xll.ORF.FWDPRICE(A26, $B$6, $B$4, $B$5)</f>
        <v>123.75622921864601</v>
      </c>
      <c r="C26" s="5"/>
      <c r="D26" s="5">
        <v>9</v>
      </c>
      <c r="E26" s="6">
        <f>_xll.ORF.FWDPRICE($E$4,D26,$B$4,$B$5)</f>
        <v>91.393118527122823</v>
      </c>
    </row>
    <row r="27" spans="1:5" x14ac:dyDescent="0.35">
      <c r="A27">
        <v>130</v>
      </c>
      <c r="B27" s="6">
        <f>_xll.ORF.FWDPRICE(A27, $B$6, $B$4, $B$5)</f>
        <v>128.70647838739185</v>
      </c>
      <c r="C27" s="5"/>
      <c r="D27" s="5">
        <v>10</v>
      </c>
      <c r="E27" s="6">
        <f>_xll.ORF.FWDPRICE($E$4,D27,$B$4,$B$5)</f>
        <v>90.483741803595962</v>
      </c>
    </row>
    <row r="28" spans="1:5" x14ac:dyDescent="0.35">
      <c r="A28">
        <v>135</v>
      </c>
      <c r="B28" s="6">
        <f>_xll.ORF.FWDPRICE(A28, $B$6, $B$4, $B$5)</f>
        <v>133.6567275561377</v>
      </c>
      <c r="C28" s="5"/>
      <c r="D28" s="5">
        <v>20</v>
      </c>
      <c r="E28" s="6">
        <f>_xll.ORF.FWDPRICE($E$4,D28,$B$4,$B$5)</f>
        <v>81.873075307798189</v>
      </c>
    </row>
    <row r="29" spans="1:5" x14ac:dyDescent="0.35">
      <c r="A29">
        <v>140</v>
      </c>
      <c r="B29" s="6">
        <f>_xll.ORF.FWDPRICE(A29, $B$6, $B$4, $B$5)</f>
        <v>138.60697672488354</v>
      </c>
      <c r="C29" s="5"/>
      <c r="D29" s="5">
        <v>30</v>
      </c>
      <c r="E29" s="6">
        <f>_xll.ORF.FWDPRICE($E$4,D29,$B$4,$B$5)</f>
        <v>74.081822068171789</v>
      </c>
    </row>
    <row r="30" spans="1:5" x14ac:dyDescent="0.35">
      <c r="A30">
        <v>145</v>
      </c>
      <c r="B30" s="6">
        <f>_xll.ORF.FWDPRICE(A30, $B$6, $B$4, $B$5)</f>
        <v>143.55722589362938</v>
      </c>
      <c r="C30" s="5"/>
      <c r="D30" s="5">
        <v>40</v>
      </c>
      <c r="E30" s="6">
        <f>_xll.ORF.FWDPRICE($E$4,D30,$B$4,$B$5)</f>
        <v>67.032004603563934</v>
      </c>
    </row>
    <row r="31" spans="1:5" x14ac:dyDescent="0.35">
      <c r="A31">
        <v>150</v>
      </c>
      <c r="B31" s="6">
        <f>_xll.ORF.FWDPRICE(A31, $B$6, $B$4, $B$5)</f>
        <v>148.50747506237522</v>
      </c>
      <c r="C31" s="5"/>
      <c r="D31" s="5">
        <v>50</v>
      </c>
      <c r="E31" s="6">
        <f>_xll.ORF.FWDPRICE($E$4,D31,$B$4,$B$5)</f>
        <v>60.653065971263345</v>
      </c>
    </row>
    <row r="32" spans="1:5" x14ac:dyDescent="0.35">
      <c r="A32">
        <v>155</v>
      </c>
      <c r="B32" s="6">
        <f>_xll.ORF.FWDPRICE(A32, $B$6, $B$4, $B$5)</f>
        <v>153.45772423112106</v>
      </c>
      <c r="C32" s="5"/>
      <c r="D32" s="5">
        <v>60</v>
      </c>
      <c r="E32" s="6">
        <f>_xll.ORF.FWDPRICE($E$4,D32,$B$4,$B$5)</f>
        <v>54.881163609402648</v>
      </c>
    </row>
    <row r="33" spans="1:5" x14ac:dyDescent="0.35">
      <c r="A33">
        <v>160</v>
      </c>
      <c r="B33" s="6">
        <f>_xll.ORF.FWDPRICE(A33, $B$6, $B$4, $B$5)</f>
        <v>158.4079733998669</v>
      </c>
      <c r="C33" s="5"/>
      <c r="D33" s="5">
        <v>70</v>
      </c>
      <c r="E33" s="6">
        <f>_xll.ORF.FWDPRICE($E$4,D33,$B$4,$B$5)</f>
        <v>49.658530379140956</v>
      </c>
    </row>
    <row r="34" spans="1:5" x14ac:dyDescent="0.35">
      <c r="A34">
        <v>165</v>
      </c>
      <c r="B34" s="6">
        <f>_xll.ORF.FWDPRICE(A34, $B$6, $B$4, $B$5)</f>
        <v>163.35822256861275</v>
      </c>
      <c r="C34" s="5"/>
      <c r="D34" s="5">
        <v>80</v>
      </c>
      <c r="E34" s="6">
        <f>_xll.ORF.FWDPRICE($E$4,D34,$B$4,$B$5)</f>
        <v>44.932896411722169</v>
      </c>
    </row>
    <row r="35" spans="1:5" x14ac:dyDescent="0.35">
      <c r="A35">
        <v>170</v>
      </c>
      <c r="B35" s="6">
        <f>_xll.ORF.FWDPRICE(A35, $B$6, $B$4, $B$5)</f>
        <v>168.30847173735859</v>
      </c>
      <c r="C35" s="5"/>
      <c r="D35" s="5">
        <v>90</v>
      </c>
      <c r="E35" s="6">
        <f>_xll.ORF.FWDPRICE($E$4,D35,$B$4,$B$5)</f>
        <v>40.656965974059915</v>
      </c>
    </row>
    <row r="36" spans="1:5" x14ac:dyDescent="0.35">
      <c r="A36">
        <v>175</v>
      </c>
      <c r="B36" s="6">
        <f>_xll.ORF.FWDPRICE(A36, $B$6, $B$4, $B$5)</f>
        <v>173.25872090610443</v>
      </c>
      <c r="C36" s="5"/>
      <c r="D36" s="5">
        <v>100</v>
      </c>
      <c r="E36" s="6">
        <f>_xll.ORF.FWDPRICE($E$4,D36,$B$4,$B$5)</f>
        <v>36.787944117144242</v>
      </c>
    </row>
    <row r="37" spans="1:5" x14ac:dyDescent="0.35">
      <c r="A37">
        <v>180</v>
      </c>
      <c r="B37" s="6">
        <f>_xll.ORF.FWDPRICE(A37, $B$6, $B$4, $B$5)</f>
        <v>178.20897007485027</v>
      </c>
      <c r="C37" s="5"/>
      <c r="D37" s="5"/>
      <c r="E37" s="5"/>
    </row>
    <row r="38" spans="1:5" x14ac:dyDescent="0.35">
      <c r="A38">
        <v>185</v>
      </c>
      <c r="B38" s="6">
        <f>_xll.ORF.FWDPRICE(A38, $B$6, $B$4, $B$5)</f>
        <v>183.15921924359611</v>
      </c>
      <c r="C38" s="5"/>
      <c r="D38" s="5"/>
      <c r="E38" s="5"/>
    </row>
    <row r="39" spans="1:5" x14ac:dyDescent="0.35">
      <c r="A39">
        <v>190</v>
      </c>
      <c r="B39" s="6">
        <f>_xll.ORF.FWDPRICE(A39, $B$6, $B$4, $B$5)</f>
        <v>188.10946841234195</v>
      </c>
      <c r="C39" s="5"/>
      <c r="D39" s="5"/>
      <c r="E39" s="5"/>
    </row>
    <row r="40" spans="1:5" x14ac:dyDescent="0.35">
      <c r="A40">
        <v>195</v>
      </c>
      <c r="B40" s="6">
        <f>_xll.ORF.FWDPRICE(A40, $B$6, $B$4, $B$5)</f>
        <v>193.05971758108777</v>
      </c>
      <c r="C40" s="5"/>
      <c r="D40" s="5"/>
      <c r="E40" s="5"/>
    </row>
    <row r="41" spans="1:5" x14ac:dyDescent="0.35">
      <c r="A41">
        <v>200</v>
      </c>
      <c r="B41" s="6">
        <f>_xll.ORF.FWDPRICE(A41, $B$6, $B$4, $B$5)</f>
        <v>198.00996674983361</v>
      </c>
      <c r="C41" s="5"/>
      <c r="D41" s="5"/>
      <c r="E4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/>
  </sheetViews>
  <sheetFormatPr defaultRowHeight="12.75" x14ac:dyDescent="0.35"/>
  <cols>
    <col min="1" max="1" width="10.1328125" bestFit="1" customWidth="1"/>
    <col min="2" max="2" width="10.59765625" bestFit="1" customWidth="1"/>
    <col min="3" max="4" width="10.59765625" customWidth="1"/>
  </cols>
  <sheetData>
    <row r="1" spans="1:4" ht="13.15" x14ac:dyDescent="0.4">
      <c r="A1" s="2" t="s">
        <v>8</v>
      </c>
    </row>
    <row r="2" spans="1:4" ht="13.15" x14ac:dyDescent="0.4">
      <c r="A2" s="2"/>
    </row>
    <row r="3" spans="1:4" x14ac:dyDescent="0.35">
      <c r="A3" t="s">
        <v>9</v>
      </c>
      <c r="B3">
        <v>1</v>
      </c>
      <c r="C3">
        <v>-1</v>
      </c>
    </row>
    <row r="4" spans="1:4" x14ac:dyDescent="0.35">
      <c r="A4" t="s">
        <v>4</v>
      </c>
      <c r="B4" s="4">
        <v>0.02</v>
      </c>
      <c r="C4" s="4"/>
      <c r="D4" s="4"/>
    </row>
    <row r="5" spans="1:4" x14ac:dyDescent="0.35">
      <c r="A5" t="s">
        <v>0</v>
      </c>
      <c r="B5" s="4">
        <v>0.04</v>
      </c>
      <c r="C5" s="4"/>
      <c r="D5" s="4"/>
    </row>
    <row r="6" spans="1:4" x14ac:dyDescent="0.35">
      <c r="A6" t="s">
        <v>3</v>
      </c>
      <c r="B6" s="3">
        <f>1/52</f>
        <v>1.9230769230769232E-2</v>
      </c>
      <c r="C6" s="3"/>
      <c r="D6" s="3"/>
    </row>
    <row r="7" spans="1:4" x14ac:dyDescent="0.35">
      <c r="A7" t="s">
        <v>5</v>
      </c>
      <c r="B7" s="3">
        <v>100</v>
      </c>
      <c r="C7" s="3"/>
      <c r="D7" s="3"/>
    </row>
    <row r="8" spans="1:4" x14ac:dyDescent="0.35">
      <c r="A8" t="s">
        <v>2</v>
      </c>
      <c r="B8" s="1">
        <v>0.2</v>
      </c>
    </row>
    <row r="10" spans="1:4" ht="13.15" x14ac:dyDescent="0.4">
      <c r="A10" s="2" t="s">
        <v>1</v>
      </c>
      <c r="B10" s="2" t="s">
        <v>10</v>
      </c>
      <c r="C10" s="2" t="s">
        <v>11</v>
      </c>
      <c r="D10" s="2" t="s">
        <v>12</v>
      </c>
    </row>
    <row r="11" spans="1:4" x14ac:dyDescent="0.35">
      <c r="A11">
        <v>50</v>
      </c>
      <c r="B11" s="6">
        <f>_xll.ORF.DIGIBS($B$3, A11, $B$7, $B$6, $B$4, $B$5, $B$8)</f>
        <v>1.8741995573936251E-138</v>
      </c>
      <c r="C11" s="6">
        <f>_xll.ORF.DIGIBS($C$3, A11, $B$7, $B$6, $B$4, $B$5, $B$8)</f>
        <v>0.99961545857039991</v>
      </c>
      <c r="D11" s="5">
        <f>B11+C11</f>
        <v>0.99961545857039991</v>
      </c>
    </row>
    <row r="12" spans="1:4" x14ac:dyDescent="0.35">
      <c r="A12">
        <v>55</v>
      </c>
      <c r="B12" s="6">
        <f>_xll.ORF.DIGIBS($B$3, A12, $B$7, $B$6, $B$4, $B$5, $B$8)</f>
        <v>1.2953414716868893E-103</v>
      </c>
      <c r="C12" s="6">
        <f>_xll.ORF.DIGIBS($C$3, A12, $B$7, $B$6, $B$4, $B$5, $B$8)</f>
        <v>0.99961545857039991</v>
      </c>
      <c r="D12" s="5">
        <f t="shared" ref="D12:D41" si="0">B12+C12</f>
        <v>0.99961545857039991</v>
      </c>
    </row>
    <row r="13" spans="1:4" x14ac:dyDescent="0.35">
      <c r="A13">
        <v>60</v>
      </c>
      <c r="B13" s="6">
        <f>_xll.ORF.DIGIBS($B$3, A13, $B$7, $B$6, $B$4, $B$5, $B$8)</f>
        <v>2.8160826802660195E-76</v>
      </c>
      <c r="C13" s="6">
        <f>_xll.ORF.DIGIBS($C$3, A13, $B$7, $B$6, $B$4, $B$5, $B$8)</f>
        <v>0.99961545857039991</v>
      </c>
      <c r="D13" s="5">
        <f t="shared" si="0"/>
        <v>0.99961545857039991</v>
      </c>
    </row>
    <row r="14" spans="1:4" x14ac:dyDescent="0.35">
      <c r="A14">
        <v>65</v>
      </c>
      <c r="B14" s="6">
        <f>_xll.ORF.DIGIBS($B$3, A14, $B$7, $B$6, $B$4, $B$5, $B$8)</f>
        <v>6.8200001605155651E-55</v>
      </c>
      <c r="C14" s="6">
        <f>_xll.ORF.DIGIBS($C$3, A14, $B$7, $B$6, $B$4, $B$5, $B$8)</f>
        <v>0.99961545857039991</v>
      </c>
      <c r="D14" s="5">
        <f t="shared" si="0"/>
        <v>0.99961545857039991</v>
      </c>
    </row>
    <row r="15" spans="1:4" x14ac:dyDescent="0.35">
      <c r="A15">
        <v>70</v>
      </c>
      <c r="B15" s="6">
        <f>_xll.ORF.DIGIBS($B$3, A15, $B$7, $B$6, $B$4, $B$5, $B$8)</f>
        <v>2.634186505152839E-38</v>
      </c>
      <c r="C15" s="6">
        <f>_xll.ORF.DIGIBS($C$3, A15, $B$7, $B$6, $B$4, $B$5, $B$8)</f>
        <v>0.99961545857039991</v>
      </c>
      <c r="D15" s="5">
        <f t="shared" si="0"/>
        <v>0.99961545857039991</v>
      </c>
    </row>
    <row r="16" spans="1:4" x14ac:dyDescent="0.35">
      <c r="A16">
        <v>75</v>
      </c>
      <c r="B16" s="6">
        <f>_xll.ORF.DIGIBS($B$3, A16, $B$7, $B$6, $B$4, $B$5, $B$8)</f>
        <v>1.2358172826476418E-25</v>
      </c>
      <c r="C16" s="6">
        <f>_xll.ORF.DIGIBS($C$3, A16, $B$7, $B$6, $B$4, $B$5, $B$8)</f>
        <v>0.99961545857039991</v>
      </c>
      <c r="D16" s="5">
        <f t="shared" si="0"/>
        <v>0.99961545857039991</v>
      </c>
    </row>
    <row r="17" spans="1:4" x14ac:dyDescent="0.35">
      <c r="A17">
        <v>80</v>
      </c>
      <c r="B17" s="6">
        <f>_xll.ORF.DIGIBS($B$3, A17, $B$7, $B$6, $B$4, $B$5, $B$8)</f>
        <v>3.420120532192343E-16</v>
      </c>
      <c r="C17" s="6">
        <f>_xll.ORF.DIGIBS($C$3, A17, $B$7, $B$6, $B$4, $B$5, $B$8)</f>
        <v>0.99961545857039957</v>
      </c>
      <c r="D17" s="5">
        <f t="shared" si="0"/>
        <v>0.99961545857039991</v>
      </c>
    </row>
    <row r="18" spans="1:4" x14ac:dyDescent="0.35">
      <c r="A18">
        <v>85</v>
      </c>
      <c r="B18" s="6">
        <f>_xll.ORF.DIGIBS($B$3, A18, $B$7, $B$6, $B$4, $B$5, $B$8)</f>
        <v>1.9603829508718528E-9</v>
      </c>
      <c r="C18" s="6">
        <f>_xll.ORF.DIGIBS($C$3, A18, $B$7, $B$6, $B$4, $B$5, $B$8)</f>
        <v>0.99961545661001694</v>
      </c>
      <c r="D18" s="5">
        <f t="shared" si="0"/>
        <v>0.99961545857039991</v>
      </c>
    </row>
    <row r="19" spans="1:4" x14ac:dyDescent="0.35">
      <c r="A19">
        <v>90</v>
      </c>
      <c r="B19" s="6">
        <f>_xll.ORF.DIGIBS($B$3, A19, $B$7, $B$6, $B$4, $B$5, $B$8)</f>
        <v>6.4947618678469702E-5</v>
      </c>
      <c r="C19" s="6">
        <f>_xll.ORF.DIGIBS($C$3, A19, $B$7, $B$6, $B$4, $B$5, $B$8)</f>
        <v>0.99955051095172143</v>
      </c>
      <c r="D19" s="5">
        <f t="shared" si="0"/>
        <v>0.99961545857039991</v>
      </c>
    </row>
    <row r="20" spans="1:4" x14ac:dyDescent="0.35">
      <c r="A20">
        <v>95</v>
      </c>
      <c r="B20" s="6">
        <f>_xll.ORF.DIGIBS($B$3, A20, $B$7, $B$6, $B$4, $B$5, $B$8)</f>
        <v>3.0237750797410173E-2</v>
      </c>
      <c r="C20" s="6">
        <f>_xll.ORF.DIGIBS($C$3, A20, $B$7, $B$6, $B$4, $B$5, $B$8)</f>
        <v>0.96937770777298982</v>
      </c>
      <c r="D20" s="5">
        <f t="shared" si="0"/>
        <v>0.99961545857040002</v>
      </c>
    </row>
    <row r="21" spans="1:4" x14ac:dyDescent="0.35">
      <c r="A21">
        <v>100</v>
      </c>
      <c r="B21" s="6">
        <f>_xll.ORF.DIGIBS($B$3, A21, $B$7, $B$6, $B$4, $B$5, $B$8)</f>
        <v>0.48874873388550943</v>
      </c>
      <c r="C21" s="6">
        <f>_xll.ORF.DIGIBS($C$3, A21, $B$7, $B$6, $B$4, $B$5, $B$8)</f>
        <v>0.51086672468489047</v>
      </c>
      <c r="D21" s="5">
        <f t="shared" si="0"/>
        <v>0.99961545857039991</v>
      </c>
    </row>
    <row r="22" spans="1:4" x14ac:dyDescent="0.35">
      <c r="A22">
        <v>105</v>
      </c>
      <c r="B22" s="6">
        <f>_xll.ORF.DIGIBS($B$3, A22, $B$7, $B$6, $B$4, $B$5, $B$8)</f>
        <v>0.95794299296415031</v>
      </c>
      <c r="C22" s="6">
        <f>_xll.ORF.DIGIBS($C$3, A22, $B$7, $B$6, $B$4, $B$5, $B$8)</f>
        <v>4.167246560624966E-2</v>
      </c>
      <c r="D22" s="5">
        <f t="shared" si="0"/>
        <v>0.99961545857040002</v>
      </c>
    </row>
    <row r="23" spans="1:4" x14ac:dyDescent="0.35">
      <c r="A23">
        <v>110</v>
      </c>
      <c r="B23" s="6">
        <f>_xll.ORF.DIGIBS($B$3, A23, $B$7, $B$6, $B$4, $B$5, $B$8)</f>
        <v>0.999289244756427</v>
      </c>
      <c r="C23" s="6">
        <f>_xll.ORF.DIGIBS($C$3, A23, $B$7, $B$6, $B$4, $B$5, $B$8)</f>
        <v>3.2621381397291127E-4</v>
      </c>
      <c r="D23" s="5">
        <f t="shared" si="0"/>
        <v>0.99961545857039991</v>
      </c>
    </row>
    <row r="24" spans="1:4" x14ac:dyDescent="0.35">
      <c r="A24">
        <v>115</v>
      </c>
      <c r="B24" s="6">
        <f>_xll.ORF.DIGIBS($B$3, A24, $B$7, $B$6, $B$4, $B$5, $B$8)</f>
        <v>0.99961518857205545</v>
      </c>
      <c r="C24" s="6">
        <f>_xll.ORF.DIGIBS($C$3, A24, $B$7, $B$6, $B$4, $B$5, $B$8)</f>
        <v>2.6999834440514977E-7</v>
      </c>
      <c r="D24" s="5">
        <f t="shared" si="0"/>
        <v>0.99961545857039991</v>
      </c>
    </row>
    <row r="25" spans="1:4" x14ac:dyDescent="0.35">
      <c r="A25">
        <v>120</v>
      </c>
      <c r="B25" s="6">
        <f>_xll.ORF.DIGIBS($B$3, A25, $B$7, $B$6, $B$4, $B$5, $B$8)</f>
        <v>0.99961545854085443</v>
      </c>
      <c r="C25" s="6">
        <f>_xll.ORF.DIGIBS($C$3, A25, $B$7, $B$6, $B$4, $B$5, $B$8)</f>
        <v>2.9545398991020041E-11</v>
      </c>
      <c r="D25" s="5">
        <f t="shared" si="0"/>
        <v>0.9996154585703998</v>
      </c>
    </row>
    <row r="26" spans="1:4" x14ac:dyDescent="0.35">
      <c r="A26">
        <v>125</v>
      </c>
      <c r="B26" s="6">
        <f>_xll.ORF.DIGIBS($B$3, A26, $B$7, $B$6, $B$4, $B$5, $B$8)</f>
        <v>0.99961545857039935</v>
      </c>
      <c r="C26" s="6">
        <f>_xll.ORF.DIGIBS($C$3, A26, $B$7, $B$6, $B$4, $B$5, $B$8)</f>
        <v>5.379843052475786E-16</v>
      </c>
      <c r="D26" s="5">
        <f t="shared" si="0"/>
        <v>0.99961545857039991</v>
      </c>
    </row>
    <row r="27" spans="1:4" x14ac:dyDescent="0.35">
      <c r="A27">
        <v>130</v>
      </c>
      <c r="B27" s="6">
        <f>_xll.ORF.DIGIBS($B$3, A27, $B$7, $B$6, $B$4, $B$5, $B$8)</f>
        <v>0.99961545857039991</v>
      </c>
      <c r="C27" s="6">
        <f>_xll.ORF.DIGIBS($C$3, A27, $B$7, $B$6, $B$4, $B$5, $B$8)</f>
        <v>2.0120325695483593E-21</v>
      </c>
      <c r="D27" s="5">
        <f t="shared" si="0"/>
        <v>0.99961545857039991</v>
      </c>
    </row>
    <row r="28" spans="1:4" x14ac:dyDescent="0.35">
      <c r="A28">
        <v>135</v>
      </c>
      <c r="B28" s="6">
        <f>_xll.ORF.DIGIBS($B$3, A28, $B$7, $B$6, $B$4, $B$5, $B$8)</f>
        <v>0.99961545857039991</v>
      </c>
      <c r="C28" s="6">
        <f>_xll.ORF.DIGIBS($C$3, A28, $B$7, $B$6, $B$4, $B$5, $B$8)</f>
        <v>1.8628713150651771E-27</v>
      </c>
      <c r="D28" s="5">
        <f t="shared" si="0"/>
        <v>0.99961545857039991</v>
      </c>
    </row>
    <row r="29" spans="1:4" x14ac:dyDescent="0.35">
      <c r="A29">
        <v>140</v>
      </c>
      <c r="B29" s="6">
        <f>_xll.ORF.DIGIBS($B$3, A29, $B$7, $B$6, $B$4, $B$5, $B$8)</f>
        <v>0.99961545857039991</v>
      </c>
      <c r="C29" s="6">
        <f>_xll.ORF.DIGIBS($C$3, A29, $B$7, $B$6, $B$4, $B$5, $B$8)</f>
        <v>5.0308825288718023E-34</v>
      </c>
      <c r="D29" s="5">
        <f t="shared" si="0"/>
        <v>0.99961545857039991</v>
      </c>
    </row>
    <row r="30" spans="1:4" x14ac:dyDescent="0.35">
      <c r="A30">
        <v>145</v>
      </c>
      <c r="B30" s="6">
        <f>_xll.ORF.DIGIBS($B$3, A30, $B$7, $B$6, $B$4, $B$5, $B$8)</f>
        <v>0.99961545857039991</v>
      </c>
      <c r="C30" s="6">
        <f>_xll.ORF.DIGIBS($C$3, A30, $B$7, $B$6, $B$4, $B$5, $B$8)</f>
        <v>4.5754917520455735E-41</v>
      </c>
      <c r="D30" s="5">
        <f t="shared" si="0"/>
        <v>0.99961545857039991</v>
      </c>
    </row>
    <row r="31" spans="1:4" x14ac:dyDescent="0.35">
      <c r="A31">
        <v>150</v>
      </c>
      <c r="B31" s="6">
        <f>_xll.ORF.DIGIBS($B$3, A31, $B$7, $B$6, $B$4, $B$5, $B$8)</f>
        <v>0.99961545857039991</v>
      </c>
      <c r="C31" s="6">
        <f>_xll.ORF.DIGIBS($C$3, A31, $B$7, $B$6, $B$4, $B$5, $B$8)</f>
        <v>1.5896097793218273E-48</v>
      </c>
      <c r="D31" s="5">
        <f t="shared" si="0"/>
        <v>0.99961545857039991</v>
      </c>
    </row>
    <row r="32" spans="1:4" x14ac:dyDescent="0.35">
      <c r="A32">
        <v>155</v>
      </c>
      <c r="B32" s="6">
        <f>_xll.ORF.DIGIBS($B$3, A32, $B$7, $B$6, $B$4, $B$5, $B$8)</f>
        <v>0.99961545857039991</v>
      </c>
      <c r="C32" s="6">
        <f>_xll.ORF.DIGIBS($C$3, A32, $B$7, $B$6, $B$4, $B$5, $B$8)</f>
        <v>2.3565164541702435E-56</v>
      </c>
      <c r="D32" s="5">
        <f t="shared" si="0"/>
        <v>0.99961545857039991</v>
      </c>
    </row>
    <row r="33" spans="1:4" x14ac:dyDescent="0.35">
      <c r="A33">
        <v>160</v>
      </c>
      <c r="B33" s="6">
        <f>_xll.ORF.DIGIBS($B$3, A33, $B$7, $B$6, $B$4, $B$5, $B$8)</f>
        <v>0.99961545857039991</v>
      </c>
      <c r="C33" s="6">
        <f>_xll.ORF.DIGIBS($C$3, A33, $B$7, $B$6, $B$4, $B$5, $B$8)</f>
        <v>1.6432135221685166E-64</v>
      </c>
      <c r="D33" s="5">
        <f t="shared" si="0"/>
        <v>0.99961545857039991</v>
      </c>
    </row>
    <row r="34" spans="1:4" x14ac:dyDescent="0.35">
      <c r="A34">
        <v>165</v>
      </c>
      <c r="B34" s="6">
        <f>_xll.ORF.DIGIBS($B$3, A34, $B$7, $B$6, $B$4, $B$5, $B$8)</f>
        <v>0.99961545857039991</v>
      </c>
      <c r="C34" s="6">
        <f>_xll.ORF.DIGIBS($C$3, A34, $B$7, $B$6, $B$4, $B$5, $B$8)</f>
        <v>5.873632312378707E-73</v>
      </c>
      <c r="D34" s="5">
        <f t="shared" si="0"/>
        <v>0.99961545857039991</v>
      </c>
    </row>
    <row r="35" spans="1:4" x14ac:dyDescent="0.35">
      <c r="A35">
        <v>170</v>
      </c>
      <c r="B35" s="6">
        <f>_xll.ORF.DIGIBS($B$3, A35, $B$7, $B$6, $B$4, $B$5, $B$8)</f>
        <v>0.99961545857039991</v>
      </c>
      <c r="C35" s="6">
        <f>_xll.ORF.DIGIBS($C$3, A35, $B$7, $B$6, $B$4, $B$5, $B$8)</f>
        <v>1.1613169113528807E-81</v>
      </c>
      <c r="D35" s="5">
        <f t="shared" si="0"/>
        <v>0.99961545857039991</v>
      </c>
    </row>
    <row r="36" spans="1:4" x14ac:dyDescent="0.35">
      <c r="A36">
        <v>175</v>
      </c>
      <c r="B36" s="6">
        <f>_xll.ORF.DIGIBS($B$3, A36, $B$7, $B$6, $B$4, $B$5, $B$8)</f>
        <v>0.99961545857039991</v>
      </c>
      <c r="C36" s="6">
        <f>_xll.ORF.DIGIBS($C$3, A36, $B$7, $B$6, $B$4, $B$5, $B$8)</f>
        <v>1.3587285005052168E-90</v>
      </c>
      <c r="D36" s="5">
        <f t="shared" si="0"/>
        <v>0.99961545857039991</v>
      </c>
    </row>
    <row r="37" spans="1:4" x14ac:dyDescent="0.35">
      <c r="A37">
        <v>180</v>
      </c>
      <c r="B37" s="6">
        <f>_xll.ORF.DIGIBS($B$3, A37, $B$7, $B$6, $B$4, $B$5, $B$8)</f>
        <v>0.99961545857039991</v>
      </c>
      <c r="C37" s="6">
        <f>_xll.ORF.DIGIBS($C$3, A37, $B$7, $B$6, $B$4, $B$5, $B$8)</f>
        <v>9.988685137760938E-100</v>
      </c>
      <c r="D37" s="5">
        <f t="shared" si="0"/>
        <v>0.99961545857039991</v>
      </c>
    </row>
    <row r="38" spans="1:4" x14ac:dyDescent="0.35">
      <c r="A38">
        <v>185</v>
      </c>
      <c r="B38" s="6">
        <f>_xll.ORF.DIGIBS($B$3, A38, $B$7, $B$6, $B$4, $B$5, $B$8)</f>
        <v>0.99961545857039991</v>
      </c>
      <c r="C38" s="6">
        <f>_xll.ORF.DIGIBS($C$3, A38, $B$7, $B$6, $B$4, $B$5, $B$8)</f>
        <v>4.867387758394079E-109</v>
      </c>
      <c r="D38" s="5">
        <f t="shared" si="0"/>
        <v>0.99961545857039991</v>
      </c>
    </row>
    <row r="39" spans="1:4" x14ac:dyDescent="0.35">
      <c r="A39">
        <v>190</v>
      </c>
      <c r="B39" s="6">
        <f>_xll.ORF.DIGIBS($B$3, A39, $B$7, $B$6, $B$4, $B$5, $B$8)</f>
        <v>0.99961545857039991</v>
      </c>
      <c r="C39" s="6">
        <f>_xll.ORF.DIGIBS($C$3, A39, $B$7, $B$6, $B$4, $B$5, $B$8)</f>
        <v>1.6490359310110085E-118</v>
      </c>
      <c r="D39" s="5">
        <f t="shared" si="0"/>
        <v>0.99961545857039991</v>
      </c>
    </row>
    <row r="40" spans="1:4" x14ac:dyDescent="0.35">
      <c r="A40">
        <v>195</v>
      </c>
      <c r="B40" s="6">
        <f>_xll.ORF.DIGIBS($B$3, A40, $B$7, $B$6, $B$4, $B$5, $B$8)</f>
        <v>0.99961545857039991</v>
      </c>
      <c r="C40" s="6">
        <f>_xll.ORF.DIGIBS($C$3, A40, $B$7, $B$6, $B$4, $B$5, $B$8)</f>
        <v>4.0538271949998227E-128</v>
      </c>
      <c r="D40" s="5">
        <f t="shared" si="0"/>
        <v>0.99961545857039991</v>
      </c>
    </row>
    <row r="41" spans="1:4" x14ac:dyDescent="0.35">
      <c r="A41">
        <v>200</v>
      </c>
      <c r="B41" s="6">
        <f>_xll.ORF.DIGIBS($B$3, A41, $B$7, $B$6, $B$4, $B$5, $B$8)</f>
        <v>0.99961545857039991</v>
      </c>
      <c r="C41" s="6">
        <f>_xll.ORF.DIGIBS($C$3, A41, $B$7, $B$6, $B$4, $B$5, $B$8)</f>
        <v>7.5134031138160133E-138</v>
      </c>
      <c r="D41" s="5">
        <f t="shared" si="0"/>
        <v>0.99961545857039991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8F2B-3C3F-43E1-BAF0-C44163F21F2F}">
  <dimension ref="A1:G41"/>
  <sheetViews>
    <sheetView workbookViewId="0"/>
  </sheetViews>
  <sheetFormatPr defaultRowHeight="12.75" x14ac:dyDescent="0.35"/>
  <cols>
    <col min="1" max="1" width="10.1328125" bestFit="1" customWidth="1"/>
    <col min="2" max="2" width="10.59765625" bestFit="1" customWidth="1"/>
    <col min="3" max="3" width="9.59765625" bestFit="1" customWidth="1"/>
    <col min="5" max="5" width="9.73046875" customWidth="1"/>
    <col min="7" max="7" width="10.3984375" bestFit="1" customWidth="1"/>
  </cols>
  <sheetData>
    <row r="1" spans="1:7" ht="13.15" x14ac:dyDescent="0.4">
      <c r="A1" s="2" t="s">
        <v>24</v>
      </c>
    </row>
    <row r="2" spans="1:7" x14ac:dyDescent="0.35">
      <c r="A2" t="s">
        <v>4</v>
      </c>
      <c r="B2" s="4">
        <v>0.03</v>
      </c>
      <c r="E2" t="s">
        <v>23</v>
      </c>
      <c r="F2" s="8">
        <f>EXP(-B2*B5)</f>
        <v>0.97044553354850815</v>
      </c>
    </row>
    <row r="3" spans="1:7" x14ac:dyDescent="0.35">
      <c r="A3" t="s">
        <v>0</v>
      </c>
      <c r="B3" s="4">
        <v>0.03</v>
      </c>
    </row>
    <row r="4" spans="1:7" x14ac:dyDescent="0.35">
      <c r="A4" t="s">
        <v>22</v>
      </c>
      <c r="B4" s="1">
        <v>0.4</v>
      </c>
    </row>
    <row r="5" spans="1:7" x14ac:dyDescent="0.35">
      <c r="A5" t="s">
        <v>3</v>
      </c>
      <c r="B5" s="3">
        <v>1</v>
      </c>
    </row>
    <row r="6" spans="1:7" x14ac:dyDescent="0.35">
      <c r="A6" t="s">
        <v>5</v>
      </c>
      <c r="B6" s="3">
        <v>100</v>
      </c>
    </row>
    <row r="7" spans="1:7" x14ac:dyDescent="0.35">
      <c r="A7" t="s">
        <v>21</v>
      </c>
      <c r="B7">
        <v>1</v>
      </c>
      <c r="C7">
        <v>-1</v>
      </c>
    </row>
    <row r="8" spans="1:7" x14ac:dyDescent="0.35">
      <c r="A8" t="s">
        <v>20</v>
      </c>
      <c r="B8" t="b">
        <v>0</v>
      </c>
    </row>
    <row r="9" spans="1:7" ht="13.15" x14ac:dyDescent="0.4">
      <c r="E9" s="2" t="s">
        <v>19</v>
      </c>
    </row>
    <row r="10" spans="1:7" ht="13.15" x14ac:dyDescent="0.4">
      <c r="A10" s="2" t="s">
        <v>1</v>
      </c>
      <c r="B10" s="2" t="s">
        <v>18</v>
      </c>
      <c r="C10" s="2" t="s">
        <v>17</v>
      </c>
      <c r="D10" s="2" t="s">
        <v>16</v>
      </c>
      <c r="E10" s="2" t="s">
        <v>15</v>
      </c>
      <c r="F10" s="2" t="s">
        <v>14</v>
      </c>
      <c r="G10" s="2" t="s">
        <v>13</v>
      </c>
    </row>
    <row r="11" spans="1:7" x14ac:dyDescent="0.35">
      <c r="A11">
        <v>50</v>
      </c>
      <c r="B11" s="6">
        <f>_xll.ORF.FWDPRICE(A11, $B$5, $B$2, $B$3)</f>
        <v>50</v>
      </c>
      <c r="C11" s="6">
        <f>_xll.ORF.EUROBS($B$7, A11, $B$6, $B$5, $B$2, $B$3, $B$4, $B$8)</f>
        <v>0.45619334835525505</v>
      </c>
      <c r="D11" s="6">
        <f>_xll.ORF.EUROBS($C$7, A11, $B$6, $B$5, $B$2, $B$3, $B$4, $B$8)</f>
        <v>48.978470025780666</v>
      </c>
      <c r="E11" s="5">
        <f t="shared" ref="E11:E41" si="0">$F$2*(B11-$B$6)</f>
        <v>-48.52227667742541</v>
      </c>
      <c r="F11" s="5">
        <f t="shared" ref="F11:F41" si="1">C11-D11</f>
        <v>-48.52227667742541</v>
      </c>
      <c r="G11" s="7">
        <f t="shared" ref="G11:G41" si="2">E11-F11</f>
        <v>0</v>
      </c>
    </row>
    <row r="12" spans="1:7" x14ac:dyDescent="0.35">
      <c r="A12">
        <v>55</v>
      </c>
      <c r="B12" s="6">
        <f>_xll.ORF.FWDPRICE(A12, $B$5, $B$2, $B$3)</f>
        <v>55</v>
      </c>
      <c r="C12" s="6">
        <f>_xll.ORF.EUROBS($B$7, A12, $B$6, $B$5, $B$2, $B$3, $B$4, $B$8)</f>
        <v>0.8418960353702547</v>
      </c>
      <c r="D12" s="6">
        <f>_xll.ORF.EUROBS($C$7, A12, $B$6, $B$5, $B$2, $B$3, $B$4, $B$8)</f>
        <v>44.511945045053125</v>
      </c>
      <c r="E12" s="5">
        <f t="shared" si="0"/>
        <v>-43.67004900968287</v>
      </c>
      <c r="F12" s="5">
        <f t="shared" si="1"/>
        <v>-43.67004900968287</v>
      </c>
      <c r="G12" s="7">
        <f t="shared" si="2"/>
        <v>0</v>
      </c>
    </row>
    <row r="13" spans="1:7" x14ac:dyDescent="0.35">
      <c r="A13">
        <v>60</v>
      </c>
      <c r="B13" s="6">
        <f>_xll.ORF.FWDPRICE(A13, $B$5, $B$2, $B$3)</f>
        <v>60</v>
      </c>
      <c r="C13" s="6">
        <f>_xll.ORF.EUROBS($B$7, A13, $B$6, $B$5, $B$2, $B$3, $B$4, $B$8)</f>
        <v>1.4174580923196256</v>
      </c>
      <c r="D13" s="6">
        <f>_xll.ORF.EUROBS($C$7, A13, $B$6, $B$5, $B$2, $B$3, $B$4, $B$8)</f>
        <v>40.235279434259951</v>
      </c>
      <c r="E13" s="5">
        <f t="shared" si="0"/>
        <v>-38.817821341940324</v>
      </c>
      <c r="F13" s="5">
        <f t="shared" si="1"/>
        <v>-38.817821341940324</v>
      </c>
      <c r="G13" s="7">
        <f t="shared" si="2"/>
        <v>0</v>
      </c>
    </row>
    <row r="14" spans="1:7" x14ac:dyDescent="0.35">
      <c r="A14">
        <v>65</v>
      </c>
      <c r="B14" s="6">
        <f>_xll.ORF.FWDPRICE(A14, $B$5, $B$2, $B$3)</f>
        <v>65</v>
      </c>
      <c r="C14" s="6">
        <f>_xll.ORF.EUROBS($B$7, A14, $B$6, $B$5, $B$2, $B$3, $B$4, $B$8)</f>
        <v>2.2181506368714325</v>
      </c>
      <c r="D14" s="6">
        <f>_xll.ORF.EUROBS($C$7, A14, $B$6, $B$5, $B$2, $B$3, $B$4, $B$8)</f>
        <v>36.183744311069205</v>
      </c>
      <c r="E14" s="5">
        <f t="shared" si="0"/>
        <v>-33.965593674197784</v>
      </c>
      <c r="F14" s="5">
        <f t="shared" si="1"/>
        <v>-33.96559367419777</v>
      </c>
      <c r="G14" s="7">
        <f t="shared" si="2"/>
        <v>0</v>
      </c>
    </row>
    <row r="15" spans="1:7" x14ac:dyDescent="0.35">
      <c r="A15">
        <v>70</v>
      </c>
      <c r="B15" s="6">
        <f>_xll.ORF.FWDPRICE(A15, $B$5, $B$2, $B$3)</f>
        <v>70</v>
      </c>
      <c r="C15" s="6">
        <f>_xll.ORF.EUROBS($B$7, A15, $B$6, $B$5, $B$2, $B$3, $B$4, $B$8)</f>
        <v>3.2715192900763261</v>
      </c>
      <c r="D15" s="6">
        <f>_xll.ORF.EUROBS($C$7, A15, $B$6, $B$5, $B$2, $B$3, $B$4, $B$8)</f>
        <v>32.384885296531579</v>
      </c>
      <c r="E15" s="5">
        <f t="shared" si="0"/>
        <v>-29.113366006455244</v>
      </c>
      <c r="F15" s="5">
        <f t="shared" si="1"/>
        <v>-29.113366006455252</v>
      </c>
      <c r="G15" s="7">
        <f t="shared" si="2"/>
        <v>0</v>
      </c>
    </row>
    <row r="16" spans="1:7" x14ac:dyDescent="0.35">
      <c r="A16">
        <v>75</v>
      </c>
      <c r="B16" s="6">
        <f>_xll.ORF.FWDPRICE(A16, $B$5, $B$2, $B$3)</f>
        <v>75</v>
      </c>
      <c r="C16" s="6">
        <f>_xll.ORF.EUROBS($B$7, A16, $B$6, $B$5, $B$2, $B$3, $B$4, $B$8)</f>
        <v>4.5962720828187535</v>
      </c>
      <c r="D16" s="6">
        <f>_xll.ORF.EUROBS($C$7, A16, $B$6, $B$5, $B$2, $B$3, $B$4, $B$8)</f>
        <v>28.857410421531466</v>
      </c>
      <c r="E16" s="5">
        <f t="shared" si="0"/>
        <v>-24.261138338712705</v>
      </c>
      <c r="F16" s="5">
        <f t="shared" si="1"/>
        <v>-24.261138338712712</v>
      </c>
      <c r="G16" s="7">
        <f t="shared" si="2"/>
        <v>0</v>
      </c>
    </row>
    <row r="17" spans="1:7" x14ac:dyDescent="0.35">
      <c r="A17">
        <v>80</v>
      </c>
      <c r="B17" s="6">
        <f>_xll.ORF.FWDPRICE(A17, $B$5, $B$2, $B$3)</f>
        <v>80</v>
      </c>
      <c r="C17" s="6">
        <f>_xll.ORF.EUROBS($B$7, A17, $B$6, $B$5, $B$2, $B$3, $B$4, $B$8)</f>
        <v>6.2022955054538356</v>
      </c>
      <c r="D17" s="6">
        <f>_xll.ORF.EUROBS($C$7, A17, $B$6, $B$5, $B$2, $B$3, $B$4, $B$8)</f>
        <v>25.611206176423998</v>
      </c>
      <c r="E17" s="5">
        <f t="shared" si="0"/>
        <v>-19.408910670970162</v>
      </c>
      <c r="F17" s="5">
        <f t="shared" si="1"/>
        <v>-19.408910670970162</v>
      </c>
      <c r="G17" s="7">
        <f t="shared" si="2"/>
        <v>0</v>
      </c>
    </row>
    <row r="18" spans="1:7" x14ac:dyDescent="0.35">
      <c r="A18">
        <v>85</v>
      </c>
      <c r="B18" s="6">
        <f>_xll.ORF.FWDPRICE(A18, $B$5, $B$2, $B$3)</f>
        <v>85</v>
      </c>
      <c r="C18" s="6">
        <f>_xll.ORF.EUROBS($B$7, A18, $B$6, $B$5, $B$2, $B$3, $B$4, $B$8)</f>
        <v>8.0914551607683531</v>
      </c>
      <c r="D18" s="6">
        <f>_xll.ORF.EUROBS($C$7, A18, $B$6, $B$5, $B$2, $B$3, $B$4, $B$8)</f>
        <v>22.648138163995966</v>
      </c>
      <c r="E18" s="5">
        <f t="shared" si="0"/>
        <v>-14.556683003227622</v>
      </c>
      <c r="F18" s="5">
        <f t="shared" si="1"/>
        <v>-14.556683003227613</v>
      </c>
      <c r="G18" s="7">
        <f t="shared" si="2"/>
        <v>0</v>
      </c>
    </row>
    <row r="19" spans="1:7" x14ac:dyDescent="0.35">
      <c r="A19">
        <v>90</v>
      </c>
      <c r="B19" s="6">
        <f>_xll.ORF.FWDPRICE(A19, $B$5, $B$2, $B$3)</f>
        <v>90</v>
      </c>
      <c r="C19" s="6">
        <f>_xll.ORF.EUROBS($B$7, A19, $B$6, $B$5, $B$2, $B$3, $B$4, $B$8)</f>
        <v>10.258847086542824</v>
      </c>
      <c r="D19" s="6">
        <f>_xll.ORF.EUROBS($C$7, A19, $B$6, $B$5, $B$2, $B$3, $B$4, $B$8)</f>
        <v>19.963302422027891</v>
      </c>
      <c r="E19" s="5">
        <f t="shared" si="0"/>
        <v>-9.7044553354850809</v>
      </c>
      <c r="F19" s="5">
        <f t="shared" si="1"/>
        <v>-9.7044553354850667</v>
      </c>
      <c r="G19" s="7">
        <f t="shared" si="2"/>
        <v>-1.4210854715202004E-14</v>
      </c>
    </row>
    <row r="20" spans="1:7" x14ac:dyDescent="0.35">
      <c r="A20">
        <v>95</v>
      </c>
      <c r="B20" s="6">
        <f>_xll.ORF.FWDPRICE(A20, $B$5, $B$2, $B$3)</f>
        <v>95</v>
      </c>
      <c r="C20" s="6">
        <f>_xll.ORF.EUROBS($B$7, A20, $B$6, $B$5, $B$2, $B$3, $B$4, $B$8)</f>
        <v>12.694229804513009</v>
      </c>
      <c r="D20" s="6">
        <f>_xll.ORF.EUROBS($C$7, A20, $B$6, $B$5, $B$2, $B$3, $B$4, $B$8)</f>
        <v>17.546457472255543</v>
      </c>
      <c r="E20" s="5">
        <f t="shared" si="0"/>
        <v>-4.8522276677425404</v>
      </c>
      <c r="F20" s="5">
        <f t="shared" si="1"/>
        <v>-4.8522276677425342</v>
      </c>
      <c r="G20" s="7">
        <f t="shared" si="2"/>
        <v>0</v>
      </c>
    </row>
    <row r="21" spans="1:7" x14ac:dyDescent="0.35">
      <c r="A21">
        <v>100</v>
      </c>
      <c r="B21" s="6">
        <f>_xll.ORF.FWDPRICE(A21, $B$5, $B$2, $B$3)</f>
        <v>100</v>
      </c>
      <c r="C21" s="6">
        <f>_xll.ORF.EUROBS($B$7, A21, $B$6, $B$5, $B$2, $B$3, $B$4, $B$8)</f>
        <v>15.383446203106022</v>
      </c>
      <c r="D21" s="6">
        <f>_xll.ORF.EUROBS($C$7, A21, $B$6, $B$5, $B$2, $B$3, $B$4, $B$8)</f>
        <v>15.383446203106022</v>
      </c>
      <c r="E21" s="5">
        <f t="shared" si="0"/>
        <v>0</v>
      </c>
      <c r="F21" s="5">
        <f t="shared" si="1"/>
        <v>0</v>
      </c>
      <c r="G21" s="7">
        <f t="shared" si="2"/>
        <v>0</v>
      </c>
    </row>
    <row r="22" spans="1:7" x14ac:dyDescent="0.35">
      <c r="A22">
        <v>105</v>
      </c>
      <c r="B22" s="6">
        <f>_xll.ORF.FWDPRICE(A22, $B$5, $B$2, $B$3)</f>
        <v>105</v>
      </c>
      <c r="C22" s="6">
        <f>_xll.ORF.EUROBS($B$7, A22, $B$6, $B$5, $B$2, $B$3, $B$4, $B$8)</f>
        <v>18.309716995186463</v>
      </c>
      <c r="D22" s="6">
        <f>_xll.ORF.EUROBS($C$7, A22, $B$6, $B$5, $B$2, $B$3, $B$4, $B$8)</f>
        <v>13.457489327443909</v>
      </c>
      <c r="E22" s="5">
        <f t="shared" si="0"/>
        <v>4.8522276677425404</v>
      </c>
      <c r="F22" s="5">
        <f t="shared" si="1"/>
        <v>4.8522276677425538</v>
      </c>
      <c r="G22" s="7">
        <f t="shared" si="2"/>
        <v>-1.3322676295501878E-14</v>
      </c>
    </row>
    <row r="23" spans="1:7" x14ac:dyDescent="0.35">
      <c r="A23">
        <v>110</v>
      </c>
      <c r="B23" s="6">
        <f>_xll.ORF.FWDPRICE(A23, $B$5, $B$2, $B$3)</f>
        <v>110</v>
      </c>
      <c r="C23" s="6">
        <f>_xll.ORF.EUROBS($B$7, A23, $B$6, $B$5, $B$2, $B$3, $B$4, $B$8)</f>
        <v>21.454744861980757</v>
      </c>
      <c r="D23" s="6">
        <f>_xll.ORF.EUROBS($C$7, A23, $B$6, $B$5, $B$2, $B$3, $B$4, $B$8)</f>
        <v>11.750289526495674</v>
      </c>
      <c r="E23" s="5">
        <f t="shared" si="0"/>
        <v>9.7044553354850809</v>
      </c>
      <c r="F23" s="5">
        <f t="shared" si="1"/>
        <v>9.7044553354850827</v>
      </c>
      <c r="G23" s="7">
        <f t="shared" si="2"/>
        <v>0</v>
      </c>
    </row>
    <row r="24" spans="1:7" x14ac:dyDescent="0.35">
      <c r="A24">
        <v>115</v>
      </c>
      <c r="B24" s="6">
        <f>_xll.ORF.FWDPRICE(A24, $B$5, $B$2, $B$3)</f>
        <v>115</v>
      </c>
      <c r="C24" s="6">
        <f>_xll.ORF.EUROBS($B$7, A24, $B$6, $B$5, $B$2, $B$3, $B$4, $B$8)</f>
        <v>24.799609041065786</v>
      </c>
      <c r="D24" s="6">
        <f>_xll.ORF.EUROBS($C$7, A24, $B$6, $B$5, $B$2, $B$3, $B$4, $B$8)</f>
        <v>10.242926037838163</v>
      </c>
      <c r="E24" s="5">
        <f t="shared" si="0"/>
        <v>14.556683003227622</v>
      </c>
      <c r="F24" s="5">
        <f t="shared" si="1"/>
        <v>14.556683003227622</v>
      </c>
      <c r="G24" s="7">
        <f t="shared" si="2"/>
        <v>0</v>
      </c>
    </row>
    <row r="25" spans="1:7" x14ac:dyDescent="0.35">
      <c r="A25">
        <v>120</v>
      </c>
      <c r="B25" s="6">
        <f>_xll.ORF.FWDPRICE(A25, $B$5, $B$2, $B$3)</f>
        <v>120</v>
      </c>
      <c r="C25" s="6">
        <f>_xll.ORF.EUROBS($B$7, A25, $B$6, $B$5, $B$2, $B$3, $B$4, $B$8)</f>
        <v>28.325456143646953</v>
      </c>
      <c r="D25" s="6">
        <f>_xll.ORF.EUROBS($C$7, A25, $B$6, $B$5, $B$2, $B$3, $B$4, $B$8)</f>
        <v>8.9165454726767894</v>
      </c>
      <c r="E25" s="5">
        <f t="shared" si="0"/>
        <v>19.408910670970162</v>
      </c>
      <c r="F25" s="5">
        <f t="shared" si="1"/>
        <v>19.408910670970165</v>
      </c>
      <c r="G25" s="7">
        <f t="shared" si="2"/>
        <v>0</v>
      </c>
    </row>
    <row r="26" spans="1:7" x14ac:dyDescent="0.35">
      <c r="A26">
        <v>125</v>
      </c>
      <c r="B26" s="6">
        <f>_xll.ORF.FWDPRICE(A26, $B$5, $B$2, $B$3)</f>
        <v>125</v>
      </c>
      <c r="C26" s="6">
        <f>_xll.ORF.EUROBS($B$7, A26, $B$6, $B$5, $B$2, $B$3, $B$4, $B$8)</f>
        <v>32.014007720530017</v>
      </c>
      <c r="D26" s="6">
        <f>_xll.ORF.EUROBS($C$7, A26, $B$6, $B$5, $B$2, $B$3, $B$4, $B$8)</f>
        <v>7.7528693818173169</v>
      </c>
      <c r="E26" s="5">
        <f t="shared" si="0"/>
        <v>24.261138338712705</v>
      </c>
      <c r="F26" s="5">
        <f t="shared" si="1"/>
        <v>24.261138338712701</v>
      </c>
      <c r="G26" s="7">
        <f t="shared" si="2"/>
        <v>0</v>
      </c>
    </row>
    <row r="27" spans="1:7" x14ac:dyDescent="0.35">
      <c r="A27">
        <v>130</v>
      </c>
      <c r="B27" s="6">
        <f>_xll.ORF.FWDPRICE(A27, $B$5, $B$2, $B$3)</f>
        <v>130</v>
      </c>
      <c r="C27" s="6">
        <f>_xll.ORF.EUROBS($B$7, A27, $B$6, $B$5, $B$2, $B$3, $B$4, $B$8)</f>
        <v>35.847911855452679</v>
      </c>
      <c r="D27" s="6">
        <f>_xll.ORF.EUROBS($C$7, A27, $B$6, $B$5, $B$2, $B$3, $B$4, $B$8)</f>
        <v>6.7345458489974233</v>
      </c>
      <c r="E27" s="5">
        <f t="shared" si="0"/>
        <v>29.113366006455244</v>
      </c>
      <c r="F27" s="5">
        <f t="shared" si="1"/>
        <v>29.113366006455255</v>
      </c>
      <c r="G27" s="7">
        <f t="shared" si="2"/>
        <v>0</v>
      </c>
    </row>
    <row r="28" spans="1:7" x14ac:dyDescent="0.35">
      <c r="A28">
        <v>135</v>
      </c>
      <c r="B28" s="6">
        <f>_xll.ORF.FWDPRICE(A28, $B$5, $B$2, $B$3)</f>
        <v>135</v>
      </c>
      <c r="C28" s="6">
        <f>_xll.ORF.EUROBS($B$7, A28, $B$6, $B$5, $B$2, $B$3, $B$4, $B$8)</f>
        <v>39.810967630709406</v>
      </c>
      <c r="D28" s="6">
        <f>_xll.ORF.EUROBS($C$7, A28, $B$6, $B$5, $B$2, $B$3, $B$4, $B$8)</f>
        <v>5.8453739565116178</v>
      </c>
      <c r="E28" s="5">
        <f t="shared" si="0"/>
        <v>33.965593674197784</v>
      </c>
      <c r="F28" s="5">
        <f t="shared" si="1"/>
        <v>33.965593674197791</v>
      </c>
      <c r="G28" s="7">
        <f t="shared" si="2"/>
        <v>0</v>
      </c>
    </row>
    <row r="29" spans="1:7" x14ac:dyDescent="0.35">
      <c r="A29">
        <v>140</v>
      </c>
      <c r="B29" s="6">
        <f>_xll.ORF.FWDPRICE(A29, $B$5, $B$2, $B$3)</f>
        <v>140</v>
      </c>
      <c r="C29" s="6">
        <f>_xll.ORF.EUROBS($B$7, A29, $B$6, $B$5, $B$2, $B$3, $B$4, $B$8)</f>
        <v>43.88824979011121</v>
      </c>
      <c r="D29" s="6">
        <f>_xll.ORF.EUROBS($C$7, A29, $B$6, $B$5, $B$2, $B$3, $B$4, $B$8)</f>
        <v>5.070428448170885</v>
      </c>
      <c r="E29" s="5">
        <f t="shared" si="0"/>
        <v>38.817821341940324</v>
      </c>
      <c r="F29" s="5">
        <f t="shared" si="1"/>
        <v>38.817821341940324</v>
      </c>
      <c r="G29" s="7">
        <f t="shared" si="2"/>
        <v>0</v>
      </c>
    </row>
    <row r="30" spans="1:7" x14ac:dyDescent="0.35">
      <c r="A30">
        <v>145</v>
      </c>
      <c r="B30" s="6">
        <f>_xll.ORF.FWDPRICE(A30, $B$5, $B$2, $B$3)</f>
        <v>145</v>
      </c>
      <c r="C30" s="6">
        <f>_xll.ORF.EUROBS($B$7, A30, $B$6, $B$5, $B$2, $B$3, $B$4, $B$8)</f>
        <v>48.066157798571219</v>
      </c>
      <c r="D30" s="6">
        <f>_xll.ORF.EUROBS($C$7, A30, $B$6, $B$5, $B$2, $B$3, $B$4, $B$8)</f>
        <v>4.3961087888883528</v>
      </c>
      <c r="E30" s="5">
        <f t="shared" si="0"/>
        <v>43.67004900968287</v>
      </c>
      <c r="F30" s="5">
        <f t="shared" si="1"/>
        <v>43.670049009682863</v>
      </c>
      <c r="G30" s="7">
        <f t="shared" si="2"/>
        <v>0</v>
      </c>
    </row>
    <row r="31" spans="1:7" x14ac:dyDescent="0.35">
      <c r="A31">
        <v>150</v>
      </c>
      <c r="B31" s="6">
        <f>_xll.ORF.FWDPRICE(A31, $B$5, $B$2, $B$3)</f>
        <v>150</v>
      </c>
      <c r="C31" s="6">
        <f>_xll.ORF.EUROBS($B$7, A31, $B$6, $B$5, $B$2, $B$3, $B$4, $B$8)</f>
        <v>52.332409738829213</v>
      </c>
      <c r="D31" s="6">
        <f>_xll.ORF.EUROBS($C$7, A31, $B$6, $B$5, $B$2, $B$3, $B$4, $B$8)</f>
        <v>3.8101330614038118</v>
      </c>
      <c r="E31" s="5">
        <f t="shared" si="0"/>
        <v>48.52227667742541</v>
      </c>
      <c r="F31" s="5">
        <f t="shared" si="1"/>
        <v>48.522276677425403</v>
      </c>
      <c r="G31" s="7">
        <f t="shared" si="2"/>
        <v>0</v>
      </c>
    </row>
    <row r="32" spans="1:7" x14ac:dyDescent="0.35">
      <c r="A32">
        <v>155</v>
      </c>
      <c r="B32" s="6">
        <f>_xll.ORF.FWDPRICE(A32, $B$5, $B$2, $B$3)</f>
        <v>155</v>
      </c>
      <c r="C32" s="6">
        <f>_xll.ORF.EUROBS($B$7, A32, $B$6, $B$5, $B$2, $B$3, $B$4, $B$8)</f>
        <v>56.675997689067117</v>
      </c>
      <c r="D32" s="6">
        <f>_xll.ORF.EUROBS($C$7, A32, $B$6, $B$5, $B$2, $B$3, $B$4, $B$8)</f>
        <v>3.3014933438991636</v>
      </c>
      <c r="E32" s="5">
        <f t="shared" si="0"/>
        <v>53.374504345167949</v>
      </c>
      <c r="F32" s="5">
        <f t="shared" si="1"/>
        <v>53.374504345167956</v>
      </c>
      <c r="G32" s="7">
        <f t="shared" si="2"/>
        <v>0</v>
      </c>
    </row>
    <row r="33" spans="1:7" x14ac:dyDescent="0.35">
      <c r="A33">
        <v>160</v>
      </c>
      <c r="B33" s="6">
        <f>_xll.ORF.FWDPRICE(A33, $B$5, $B$2, $B$3)</f>
        <v>160</v>
      </c>
      <c r="C33" s="6">
        <f>_xll.ORF.EUROBS($B$7, A33, $B$6, $B$5, $B$2, $B$3, $B$4, $B$8)</f>
        <v>61.08711772145513</v>
      </c>
      <c r="D33" s="6">
        <f>_xll.ORF.EUROBS($C$7, A33, $B$6, $B$5, $B$2, $B$3, $B$4, $B$8)</f>
        <v>2.8603857085446358</v>
      </c>
      <c r="E33" s="5">
        <f t="shared" si="0"/>
        <v>58.226732012910489</v>
      </c>
      <c r="F33" s="5">
        <f t="shared" si="1"/>
        <v>58.226732012910496</v>
      </c>
      <c r="G33" s="7">
        <f t="shared" si="2"/>
        <v>0</v>
      </c>
    </row>
    <row r="34" spans="1:7" x14ac:dyDescent="0.35">
      <c r="A34">
        <v>165</v>
      </c>
      <c r="B34" s="6">
        <f>_xll.ORF.FWDPRICE(A34, $B$5, $B$2, $B$3)</f>
        <v>165</v>
      </c>
      <c r="C34" s="6">
        <f>_xll.ORF.EUROBS($B$7, A34, $B$6, $B$5, $B$2, $B$3, $B$4, $B$8)</f>
        <v>65.557084607613319</v>
      </c>
      <c r="D34" s="6">
        <f>_xll.ORF.EUROBS($C$7, A34, $B$6, $B$5, $B$2, $B$3, $B$4, $B$8)</f>
        <v>2.4781249269602852</v>
      </c>
      <c r="E34" s="5">
        <f t="shared" si="0"/>
        <v>63.078959680653028</v>
      </c>
      <c r="F34" s="5">
        <f t="shared" si="1"/>
        <v>63.078959680653035</v>
      </c>
      <c r="G34" s="7">
        <f t="shared" si="2"/>
        <v>0</v>
      </c>
    </row>
    <row r="35" spans="1:7" x14ac:dyDescent="0.35">
      <c r="A35">
        <v>170</v>
      </c>
      <c r="B35" s="6">
        <f>_xll.ORF.FWDPRICE(A35, $B$5, $B$2, $B$3)</f>
        <v>170</v>
      </c>
      <c r="C35" s="6">
        <f>_xll.ORF.EUROBS($B$7, A35, $B$6, $B$5, $B$2, $B$3, $B$4, $B$8)</f>
        <v>70.078238760491487</v>
      </c>
      <c r="D35" s="6">
        <f>_xll.ORF.EUROBS($C$7, A35, $B$6, $B$5, $B$2, $B$3, $B$4, $B$8)</f>
        <v>2.1470514120959061</v>
      </c>
      <c r="E35" s="5">
        <f t="shared" si="0"/>
        <v>67.931187348395568</v>
      </c>
      <c r="F35" s="5">
        <f t="shared" si="1"/>
        <v>67.931187348395582</v>
      </c>
      <c r="G35" s="7">
        <f t="shared" si="2"/>
        <v>0</v>
      </c>
    </row>
    <row r="36" spans="1:7" x14ac:dyDescent="0.35">
      <c r="A36">
        <v>175</v>
      </c>
      <c r="B36" s="6">
        <f>_xll.ORF.FWDPRICE(A36, $B$5, $B$2, $B$3)</f>
        <v>175</v>
      </c>
      <c r="C36" s="6">
        <f>_xll.ORF.EUROBS($B$7, A36, $B$6, $B$5, $B$2, $B$3, $B$4, $B$8)</f>
        <v>74.643850868171768</v>
      </c>
      <c r="D36" s="6">
        <f>_xll.ORF.EUROBS($C$7, A36, $B$6, $B$5, $B$2, $B$3, $B$4, $B$8)</f>
        <v>1.8604358520336561</v>
      </c>
      <c r="E36" s="5">
        <f t="shared" si="0"/>
        <v>72.783415016138107</v>
      </c>
      <c r="F36" s="5">
        <f t="shared" si="1"/>
        <v>72.783415016138107</v>
      </c>
      <c r="G36" s="7">
        <f t="shared" si="2"/>
        <v>0</v>
      </c>
    </row>
    <row r="37" spans="1:7" x14ac:dyDescent="0.35">
      <c r="A37">
        <v>180</v>
      </c>
      <c r="B37" s="6">
        <f>_xll.ORF.FWDPRICE(A37, $B$5, $B$2, $B$3)</f>
        <v>180</v>
      </c>
      <c r="C37" s="6">
        <f>_xll.ORF.EUROBS($B$7, A37, $B$6, $B$5, $B$2, $B$3, $B$4, $B$8)</f>
        <v>79.248028035773146</v>
      </c>
      <c r="D37" s="6">
        <f>_xll.ORF.EUROBS($C$7, A37, $B$6, $B$5, $B$2, $B$3, $B$4, $B$8)</f>
        <v>1.61238535189247</v>
      </c>
      <c r="E37" s="5">
        <f t="shared" si="0"/>
        <v>77.635642683880647</v>
      </c>
      <c r="F37" s="5">
        <f t="shared" si="1"/>
        <v>77.635642683880675</v>
      </c>
      <c r="G37" s="7">
        <f t="shared" si="2"/>
        <v>0</v>
      </c>
    </row>
    <row r="38" spans="1:7" x14ac:dyDescent="0.35">
      <c r="A38">
        <v>185</v>
      </c>
      <c r="B38" s="6">
        <f>_xll.ORF.FWDPRICE(A38, $B$5, $B$2, $B$3)</f>
        <v>185</v>
      </c>
      <c r="C38" s="6">
        <f>_xll.ORF.EUROBS($B$7, A38, $B$6, $B$5, $B$2, $B$3, $B$4, $B$8)</f>
        <v>83.885623985566369</v>
      </c>
      <c r="D38" s="6">
        <f>_xll.ORF.EUROBS($C$7, A38, $B$6, $B$5, $B$2, $B$3, $B$4, $B$8)</f>
        <v>1.3977536339431804</v>
      </c>
      <c r="E38" s="5">
        <f t="shared" si="0"/>
        <v>82.487870351623187</v>
      </c>
      <c r="F38" s="5">
        <f t="shared" si="1"/>
        <v>82.487870351623187</v>
      </c>
      <c r="G38" s="7">
        <f t="shared" si="2"/>
        <v>0</v>
      </c>
    </row>
    <row r="39" spans="1:7" x14ac:dyDescent="0.35">
      <c r="A39">
        <v>190</v>
      </c>
      <c r="B39" s="6">
        <f>_xll.ORF.FWDPRICE(A39, $B$5, $B$2, $B$3)</f>
        <v>190</v>
      </c>
      <c r="C39" s="6">
        <f>_xll.ORF.EUROBS($B$7, A39, $B$6, $B$5, $B$2, $B$3, $B$4, $B$8)</f>
        <v>88.55215490895587</v>
      </c>
      <c r="D39" s="6">
        <f>_xll.ORF.EUROBS($C$7, A39, $B$6, $B$5, $B$2, $B$3, $B$4, $B$8)</f>
        <v>1.2120568895901402</v>
      </c>
      <c r="E39" s="5">
        <f t="shared" si="0"/>
        <v>87.34009801936574</v>
      </c>
      <c r="F39" s="5">
        <f t="shared" si="1"/>
        <v>87.340098019365726</v>
      </c>
      <c r="G39" s="7">
        <f t="shared" si="2"/>
        <v>0</v>
      </c>
    </row>
    <row r="40" spans="1:7" x14ac:dyDescent="0.35">
      <c r="A40">
        <v>195</v>
      </c>
      <c r="B40" s="6">
        <f>_xll.ORF.FWDPRICE(A40, $B$5, $B$2, $B$3)</f>
        <v>195</v>
      </c>
      <c r="C40" s="6">
        <f>_xll.ORF.EUROBS($B$7, A40, $B$6, $B$5, $B$2, $B$3, $B$4, $B$8)</f>
        <v>93.243721857550028</v>
      </c>
      <c r="D40" s="6">
        <f>_xll.ORF.EUROBS($C$7, A40, $B$6, $B$5, $B$2, $B$3, $B$4, $B$8)</f>
        <v>1.0513961704417649</v>
      </c>
      <c r="E40" s="5">
        <f t="shared" si="0"/>
        <v>92.19232568710828</v>
      </c>
      <c r="F40" s="5">
        <f t="shared" si="1"/>
        <v>92.192325687108266</v>
      </c>
      <c r="G40" s="7">
        <f t="shared" si="2"/>
        <v>0</v>
      </c>
    </row>
    <row r="41" spans="1:7" x14ac:dyDescent="0.35">
      <c r="A41">
        <v>200</v>
      </c>
      <c r="B41" s="6">
        <f>_xll.ORF.FWDPRICE(A41, $B$5, $B$2, $B$3)</f>
        <v>200</v>
      </c>
      <c r="C41" s="6">
        <f>_xll.ORF.EUROBS($B$7, A41, $B$6, $B$5, $B$2, $B$3, $B$4, $B$8)</f>
        <v>97.956940051561332</v>
      </c>
      <c r="D41" s="6">
        <f>_xll.ORF.EUROBS($C$7, A41, $B$6, $B$5, $B$2, $B$3, $B$4, $B$8)</f>
        <v>0.91238669671050843</v>
      </c>
      <c r="E41" s="5">
        <f t="shared" si="0"/>
        <v>97.044553354850819</v>
      </c>
      <c r="F41" s="5">
        <f t="shared" si="1"/>
        <v>97.044553354850819</v>
      </c>
      <c r="G41" s="7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FWD_PRICE</vt:lpstr>
      <vt:lpstr>DIGITAL_OPTION</vt:lpstr>
      <vt:lpstr>CP_PARITY</vt:lpstr>
    </vt:vector>
  </TitlesOfParts>
  <Company>Bank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Sotiropoulos</dc:creator>
  <cp:lastModifiedBy>michalis</cp:lastModifiedBy>
  <dcterms:created xsi:type="dcterms:W3CDTF">2010-02-27T23:45:57Z</dcterms:created>
  <dcterms:modified xsi:type="dcterms:W3CDTF">2018-11-02T21:58:31Z</dcterms:modified>
</cp:coreProperties>
</file>