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fan\Desktop\Develop\Group3-orflib\"/>
    </mc:Choice>
  </mc:AlternateContent>
  <xr:revisionPtr revIDLastSave="0" documentId="10_ncr:100000_{435077AD-A1BF-480C-A1FD-B127059C6B84}" xr6:coauthVersionLast="31" xr6:coauthVersionMax="40" xr10:uidLastSave="{00000000-0000-0000-0000-000000000000}"/>
  <bookViews>
    <workbookView xWindow="0" yWindow="0" windowWidth="20496" windowHeight="6588" tabRatio="751" activeTab="1" xr2:uid="{7BBC1FAC-9AE2-4567-80A2-AB5FC49A2EB3}"/>
  </bookViews>
  <sheets>
    <sheet name="Yield Curve" sheetId="1" r:id="rId1"/>
    <sheet name="Q1 (H=110)" sheetId="13" r:id="rId2"/>
    <sheet name="Q1 (H=125)" sheetId="12" r:id="rId3"/>
    <sheet name="Q1 (H=150)" sheetId="11" r:id="rId4"/>
    <sheet name="Q1 (H=200)" sheetId="5" r:id="rId5"/>
    <sheet name="Q2 (BGK Verification)" sheetId="9" r:id="rId6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9" l="1"/>
  <c r="C42" i="9"/>
  <c r="C36" i="9"/>
  <c r="C14" i="9"/>
  <c r="C41" i="9"/>
  <c r="E3" i="12"/>
  <c r="E3" i="5"/>
  <c r="E3" i="11"/>
  <c r="BM382" i="13"/>
  <c r="C32" i="13"/>
  <c r="C31" i="13"/>
  <c r="G19" i="13"/>
  <c r="G20" i="13" s="1"/>
  <c r="G21" i="13" s="1"/>
  <c r="G22" i="13" s="1"/>
  <c r="G23" i="13" s="1"/>
  <c r="F19" i="13"/>
  <c r="F20" i="13" s="1"/>
  <c r="F21" i="13" s="1"/>
  <c r="F22" i="13" s="1"/>
  <c r="F23" i="13" s="1"/>
  <c r="G18" i="13"/>
  <c r="F18" i="13"/>
  <c r="E18" i="13"/>
  <c r="E19" i="13" s="1"/>
  <c r="E20" i="13" s="1"/>
  <c r="E21" i="13" s="1"/>
  <c r="E22" i="13" s="1"/>
  <c r="E23" i="13" s="1"/>
  <c r="C17" i="13"/>
  <c r="E15" i="13"/>
  <c r="C14" i="13"/>
  <c r="G7" i="13"/>
  <c r="G8" i="13" s="1"/>
  <c r="G9" i="13" s="1"/>
  <c r="G10" i="13" s="1"/>
  <c r="G11" i="13" s="1"/>
  <c r="G6" i="13"/>
  <c r="F6" i="13"/>
  <c r="F7" i="13" s="1"/>
  <c r="F8" i="13" s="1"/>
  <c r="F9" i="13" s="1"/>
  <c r="F10" i="13" s="1"/>
  <c r="F11" i="13" s="1"/>
  <c r="E6" i="13"/>
  <c r="E7" i="13" s="1"/>
  <c r="E8" i="13" s="1"/>
  <c r="E9" i="13" s="1"/>
  <c r="E10" i="13" s="1"/>
  <c r="E11" i="13" s="1"/>
  <c r="E3" i="13"/>
  <c r="BM382" i="12"/>
  <c r="C32" i="12"/>
  <c r="C31" i="12"/>
  <c r="G19" i="12"/>
  <c r="G20" i="12" s="1"/>
  <c r="G21" i="12" s="1"/>
  <c r="G22" i="12" s="1"/>
  <c r="G23" i="12" s="1"/>
  <c r="F19" i="12"/>
  <c r="F20" i="12" s="1"/>
  <c r="F21" i="12" s="1"/>
  <c r="F22" i="12" s="1"/>
  <c r="F23" i="12" s="1"/>
  <c r="G18" i="12"/>
  <c r="F18" i="12"/>
  <c r="E18" i="12"/>
  <c r="E19" i="12" s="1"/>
  <c r="E20" i="12" s="1"/>
  <c r="E21" i="12" s="1"/>
  <c r="E22" i="12" s="1"/>
  <c r="E23" i="12" s="1"/>
  <c r="C17" i="12"/>
  <c r="E15" i="12"/>
  <c r="C14" i="12"/>
  <c r="G7" i="12"/>
  <c r="G8" i="12" s="1"/>
  <c r="G9" i="12" s="1"/>
  <c r="G10" i="12" s="1"/>
  <c r="G11" i="12" s="1"/>
  <c r="G6" i="12"/>
  <c r="F6" i="12"/>
  <c r="F7" i="12" s="1"/>
  <c r="F8" i="12" s="1"/>
  <c r="F9" i="12" s="1"/>
  <c r="F10" i="12" s="1"/>
  <c r="F11" i="12" s="1"/>
  <c r="E6" i="12"/>
  <c r="E7" i="12" s="1"/>
  <c r="E8" i="12" s="1"/>
  <c r="E9" i="12" s="1"/>
  <c r="E10" i="12" s="1"/>
  <c r="E11" i="12" s="1"/>
  <c r="BM382" i="11"/>
  <c r="C32" i="11"/>
  <c r="C31" i="11"/>
  <c r="G19" i="11"/>
  <c r="G20" i="11" s="1"/>
  <c r="G21" i="11" s="1"/>
  <c r="G22" i="11" s="1"/>
  <c r="G23" i="11" s="1"/>
  <c r="F19" i="11"/>
  <c r="F20" i="11" s="1"/>
  <c r="F21" i="11" s="1"/>
  <c r="F22" i="11" s="1"/>
  <c r="F23" i="11" s="1"/>
  <c r="G18" i="11"/>
  <c r="F18" i="11"/>
  <c r="E18" i="11"/>
  <c r="E19" i="11" s="1"/>
  <c r="E20" i="11" s="1"/>
  <c r="E21" i="11" s="1"/>
  <c r="E22" i="11" s="1"/>
  <c r="E23" i="11" s="1"/>
  <c r="C17" i="11"/>
  <c r="E15" i="11"/>
  <c r="C14" i="11"/>
  <c r="G7" i="11"/>
  <c r="G8" i="11" s="1"/>
  <c r="G9" i="11" s="1"/>
  <c r="G10" i="11" s="1"/>
  <c r="G11" i="11" s="1"/>
  <c r="G6" i="11"/>
  <c r="F6" i="11"/>
  <c r="F7" i="11" s="1"/>
  <c r="F8" i="11" s="1"/>
  <c r="F9" i="11" s="1"/>
  <c r="F10" i="11" s="1"/>
  <c r="F11" i="11" s="1"/>
  <c r="E6" i="11"/>
  <c r="E7" i="11" s="1"/>
  <c r="E8" i="11" s="1"/>
  <c r="E9" i="11" s="1"/>
  <c r="E10" i="11" s="1"/>
  <c r="E11" i="11" s="1"/>
  <c r="E15" i="5"/>
  <c r="E8" i="1"/>
  <c r="E9" i="1"/>
  <c r="E10" i="1"/>
  <c r="E11" i="1"/>
  <c r="L19" i="9"/>
  <c r="L12" i="9"/>
  <c r="L26" i="9"/>
  <c r="L29" i="9"/>
  <c r="L22" i="9"/>
  <c r="L28" i="9"/>
  <c r="L20" i="9"/>
  <c r="L15" i="9"/>
  <c r="L13" i="9"/>
  <c r="L27" i="9"/>
  <c r="L21" i="9"/>
  <c r="L14" i="9"/>
  <c r="C17" i="9"/>
  <c r="C29" i="13"/>
  <c r="C26" i="13"/>
  <c r="C33" i="13"/>
  <c r="C29" i="12"/>
  <c r="C26" i="12"/>
  <c r="C33" i="12"/>
  <c r="C29" i="11"/>
  <c r="C26" i="11"/>
  <c r="C33" i="11"/>
  <c r="K21" i="9"/>
  <c r="K26" i="9"/>
  <c r="K14" i="9"/>
  <c r="K27" i="9"/>
  <c r="K15" i="9"/>
  <c r="K22" i="9"/>
  <c r="K28" i="9"/>
  <c r="K29" i="9"/>
  <c r="M29" i="9" l="1"/>
  <c r="M28" i="9"/>
  <c r="M22" i="9"/>
  <c r="M15" i="9"/>
  <c r="M27" i="9"/>
  <c r="M14" i="9"/>
  <c r="M26" i="9"/>
  <c r="M21" i="9"/>
  <c r="I17" i="13"/>
  <c r="J17" i="13" s="1"/>
  <c r="I8" i="13"/>
  <c r="J8" i="13" s="1"/>
  <c r="I21" i="13"/>
  <c r="J21" i="13" s="1"/>
  <c r="I5" i="13"/>
  <c r="J5" i="13" s="1"/>
  <c r="I11" i="13"/>
  <c r="J11" i="13" s="1"/>
  <c r="K11" i="13" s="1"/>
  <c r="I9" i="13"/>
  <c r="J9" i="13" s="1"/>
  <c r="I23" i="13"/>
  <c r="J23" i="13" s="1"/>
  <c r="I19" i="13"/>
  <c r="J19" i="13" s="1"/>
  <c r="I20" i="13"/>
  <c r="J20" i="13" s="1"/>
  <c r="K20" i="13" s="1"/>
  <c r="I22" i="13"/>
  <c r="J22" i="13" s="1"/>
  <c r="I18" i="13"/>
  <c r="J18" i="13" s="1"/>
  <c r="I10" i="13"/>
  <c r="J10" i="13" s="1"/>
  <c r="I6" i="13"/>
  <c r="J6" i="13" s="1"/>
  <c r="K6" i="13" s="1"/>
  <c r="I7" i="13"/>
  <c r="J7" i="13" s="1"/>
  <c r="I17" i="12"/>
  <c r="J17" i="12" s="1"/>
  <c r="I8" i="12"/>
  <c r="J8" i="12" s="1"/>
  <c r="I21" i="12"/>
  <c r="J21" i="12" s="1"/>
  <c r="K21" i="12" s="1"/>
  <c r="I5" i="12"/>
  <c r="J5" i="12" s="1"/>
  <c r="I9" i="12"/>
  <c r="J9" i="12" s="1"/>
  <c r="K9" i="12" s="1"/>
  <c r="I6" i="12"/>
  <c r="J6" i="12" s="1"/>
  <c r="I23" i="12"/>
  <c r="J23" i="12" s="1"/>
  <c r="K23" i="12" s="1"/>
  <c r="I19" i="12"/>
  <c r="J19" i="12" s="1"/>
  <c r="I7" i="12"/>
  <c r="J7" i="12" s="1"/>
  <c r="K7" i="12" s="1"/>
  <c r="I22" i="12"/>
  <c r="J22" i="12" s="1"/>
  <c r="I18" i="12"/>
  <c r="J18" i="12" s="1"/>
  <c r="K18" i="12" s="1"/>
  <c r="I10" i="12"/>
  <c r="J10" i="12" s="1"/>
  <c r="K10" i="12" s="1"/>
  <c r="I11" i="12"/>
  <c r="J11" i="12" s="1"/>
  <c r="I20" i="12"/>
  <c r="J20" i="12" s="1"/>
  <c r="I17" i="11"/>
  <c r="J17" i="11" s="1"/>
  <c r="I8" i="11"/>
  <c r="J8" i="11" s="1"/>
  <c r="I21" i="11"/>
  <c r="J21" i="11" s="1"/>
  <c r="I5" i="11"/>
  <c r="J5" i="11" s="1"/>
  <c r="I9" i="11"/>
  <c r="J9" i="11" s="1"/>
  <c r="K9" i="11" s="1"/>
  <c r="I22" i="11"/>
  <c r="J22" i="11" s="1"/>
  <c r="I18" i="11"/>
  <c r="J18" i="11" s="1"/>
  <c r="I10" i="11"/>
  <c r="J10" i="11" s="1"/>
  <c r="I6" i="11"/>
  <c r="J6" i="11" s="1"/>
  <c r="I23" i="11"/>
  <c r="J23" i="11" s="1"/>
  <c r="I19" i="11"/>
  <c r="J19" i="11" s="1"/>
  <c r="I11" i="11"/>
  <c r="J11" i="11" s="1"/>
  <c r="K11" i="11" s="1"/>
  <c r="I7" i="11"/>
  <c r="J7" i="11" s="1"/>
  <c r="K7" i="11" s="1"/>
  <c r="I20" i="11"/>
  <c r="J20" i="11" s="1"/>
  <c r="C35" i="9"/>
  <c r="C32" i="9"/>
  <c r="K19" i="9"/>
  <c r="K20" i="9"/>
  <c r="M20" i="9" l="1"/>
  <c r="M19" i="9"/>
  <c r="C38" i="9"/>
  <c r="K18" i="13"/>
  <c r="K21" i="13"/>
  <c r="K10" i="13"/>
  <c r="K8" i="13"/>
  <c r="K22" i="11"/>
  <c r="K20" i="11"/>
  <c r="K19" i="11"/>
  <c r="K22" i="13"/>
  <c r="K19" i="13"/>
  <c r="K23" i="13"/>
  <c r="K7" i="13"/>
  <c r="K9" i="13"/>
  <c r="K19" i="12"/>
  <c r="K20" i="12"/>
  <c r="K6" i="12"/>
  <c r="K11" i="12"/>
  <c r="K22" i="12"/>
  <c r="K8" i="12"/>
  <c r="K21" i="11"/>
  <c r="K8" i="11"/>
  <c r="K10" i="11"/>
  <c r="K23" i="11"/>
  <c r="K6" i="11"/>
  <c r="K18" i="11"/>
  <c r="E5" i="1"/>
  <c r="C14" i="5" l="1"/>
  <c r="AR377" i="9"/>
  <c r="C29" i="9"/>
  <c r="K12" i="9"/>
  <c r="K13" i="9"/>
  <c r="C33" i="9"/>
  <c r="C27" i="9"/>
  <c r="M13" i="9" l="1"/>
  <c r="M12" i="9"/>
  <c r="C39" i="9"/>
  <c r="BM382" i="5"/>
  <c r="C32" i="5"/>
  <c r="C31" i="5"/>
  <c r="F18" i="5"/>
  <c r="F19" i="5" s="1"/>
  <c r="F20" i="5" s="1"/>
  <c r="F21" i="5" s="1"/>
  <c r="F22" i="5" s="1"/>
  <c r="F23" i="5" s="1"/>
  <c r="E18" i="5"/>
  <c r="E19" i="5" s="1"/>
  <c r="E20" i="5" s="1"/>
  <c r="E21" i="5" s="1"/>
  <c r="E22" i="5" s="1"/>
  <c r="E23" i="5" s="1"/>
  <c r="G18" i="5"/>
  <c r="G19" i="5" s="1"/>
  <c r="G20" i="5" s="1"/>
  <c r="G21" i="5" s="1"/>
  <c r="G22" i="5" s="1"/>
  <c r="G23" i="5" s="1"/>
  <c r="C17" i="5"/>
  <c r="F6" i="5"/>
  <c r="F7" i="5" s="1"/>
  <c r="F8" i="5" s="1"/>
  <c r="F9" i="5" s="1"/>
  <c r="F10" i="5" s="1"/>
  <c r="F11" i="5" s="1"/>
  <c r="E6" i="5"/>
  <c r="E7" i="5" s="1"/>
  <c r="E8" i="5" s="1"/>
  <c r="E9" i="5" s="1"/>
  <c r="E10" i="5" s="1"/>
  <c r="E11" i="5" s="1"/>
  <c r="G6" i="5"/>
  <c r="G7" i="5" s="1"/>
  <c r="G8" i="5" s="1"/>
  <c r="G9" i="5" s="1"/>
  <c r="G10" i="5" s="1"/>
  <c r="G11" i="5" s="1"/>
  <c r="C33" i="5"/>
  <c r="C26" i="5"/>
  <c r="C29" i="5"/>
  <c r="I11" i="5" l="1"/>
  <c r="J11" i="5" s="1"/>
  <c r="I23" i="5"/>
  <c r="J23" i="5" s="1"/>
  <c r="I21" i="5"/>
  <c r="J21" i="5" s="1"/>
  <c r="K21" i="5" s="1"/>
  <c r="I17" i="5"/>
  <c r="J17" i="5" s="1"/>
  <c r="I10" i="5"/>
  <c r="J10" i="5" s="1"/>
  <c r="I6" i="5"/>
  <c r="J6" i="5" s="1"/>
  <c r="I20" i="5"/>
  <c r="J20" i="5" s="1"/>
  <c r="I19" i="5"/>
  <c r="J19" i="5" s="1"/>
  <c r="I8" i="5"/>
  <c r="J8" i="5" s="1"/>
  <c r="I22" i="5"/>
  <c r="J22" i="5" s="1"/>
  <c r="I18" i="5"/>
  <c r="J18" i="5" s="1"/>
  <c r="I7" i="5"/>
  <c r="J7" i="5" s="1"/>
  <c r="I9" i="5"/>
  <c r="J9" i="5" s="1"/>
  <c r="I5" i="5"/>
  <c r="J5" i="5" s="1"/>
  <c r="K18" i="5" l="1"/>
  <c r="K7" i="5"/>
  <c r="K8" i="5"/>
  <c r="K19" i="5"/>
  <c r="K20" i="5"/>
  <c r="K11" i="5"/>
  <c r="K6" i="5"/>
  <c r="K22" i="5"/>
  <c r="K23" i="5"/>
  <c r="K9" i="5"/>
  <c r="K10" i="5"/>
  <c r="B11" i="1" l="1"/>
  <c r="B10" i="1"/>
  <c r="B9" i="1"/>
  <c r="B8" i="1"/>
</calcChain>
</file>

<file path=xl/sharedStrings.xml><?xml version="1.0" encoding="utf-8"?>
<sst xmlns="http://schemas.openxmlformats.org/spreadsheetml/2006/main" count="261" uniqueCount="60">
  <si>
    <t>CrvName</t>
  </si>
  <si>
    <t>USD</t>
  </si>
  <si>
    <t>Yield Curve Construction</t>
  </si>
  <si>
    <t>InputType</t>
  </si>
  <si>
    <t>TimeToMat</t>
  </si>
  <si>
    <t>Rate</t>
  </si>
  <si>
    <t>Yield Curve</t>
  </si>
  <si>
    <t>Product Specs</t>
  </si>
  <si>
    <t>PayoffType</t>
  </si>
  <si>
    <t>Strike</t>
  </si>
  <si>
    <t>TimeToExp</t>
  </si>
  <si>
    <t>Barrier</t>
  </si>
  <si>
    <t>Barrier Type</t>
  </si>
  <si>
    <t>uo</t>
  </si>
  <si>
    <t>Frequency</t>
  </si>
  <si>
    <t>Market</t>
  </si>
  <si>
    <t>Spot</t>
  </si>
  <si>
    <t>DiscountCrv</t>
  </si>
  <si>
    <t>DivYield</t>
  </si>
  <si>
    <t>Volatility</t>
  </si>
  <si>
    <t>PDE Parameters</t>
  </si>
  <si>
    <t>NTimeSteps</t>
  </si>
  <si>
    <t>NSpotNodes</t>
  </si>
  <si>
    <t>NStdDevs</t>
  </si>
  <si>
    <t>Theta</t>
  </si>
  <si>
    <t>PDE Pricing</t>
  </si>
  <si>
    <t>Constant Interest</t>
  </si>
  <si>
    <t>Refinement</t>
  </si>
  <si>
    <t>NTIMESTEPS</t>
  </si>
  <si>
    <t>NSPOTNODES</t>
  </si>
  <si>
    <t>PDE_Price</t>
  </si>
  <si>
    <t>BS_Price</t>
  </si>
  <si>
    <t>Error</t>
  </si>
  <si>
    <t>Barrier cont. observed</t>
  </si>
  <si>
    <t>Analytical Solution</t>
  </si>
  <si>
    <t>Comp times</t>
  </si>
  <si>
    <t>BGK adj. 1</t>
  </si>
  <si>
    <t>BGK adj. 2</t>
  </si>
  <si>
    <t>Adjusted Price</t>
  </si>
  <si>
    <t>BARRIER PRICING</t>
  </si>
  <si>
    <t>C_uo</t>
  </si>
  <si>
    <t>C_do</t>
  </si>
  <si>
    <t>P_uo</t>
  </si>
  <si>
    <t>P_do</t>
  </si>
  <si>
    <t>do</t>
  </si>
  <si>
    <t>Daily</t>
  </si>
  <si>
    <t>Weekly</t>
  </si>
  <si>
    <t>Monthly</t>
  </si>
  <si>
    <t>BGK_Price</t>
  </si>
  <si>
    <t>Ratio</t>
  </si>
  <si>
    <t>-</t>
  </si>
  <si>
    <t>BGK+ adj (H = 125)</t>
  </si>
  <si>
    <t>BGK-  adj (H = 80)</t>
  </si>
  <si>
    <t>Freq</t>
  </si>
  <si>
    <t>H = 125</t>
  </si>
  <si>
    <t>H = 80</t>
  </si>
  <si>
    <t>Option</t>
  </si>
  <si>
    <t>BGK Price</t>
  </si>
  <si>
    <t>PDE Price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</si>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</sst>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9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4"/>
      <name val="Calibri"/>
      <family val="2"/>
      <scheme val="minor"/>
    </font>
    <font>
      <sz val="10"/>
      <color theme="4"/>
      <name val="Arial"/>
      <family val="2"/>
    </font>
    <font>
      <sz val="11"/>
      <name val="Calibri"/>
      <family val="2"/>
      <scheme val="minor"/>
    </font>
    <font>
      <i/>
      <sz val="10"/>
      <color theme="1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10" fontId="0" fillId="0" borderId="0" xfId="1" applyNumberFormat="1" applyFont="1"/>
    <xf numFmtId="0" fontId="2" fillId="0" borderId="1" xfId="0" applyFont="1" applyBorder="1"/>
    <xf numFmtId="0" fontId="3" fillId="0" borderId="0" xfId="2" applyFont="1"/>
    <xf numFmtId="0" fontId="4" fillId="0" borderId="0" xfId="2"/>
    <xf numFmtId="0" fontId="3" fillId="0" borderId="0" xfId="2" applyFont="1" applyAlignment="1">
      <alignment horizontal="left"/>
    </xf>
    <xf numFmtId="0" fontId="4" fillId="0" borderId="0" xfId="2" applyAlignment="1">
      <alignment horizontal="center"/>
    </xf>
    <xf numFmtId="0" fontId="4" fillId="0" borderId="0" xfId="2" applyAlignment="1">
      <alignment horizontal="left"/>
    </xf>
    <xf numFmtId="164" fontId="4" fillId="0" borderId="0" xfId="2" applyNumberFormat="1" applyAlignment="1">
      <alignment horizontal="center"/>
    </xf>
    <xf numFmtId="0" fontId="4" fillId="0" borderId="0" xfId="2" applyFill="1"/>
    <xf numFmtId="164" fontId="4" fillId="0" borderId="0" xfId="2" applyNumberFormat="1"/>
    <xf numFmtId="165" fontId="4" fillId="0" borderId="0" xfId="2" applyNumberFormat="1"/>
    <xf numFmtId="0" fontId="6" fillId="0" borderId="0" xfId="2" applyFont="1" applyAlignment="1">
      <alignment horizontal="center"/>
    </xf>
    <xf numFmtId="9" fontId="5" fillId="0" borderId="0" xfId="3" applyNumberFormat="1" applyFont="1" applyAlignment="1">
      <alignment horizontal="center"/>
    </xf>
    <xf numFmtId="9" fontId="7" fillId="0" borderId="0" xfId="3" applyNumberFormat="1" applyFont="1" applyFill="1" applyAlignment="1">
      <alignment horizontal="center"/>
    </xf>
    <xf numFmtId="1" fontId="4" fillId="0" borderId="0" xfId="2" applyNumberFormat="1"/>
    <xf numFmtId="0" fontId="8" fillId="0" borderId="0" xfId="2" applyFont="1"/>
    <xf numFmtId="0" fontId="9" fillId="0" borderId="0" xfId="2" applyFont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4" fillId="0" borderId="0" xfId="2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165" fontId="4" fillId="0" borderId="0" xfId="2" applyNumberFormat="1" applyAlignment="1">
      <alignment horizontal="center" vertical="center"/>
    </xf>
    <xf numFmtId="0" fontId="8" fillId="0" borderId="0" xfId="2" applyFont="1" applyAlignment="1">
      <alignment horizontal="left" vertical="center"/>
    </xf>
    <xf numFmtId="164" fontId="6" fillId="0" borderId="0" xfId="2" applyNumberFormat="1" applyFont="1" applyFill="1" applyAlignment="1">
      <alignment horizontal="center" vertical="center"/>
    </xf>
    <xf numFmtId="164" fontId="4" fillId="0" borderId="0" xfId="2" applyNumberFormat="1" applyAlignment="1">
      <alignment horizontal="center" vertical="center"/>
    </xf>
    <xf numFmtId="165" fontId="4" fillId="0" borderId="0" xfId="2" quotePrefix="1" applyNumberFormat="1" applyAlignment="1">
      <alignment horizontal="center" vertical="center"/>
    </xf>
    <xf numFmtId="0" fontId="11" fillId="0" borderId="0" xfId="2" applyFont="1"/>
    <xf numFmtId="0" fontId="9" fillId="0" borderId="0" xfId="2" applyFont="1"/>
    <xf numFmtId="0" fontId="11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9" fontId="7" fillId="0" borderId="0" xfId="3" applyNumberFormat="1" applyFont="1" applyAlignment="1">
      <alignment horizontal="center"/>
    </xf>
    <xf numFmtId="164" fontId="9" fillId="0" borderId="0" xfId="2" applyNumberFormat="1" applyFont="1" applyAlignment="1">
      <alignment horizontal="center"/>
    </xf>
    <xf numFmtId="164" fontId="9" fillId="0" borderId="0" xfId="2" applyNumberFormat="1" applyFont="1"/>
    <xf numFmtId="164" fontId="11" fillId="0" borderId="0" xfId="2" applyNumberFormat="1" applyFont="1" applyAlignment="1">
      <alignment horizontal="center" vertical="center"/>
    </xf>
    <xf numFmtId="165" fontId="9" fillId="0" borderId="0" xfId="2" applyNumberFormat="1" applyFont="1" applyAlignment="1">
      <alignment horizontal="center" vertical="center"/>
    </xf>
    <xf numFmtId="1" fontId="9" fillId="0" borderId="0" xfId="2" applyNumberFormat="1" applyFont="1"/>
    <xf numFmtId="1" fontId="9" fillId="0" borderId="0" xfId="2" applyNumberFormat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4" fillId="0" borderId="0" xfId="2" applyFill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164" fontId="4" fillId="0" borderId="0" xfId="2" applyNumberFormat="1" applyBorder="1" applyAlignment="1">
      <alignment horizontal="center"/>
    </xf>
    <xf numFmtId="0" fontId="4" fillId="0" borderId="0" xfId="2" applyBorder="1" applyAlignment="1">
      <alignment horizontal="center" vertical="center" wrapText="1"/>
    </xf>
    <xf numFmtId="169" fontId="4" fillId="0" borderId="0" xfId="1" applyNumberFormat="1" applyFont="1" applyBorder="1" applyAlignment="1">
      <alignment horizontal="center" vertical="center"/>
    </xf>
    <xf numFmtId="0" fontId="4" fillId="0" borderId="0" xfId="2" applyBorder="1"/>
    <xf numFmtId="0" fontId="10" fillId="0" borderId="0" xfId="2" applyFont="1" applyBorder="1"/>
    <xf numFmtId="0" fontId="4" fillId="0" borderId="0" xfId="2" applyFill="1" applyBorder="1"/>
    <xf numFmtId="0" fontId="3" fillId="0" borderId="0" xfId="2" applyFont="1" applyFill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4" fillId="0" borderId="0" xfId="2" applyBorder="1" applyAlignment="1">
      <alignment horizontal="center"/>
    </xf>
  </cellXfs>
  <cellStyles count="4">
    <cellStyle name="Normal" xfId="0" builtinId="0"/>
    <cellStyle name="Normal 2" xfId="2" xr:uid="{BF706780-2E19-4806-B416-9486CEE2405E}"/>
    <cellStyle name="Percent" xfId="1" builtinId="5"/>
    <cellStyle name="Percent 2" xfId="3" xr:uid="{8C73D7A2-94E9-424F-A93F-F7433DFC8E32}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Error of PDE Solution (Crank-Nicolson)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(H=110)'!$E$5:$E$11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'Q1 (H=110)'!$J$5:$J$11</c:f>
              <c:numCache>
                <c:formatCode>0.000</c:formatCode>
                <c:ptCount val="7"/>
                <c:pt idx="0">
                  <c:v>1.8603588021244052E-2</c:v>
                </c:pt>
                <c:pt idx="1">
                  <c:v>1.3932305896762726E-2</c:v>
                </c:pt>
                <c:pt idx="2">
                  <c:v>1.0349379834907982E-2</c:v>
                </c:pt>
                <c:pt idx="3">
                  <c:v>2.6846952830903853E-3</c:v>
                </c:pt>
                <c:pt idx="4">
                  <c:v>1.8325928928770302E-3</c:v>
                </c:pt>
                <c:pt idx="5">
                  <c:v>1.4273338180613993E-3</c:v>
                </c:pt>
                <c:pt idx="6">
                  <c:v>1.6458803212296008E-3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5-4394-838B-F61DA431A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734832"/>
        <c:axId val="554729584"/>
      </c:lineChart>
      <c:catAx>
        <c:axId val="55473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29584"/>
        <c:crosses val="autoZero"/>
        <c:auto val="1"/>
        <c:lblAlgn val="ctr"/>
        <c:lblOffset val="100"/>
        <c:noMultiLvlLbl val="0"/>
      </c:catAx>
      <c:valAx>
        <c:axId val="55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Error of PDE Solution (Fully Implicit)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(H=110)'!$E$17:$E$23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'Q1 (H=110)'!$J$17:$J$23</c:f>
              <c:numCache>
                <c:formatCode>0.000</c:formatCode>
                <c:ptCount val="7"/>
                <c:pt idx="0">
                  <c:v>1.469719625285372E-2</c:v>
                </c:pt>
                <c:pt idx="1">
                  <c:v>8.1114061233833468E-3</c:v>
                </c:pt>
                <c:pt idx="2">
                  <c:v>3.4209425847421676E-3</c:v>
                </c:pt>
                <c:pt idx="3">
                  <c:v>2.4246845721322408E-3</c:v>
                </c:pt>
                <c:pt idx="4">
                  <c:v>1.7651163042606277E-3</c:v>
                </c:pt>
                <c:pt idx="5">
                  <c:v>1.4057006352300172E-3</c:v>
                </c:pt>
                <c:pt idx="6">
                  <c:v>1.2364288144795232E-3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3-4F19-881A-8690BE627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734832"/>
        <c:axId val="554729584"/>
      </c:lineChart>
      <c:catAx>
        <c:axId val="55473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29584"/>
        <c:crosses val="autoZero"/>
        <c:auto val="1"/>
        <c:lblAlgn val="ctr"/>
        <c:lblOffset val="100"/>
        <c:noMultiLvlLbl val="0"/>
      </c:catAx>
      <c:valAx>
        <c:axId val="55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Error of PDE Solution (Crank-Nicolson)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(H=125)'!$E$5:$E$11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'Q1 (H=125)'!$J$5:$J$11</c:f>
              <c:numCache>
                <c:formatCode>0.000</c:formatCode>
                <c:ptCount val="7"/>
                <c:pt idx="0">
                  <c:v>0.11678037334180535</c:v>
                </c:pt>
                <c:pt idx="1">
                  <c:v>8.9140603961656018E-2</c:v>
                </c:pt>
                <c:pt idx="2">
                  <c:v>6.4430643077697969E-2</c:v>
                </c:pt>
                <c:pt idx="3">
                  <c:v>1.4474112011152007E-2</c:v>
                </c:pt>
                <c:pt idx="4">
                  <c:v>9.0951715076548201E-3</c:v>
                </c:pt>
                <c:pt idx="5">
                  <c:v>6.5229244464082292E-3</c:v>
                </c:pt>
                <c:pt idx="6">
                  <c:v>7.8987464129451901E-3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0-47C0-8BD4-218649455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734832"/>
        <c:axId val="554729584"/>
      </c:lineChart>
      <c:catAx>
        <c:axId val="55473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29584"/>
        <c:crosses val="autoZero"/>
        <c:auto val="1"/>
        <c:lblAlgn val="ctr"/>
        <c:lblOffset val="100"/>
        <c:noMultiLvlLbl val="0"/>
      </c:catAx>
      <c:valAx>
        <c:axId val="55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Error of PDE Solution (Fully Implicit)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(H=125)'!$E$17:$E$23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'Q1 (H=125)'!$J$17:$J$23</c:f>
              <c:numCache>
                <c:formatCode>0.000</c:formatCode>
                <c:ptCount val="7"/>
                <c:pt idx="0">
                  <c:v>8.5775682906453765E-2</c:v>
                </c:pt>
                <c:pt idx="1">
                  <c:v>4.6261239242086249E-2</c:v>
                </c:pt>
                <c:pt idx="2">
                  <c:v>1.5418765105592813E-2</c:v>
                </c:pt>
                <c:pt idx="3">
                  <c:v>1.1096296128002781E-2</c:v>
                </c:pt>
                <c:pt idx="4">
                  <c:v>7.807027407048972E-3</c:v>
                </c:pt>
                <c:pt idx="5">
                  <c:v>5.9560815555912416E-3</c:v>
                </c:pt>
                <c:pt idx="6">
                  <c:v>5.0995129493067726E-3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2-40E2-8C70-69FE3594D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734832"/>
        <c:axId val="554729584"/>
      </c:lineChart>
      <c:catAx>
        <c:axId val="55473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29584"/>
        <c:crosses val="autoZero"/>
        <c:auto val="1"/>
        <c:lblAlgn val="ctr"/>
        <c:lblOffset val="100"/>
        <c:noMultiLvlLbl val="0"/>
      </c:catAx>
      <c:valAx>
        <c:axId val="55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Error of PDE Solution (Crank-Nicolson)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(H=150)'!$E$5:$E$11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'Q1 (H=150)'!$J$5:$J$11</c:f>
              <c:numCache>
                <c:formatCode>0.000</c:formatCode>
                <c:ptCount val="7"/>
                <c:pt idx="0">
                  <c:v>0.1687382854629691</c:v>
                </c:pt>
                <c:pt idx="1">
                  <c:v>0.12618623072428647</c:v>
                </c:pt>
                <c:pt idx="2">
                  <c:v>8.986511674112041E-2</c:v>
                </c:pt>
                <c:pt idx="3">
                  <c:v>2.0148133999248863E-2</c:v>
                </c:pt>
                <c:pt idx="4">
                  <c:v>1.2634281068511832E-2</c:v>
                </c:pt>
                <c:pt idx="5">
                  <c:v>9.05325107244348E-3</c:v>
                </c:pt>
                <c:pt idx="6">
                  <c:v>1.0911484699048124E-2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6-4907-AC58-27EFA86DC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734832"/>
        <c:axId val="554729584"/>
      </c:lineChart>
      <c:catAx>
        <c:axId val="55473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29584"/>
        <c:crosses val="autoZero"/>
        <c:auto val="1"/>
        <c:lblAlgn val="ctr"/>
        <c:lblOffset val="100"/>
        <c:noMultiLvlLbl val="0"/>
      </c:catAx>
      <c:valAx>
        <c:axId val="55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Error of PDE Solution (Fully Implicit)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(H=150)'!$E$17:$E$23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'Q1 (H=150)'!$J$17:$J$23</c:f>
              <c:numCache>
                <c:formatCode>0.000</c:formatCode>
                <c:ptCount val="7"/>
                <c:pt idx="0">
                  <c:v>0.1309850153601948</c:v>
                </c:pt>
                <c:pt idx="1">
                  <c:v>7.2499335956303312E-2</c:v>
                </c:pt>
                <c:pt idx="2">
                  <c:v>2.8520342760383066E-2</c:v>
                </c:pt>
                <c:pt idx="3">
                  <c:v>1.8858120724170924E-2</c:v>
                </c:pt>
                <c:pt idx="4">
                  <c:v>1.254446275638621E-2</c:v>
                </c:pt>
                <c:pt idx="5">
                  <c:v>9.1154348726272261E-3</c:v>
                </c:pt>
                <c:pt idx="6">
                  <c:v>7.4801841821425796E-3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E-4F33-9AF8-5FEC88D56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734832"/>
        <c:axId val="554729584"/>
      </c:lineChart>
      <c:catAx>
        <c:axId val="55473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29584"/>
        <c:crosses val="autoZero"/>
        <c:auto val="1"/>
        <c:lblAlgn val="ctr"/>
        <c:lblOffset val="100"/>
        <c:noMultiLvlLbl val="0"/>
      </c:catAx>
      <c:valAx>
        <c:axId val="55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Error of PDE Solution (Crank-Nicolson)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(H=200)'!$E$5:$E$11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'Q1 (H=200)'!$J$5:$J$11</c:f>
              <c:numCache>
                <c:formatCode>0.000</c:formatCode>
                <c:ptCount val="7"/>
                <c:pt idx="0">
                  <c:v>4.5099879132530774E-2</c:v>
                </c:pt>
                <c:pt idx="1">
                  <c:v>2.4572250427446818E-2</c:v>
                </c:pt>
                <c:pt idx="2">
                  <c:v>1.8102344788299973E-2</c:v>
                </c:pt>
                <c:pt idx="3">
                  <c:v>4.2540617049304785E-3</c:v>
                </c:pt>
                <c:pt idx="4">
                  <c:v>2.8157950269616094E-3</c:v>
                </c:pt>
                <c:pt idx="5">
                  <c:v>2.1281832825188474E-3</c:v>
                </c:pt>
                <c:pt idx="6">
                  <c:v>2.4726457962014337E-3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C-4916-9DAA-9218EA8C2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734832"/>
        <c:axId val="554729584"/>
      </c:lineChart>
      <c:catAx>
        <c:axId val="55473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29584"/>
        <c:crosses val="autoZero"/>
        <c:auto val="1"/>
        <c:lblAlgn val="ctr"/>
        <c:lblOffset val="100"/>
        <c:noMultiLvlLbl val="0"/>
      </c:catAx>
      <c:valAx>
        <c:axId val="55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Error of PDE Solution (Fully Implicit)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(H=200)'!$E$17:$E$23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'Q1 (H=200)'!$J$17:$J$23</c:f>
              <c:numCache>
                <c:formatCode>0.000</c:formatCode>
                <c:ptCount val="7"/>
                <c:pt idx="0">
                  <c:v>4.7647662851469264E-2</c:v>
                </c:pt>
                <c:pt idx="1">
                  <c:v>2.4082146842353325E-2</c:v>
                </c:pt>
                <c:pt idx="2">
                  <c:v>1.621593944894073E-2</c:v>
                </c:pt>
                <c:pt idx="3">
                  <c:v>8.9421283217951952E-3</c:v>
                </c:pt>
                <c:pt idx="4">
                  <c:v>5.2658766782798239E-3</c:v>
                </c:pt>
                <c:pt idx="5">
                  <c:v>3.3735825695746513E-3</c:v>
                </c:pt>
                <c:pt idx="6">
                  <c:v>2.4045705500679304E-3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E-44BF-813E-88A246822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734832"/>
        <c:axId val="554729584"/>
      </c:lineChart>
      <c:catAx>
        <c:axId val="55473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29584"/>
        <c:crosses val="autoZero"/>
        <c:auto val="1"/>
        <c:lblAlgn val="ctr"/>
        <c:lblOffset val="100"/>
        <c:noMultiLvlLbl val="0"/>
      </c:catAx>
      <c:valAx>
        <c:axId val="55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272941</xdr:colOff>
      <xdr:row>2</xdr:row>
      <xdr:rowOff>8005</xdr:rowOff>
    </xdr:from>
    <xdr:to>
      <xdr:col>17</xdr:col>
      <xdr:colOff>152400</xdr:colOff>
      <xdr:row>14</xdr:row>
      <xdr:rowOff>2082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86ED7-6214-4260-B456-2199FF429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258537</xdr:colOff>
      <xdr:row>14</xdr:row>
      <xdr:rowOff>108857</xdr:rowOff>
    </xdr:from>
    <xdr:to>
      <xdr:col>17</xdr:col>
      <xdr:colOff>175260</xdr:colOff>
      <xdr:row>26</xdr:row>
      <xdr:rowOff>34898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A15493-89B5-4951-84FD-9F01B468E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272941</xdr:colOff>
      <xdr:row>2</xdr:row>
      <xdr:rowOff>8005</xdr:rowOff>
    </xdr:from>
    <xdr:to>
      <xdr:col>17</xdr:col>
      <xdr:colOff>152400</xdr:colOff>
      <xdr:row>14</xdr:row>
      <xdr:rowOff>2082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642DBD-0B1D-4A5A-8922-F1856EE68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258537</xdr:colOff>
      <xdr:row>14</xdr:row>
      <xdr:rowOff>108857</xdr:rowOff>
    </xdr:from>
    <xdr:to>
      <xdr:col>17</xdr:col>
      <xdr:colOff>175260</xdr:colOff>
      <xdr:row>26</xdr:row>
      <xdr:rowOff>34898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A35A0C-25DA-4AC4-9959-54E76401C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272941</xdr:colOff>
      <xdr:row>2</xdr:row>
      <xdr:rowOff>8005</xdr:rowOff>
    </xdr:from>
    <xdr:to>
      <xdr:col>17</xdr:col>
      <xdr:colOff>152400</xdr:colOff>
      <xdr:row>14</xdr:row>
      <xdr:rowOff>2082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3C661-4CDF-4159-B957-055EAD0ED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258537</xdr:colOff>
      <xdr:row>14</xdr:row>
      <xdr:rowOff>108857</xdr:rowOff>
    </xdr:from>
    <xdr:to>
      <xdr:col>17</xdr:col>
      <xdr:colOff>175260</xdr:colOff>
      <xdr:row>26</xdr:row>
      <xdr:rowOff>34898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B94728-C786-42F6-91CF-E44ACE0D8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272941</xdr:colOff>
      <xdr:row>2</xdr:row>
      <xdr:rowOff>8005</xdr:rowOff>
    </xdr:from>
    <xdr:to>
      <xdr:col>17</xdr:col>
      <xdr:colOff>152400</xdr:colOff>
      <xdr:row>14</xdr:row>
      <xdr:rowOff>2082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90D0F4-35E9-4391-AC62-18E033FB7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258537</xdr:colOff>
      <xdr:row>14</xdr:row>
      <xdr:rowOff>108857</xdr:rowOff>
    </xdr:from>
    <xdr:to>
      <xdr:col>17</xdr:col>
      <xdr:colOff>175260</xdr:colOff>
      <xdr:row>26</xdr:row>
      <xdr:rowOff>34898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96C562-9544-4756-AED7-D749E290C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6B5E-DD43-4B8C-AAD0-8A39CD36B767}">
  <dimension ref="B2:F16"/>
  <sheetViews>
    <sheetView showGridLines="0" workbookViewId="0">
      <selection activeCell="G16" sqref="G16"/>
    </sheetView>
  </sheetViews>
  <sheetFormatPr defaultRowHeight="14.4" x14ac:dyDescent="0.3"/>
  <cols>
    <col min="2" max="2" width="12" bestFit="1" customWidth="1"/>
  </cols>
  <sheetData>
    <row r="2" spans="2:6" x14ac:dyDescent="0.3">
      <c r="B2" s="1" t="s">
        <v>6</v>
      </c>
    </row>
    <row r="3" spans="2:6" ht="9.75" customHeight="1" x14ac:dyDescent="0.3"/>
    <row r="4" spans="2:6" x14ac:dyDescent="0.3">
      <c r="B4" t="s">
        <v>0</v>
      </c>
      <c r="C4" t="s">
        <v>1</v>
      </c>
      <c r="E4" t="s">
        <v>2</v>
      </c>
    </row>
    <row r="5" spans="2:6" x14ac:dyDescent="0.3">
      <c r="B5" t="s">
        <v>3</v>
      </c>
      <c r="C5">
        <v>0</v>
      </c>
      <c r="E5" t="str">
        <f>_xll.ORF.YCCREATE(C4,B8:B16,C8:C16,C5)</f>
        <v>USD¤1</v>
      </c>
    </row>
    <row r="6" spans="2:6" ht="7.5" customHeight="1" x14ac:dyDescent="0.3"/>
    <row r="7" spans="2:6" ht="15" thickBot="1" x14ac:dyDescent="0.35">
      <c r="B7" s="3" t="s">
        <v>4</v>
      </c>
      <c r="C7" s="3" t="s">
        <v>5</v>
      </c>
      <c r="E7" s="3" t="s">
        <v>4</v>
      </c>
      <c r="F7" s="3" t="s">
        <v>5</v>
      </c>
    </row>
    <row r="8" spans="2:6" ht="15" thickTop="1" x14ac:dyDescent="0.3">
      <c r="B8">
        <f>1/12</f>
        <v>8.3333333333333329E-2</v>
      </c>
      <c r="C8" s="2">
        <v>0.05</v>
      </c>
      <c r="E8">
        <f>1/12</f>
        <v>8.3333333333333329E-2</v>
      </c>
      <c r="F8" s="2">
        <v>0.05</v>
      </c>
    </row>
    <row r="9" spans="2:6" x14ac:dyDescent="0.3">
      <c r="B9">
        <f>1/4</f>
        <v>0.25</v>
      </c>
      <c r="C9" s="2">
        <v>0.05</v>
      </c>
      <c r="E9">
        <f>1/4</f>
        <v>0.25</v>
      </c>
      <c r="F9" s="2">
        <v>0.05</v>
      </c>
    </row>
    <row r="10" spans="2:6" x14ac:dyDescent="0.3">
      <c r="B10">
        <f>1/2</f>
        <v>0.5</v>
      </c>
      <c r="C10" s="2">
        <v>0.05</v>
      </c>
      <c r="E10">
        <f>1/2</f>
        <v>0.5</v>
      </c>
      <c r="F10" s="2">
        <v>0.05</v>
      </c>
    </row>
    <row r="11" spans="2:6" x14ac:dyDescent="0.3">
      <c r="B11">
        <f>3/4</f>
        <v>0.75</v>
      </c>
      <c r="C11" s="2">
        <v>0.05</v>
      </c>
      <c r="E11">
        <f>3/4</f>
        <v>0.75</v>
      </c>
      <c r="F11" s="2">
        <v>0.05</v>
      </c>
    </row>
    <row r="12" spans="2:6" x14ac:dyDescent="0.3">
      <c r="B12">
        <v>1</v>
      </c>
      <c r="C12" s="2">
        <v>0.05</v>
      </c>
      <c r="E12">
        <v>1</v>
      </c>
      <c r="F12" s="2">
        <v>0.05</v>
      </c>
    </row>
    <row r="13" spans="2:6" x14ac:dyDescent="0.3">
      <c r="B13">
        <v>2</v>
      </c>
      <c r="C13" s="2">
        <v>0.05</v>
      </c>
      <c r="E13">
        <v>2</v>
      </c>
      <c r="F13" s="2">
        <v>0.05</v>
      </c>
    </row>
    <row r="14" spans="2:6" x14ac:dyDescent="0.3">
      <c r="B14">
        <v>3</v>
      </c>
      <c r="C14" s="2">
        <v>0.05</v>
      </c>
      <c r="E14">
        <v>3</v>
      </c>
      <c r="F14" s="2">
        <v>0.05</v>
      </c>
    </row>
    <row r="15" spans="2:6" x14ac:dyDescent="0.3">
      <c r="B15">
        <v>4</v>
      </c>
      <c r="C15" s="2">
        <v>0.05</v>
      </c>
      <c r="E15">
        <v>4</v>
      </c>
      <c r="F15" s="2">
        <v>0.05</v>
      </c>
    </row>
    <row r="16" spans="2:6" x14ac:dyDescent="0.3">
      <c r="B16">
        <v>5</v>
      </c>
      <c r="C16" s="2">
        <v>0.05</v>
      </c>
      <c r="E16">
        <v>5</v>
      </c>
      <c r="F16" s="2">
        <v>0.05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CFC7-E8C3-497F-9C64-41BC72131058}">
  <sheetPr>
    <tabColor theme="4" tint="0.59999389629810485"/>
  </sheetPr>
  <dimension ref="B2:CO382"/>
  <sheetViews>
    <sheetView showGridLines="0" tabSelected="1" zoomScale="85" zoomScaleNormal="85" workbookViewId="0">
      <selection activeCell="H28" sqref="H28"/>
    </sheetView>
  </sheetViews>
  <sheetFormatPr defaultColWidth="9.109375" defaultRowHeight="13.2" x14ac:dyDescent="0.25"/>
  <cols>
    <col min="1" max="1" width="9.109375" style="5"/>
    <col min="2" max="2" width="19.6640625" style="5" customWidth="1"/>
    <col min="3" max="4" width="10.6640625" style="5" customWidth="1"/>
    <col min="5" max="5" width="11.44140625" style="5" bestFit="1" customWidth="1"/>
    <col min="6" max="6" width="12.88671875" style="5" bestFit="1" customWidth="1"/>
    <col min="7" max="7" width="14" style="5" bestFit="1" customWidth="1"/>
    <col min="8" max="8" width="13.88671875" style="5" bestFit="1" customWidth="1"/>
    <col min="9" max="9" width="11.5546875" style="5" customWidth="1"/>
    <col min="10" max="11" width="9.5546875" style="5" customWidth="1"/>
    <col min="12" max="65" width="8.88671875" style="5" customWidth="1"/>
    <col min="66" max="16384" width="9.109375" style="5"/>
  </cols>
  <sheetData>
    <row r="2" spans="2:93" x14ac:dyDescent="0.25">
      <c r="B2" s="4" t="s">
        <v>39</v>
      </c>
    </row>
    <row r="3" spans="2:93" ht="14.25" customHeight="1" x14ac:dyDescent="0.25">
      <c r="E3" s="17" t="str">
        <f>"Crack-Nicolson with Barrier = "&amp;C8</f>
        <v>Crack-Nicolson with Barrier = 110</v>
      </c>
    </row>
    <row r="4" spans="2:93" ht="13.8" thickBot="1" x14ac:dyDescent="0.3">
      <c r="B4" s="6" t="s">
        <v>7</v>
      </c>
      <c r="C4" s="7"/>
      <c r="D4" s="7"/>
      <c r="E4" s="19" t="s">
        <v>27</v>
      </c>
      <c r="F4" s="19" t="s">
        <v>28</v>
      </c>
      <c r="G4" s="19" t="s">
        <v>29</v>
      </c>
      <c r="H4" s="19" t="s">
        <v>30</v>
      </c>
      <c r="I4" s="19" t="s">
        <v>48</v>
      </c>
      <c r="J4" s="19" t="s">
        <v>32</v>
      </c>
      <c r="K4" s="19" t="s">
        <v>49</v>
      </c>
    </row>
    <row r="5" spans="2:93" x14ac:dyDescent="0.25">
      <c r="B5" s="8" t="s">
        <v>8</v>
      </c>
      <c r="C5" s="13">
        <v>1</v>
      </c>
      <c r="D5" s="13"/>
      <c r="E5" s="20">
        <v>1</v>
      </c>
      <c r="F5" s="20">
        <v>100</v>
      </c>
      <c r="G5" s="20">
        <v>100</v>
      </c>
      <c r="H5" s="21">
        <v>6.4999434110194057E-2</v>
      </c>
      <c r="I5" s="25">
        <f t="shared" ref="I5:I11" si="0">+$C$33</f>
        <v>8.3603022131438109E-2</v>
      </c>
      <c r="J5" s="22">
        <f>+I5-H5</f>
        <v>1.8603588021244052E-2</v>
      </c>
      <c r="K5" s="26" t="s">
        <v>50</v>
      </c>
    </row>
    <row r="6" spans="2:93" x14ac:dyDescent="0.25">
      <c r="B6" s="8" t="s">
        <v>9</v>
      </c>
      <c r="C6" s="13">
        <v>100</v>
      </c>
      <c r="D6" s="13"/>
      <c r="E6" s="20">
        <f>+E5+1</f>
        <v>2</v>
      </c>
      <c r="F6" s="20">
        <f>+F5*2</f>
        <v>200</v>
      </c>
      <c r="G6" s="20">
        <f>+G5*2</f>
        <v>200</v>
      </c>
      <c r="H6" s="21">
        <v>6.9670716234675384E-2</v>
      </c>
      <c r="I6" s="25">
        <f t="shared" si="0"/>
        <v>8.3603022131438109E-2</v>
      </c>
      <c r="J6" s="22">
        <f>+I6-H6</f>
        <v>1.3932305896762726E-2</v>
      </c>
      <c r="K6" s="22">
        <f>J6/J5</f>
        <v>0.74890423722848332</v>
      </c>
    </row>
    <row r="7" spans="2:93" x14ac:dyDescent="0.25">
      <c r="B7" s="8" t="s">
        <v>10</v>
      </c>
      <c r="C7" s="13">
        <v>1</v>
      </c>
      <c r="D7" s="13"/>
      <c r="E7" s="20">
        <f>+E6+1</f>
        <v>3</v>
      </c>
      <c r="F7" s="20">
        <f>+F6*2</f>
        <v>400</v>
      </c>
      <c r="G7" s="20">
        <f>+G6*2</f>
        <v>400</v>
      </c>
      <c r="H7" s="21">
        <v>7.3253642296530128E-2</v>
      </c>
      <c r="I7" s="25">
        <f t="shared" si="0"/>
        <v>8.3603022131438109E-2</v>
      </c>
      <c r="J7" s="22">
        <f>+I7-H7</f>
        <v>1.0349379834907982E-2</v>
      </c>
      <c r="K7" s="22">
        <f t="shared" ref="K7:K11" si="1">J7/J6</f>
        <v>0.74283323317734051</v>
      </c>
    </row>
    <row r="8" spans="2:93" x14ac:dyDescent="0.25">
      <c r="B8" s="8" t="s">
        <v>11</v>
      </c>
      <c r="C8" s="13">
        <v>110</v>
      </c>
      <c r="D8" s="13"/>
      <c r="E8" s="20">
        <f>+E7+1</f>
        <v>4</v>
      </c>
      <c r="F8" s="20">
        <f>+F7*2</f>
        <v>800</v>
      </c>
      <c r="G8" s="20">
        <f>+G7*2</f>
        <v>800</v>
      </c>
      <c r="H8" s="21">
        <v>8.0918326848347724E-2</v>
      </c>
      <c r="I8" s="25">
        <f t="shared" si="0"/>
        <v>8.3603022131438109E-2</v>
      </c>
      <c r="J8" s="22">
        <f>+I8-H8</f>
        <v>2.6846952830903853E-3</v>
      </c>
      <c r="K8" s="22">
        <f t="shared" si="1"/>
        <v>0.25940639206564164</v>
      </c>
    </row>
    <row r="9" spans="2:93" x14ac:dyDescent="0.25">
      <c r="B9" s="8" t="s">
        <v>12</v>
      </c>
      <c r="C9" s="13" t="s">
        <v>13</v>
      </c>
      <c r="D9" s="13"/>
      <c r="E9" s="20">
        <f>+E8+1</f>
        <v>5</v>
      </c>
      <c r="F9" s="20">
        <f>+F8*2</f>
        <v>1600</v>
      </c>
      <c r="G9" s="20">
        <f>+G8*2</f>
        <v>1600</v>
      </c>
      <c r="H9" s="21">
        <v>8.1770429238561079E-2</v>
      </c>
      <c r="I9" s="25">
        <f t="shared" si="0"/>
        <v>8.3603022131438109E-2</v>
      </c>
      <c r="J9" s="22">
        <f>+I9-H9</f>
        <v>1.8325928928770302E-3</v>
      </c>
      <c r="K9" s="22">
        <f t="shared" si="1"/>
        <v>0.68260740964520572</v>
      </c>
    </row>
    <row r="10" spans="2:93" x14ac:dyDescent="0.25">
      <c r="B10" s="8" t="s">
        <v>14</v>
      </c>
      <c r="C10" s="13">
        <v>2</v>
      </c>
      <c r="D10" s="13"/>
      <c r="E10" s="20">
        <f>+E9+1</f>
        <v>6</v>
      </c>
      <c r="F10" s="20">
        <f>+F9*2</f>
        <v>3200</v>
      </c>
      <c r="G10" s="20">
        <f>+G9*2</f>
        <v>3200</v>
      </c>
      <c r="H10" s="21">
        <v>8.217568831337671E-2</v>
      </c>
      <c r="I10" s="25">
        <f t="shared" si="0"/>
        <v>8.3603022131438109E-2</v>
      </c>
      <c r="J10" s="22">
        <f>+I10-H10</f>
        <v>1.4273338180613993E-3</v>
      </c>
      <c r="K10" s="22">
        <f t="shared" si="1"/>
        <v>0.77886028239506855</v>
      </c>
    </row>
    <row r="11" spans="2:93" x14ac:dyDescent="0.25">
      <c r="B11" s="8"/>
      <c r="C11" s="7"/>
      <c r="D11" s="7"/>
      <c r="E11" s="20">
        <f>+E10+1</f>
        <v>7</v>
      </c>
      <c r="F11" s="20">
        <f>+F10*2</f>
        <v>6400</v>
      </c>
      <c r="G11" s="20">
        <f>+G10*2</f>
        <v>6400</v>
      </c>
      <c r="H11" s="21">
        <v>8.1957141810208509E-2</v>
      </c>
      <c r="I11" s="25">
        <f t="shared" si="0"/>
        <v>8.3603022131438109E-2</v>
      </c>
      <c r="J11" s="22">
        <f>+I11-H11</f>
        <v>1.6458803212296008E-3</v>
      </c>
      <c r="K11" s="22">
        <f t="shared" si="1"/>
        <v>1.1531152001043672</v>
      </c>
    </row>
    <row r="12" spans="2:93" x14ac:dyDescent="0.25">
      <c r="B12" s="6" t="s">
        <v>15</v>
      </c>
      <c r="C12" s="7"/>
      <c r="D12" s="7"/>
      <c r="E12" s="20"/>
      <c r="F12" s="20"/>
      <c r="G12" s="20"/>
      <c r="H12" s="20"/>
      <c r="I12" s="20"/>
      <c r="J12" s="20"/>
      <c r="K12" s="22"/>
    </row>
    <row r="13" spans="2:93" x14ac:dyDescent="0.25">
      <c r="B13" s="8" t="s">
        <v>16</v>
      </c>
      <c r="C13" s="13">
        <v>100</v>
      </c>
      <c r="D13" s="13"/>
      <c r="E13" s="20"/>
      <c r="F13" s="20"/>
      <c r="G13" s="20"/>
      <c r="H13" s="20"/>
      <c r="I13" s="20"/>
      <c r="J13" s="20"/>
      <c r="K13" s="22"/>
    </row>
    <row r="14" spans="2:93" x14ac:dyDescent="0.25">
      <c r="B14" s="8" t="s">
        <v>17</v>
      </c>
      <c r="C14" s="7" t="str">
        <f>+'Yield Curve'!E5</f>
        <v>USD¤1</v>
      </c>
      <c r="D14" s="7"/>
      <c r="E14" s="20"/>
      <c r="F14" s="20"/>
      <c r="G14" s="20"/>
      <c r="H14" s="20"/>
      <c r="I14" s="20"/>
      <c r="J14" s="20"/>
      <c r="K14" s="20"/>
    </row>
    <row r="15" spans="2:93" ht="14.4" x14ac:dyDescent="0.3">
      <c r="B15" s="8" t="s">
        <v>18</v>
      </c>
      <c r="C15" s="14">
        <v>0.02</v>
      </c>
      <c r="D15" s="14"/>
      <c r="E15" s="23" t="str">
        <f>"Fully implicit with Barrier = "&amp;C8</f>
        <v>Fully implicit with Barrier = 110</v>
      </c>
      <c r="F15" s="20"/>
      <c r="G15" s="20"/>
      <c r="H15" s="20"/>
      <c r="I15" s="20"/>
      <c r="J15" s="20"/>
      <c r="K15" s="20"/>
    </row>
    <row r="16" spans="2:93" ht="15" thickBot="1" x14ac:dyDescent="0.35">
      <c r="B16" s="8" t="s">
        <v>19</v>
      </c>
      <c r="C16" s="14">
        <v>0.25</v>
      </c>
      <c r="D16" s="14"/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J16" s="19" t="s">
        <v>32</v>
      </c>
      <c r="K16" s="19" t="s">
        <v>49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</row>
    <row r="17" spans="2:93" ht="14.4" x14ac:dyDescent="0.3">
      <c r="B17" s="8" t="s">
        <v>26</v>
      </c>
      <c r="C17" s="15">
        <f>+'Yield Curve'!C8</f>
        <v>0.05</v>
      </c>
      <c r="D17" s="15"/>
      <c r="E17" s="20">
        <v>1</v>
      </c>
      <c r="F17" s="20">
        <v>100</v>
      </c>
      <c r="G17" s="20">
        <v>100</v>
      </c>
      <c r="H17" s="21">
        <v>6.890582587858439E-2</v>
      </c>
      <c r="I17" s="25">
        <f t="shared" ref="I17:I23" si="2">+$C$33</f>
        <v>8.3603022131438109E-2</v>
      </c>
      <c r="J17" s="22">
        <f>+I17-H17</f>
        <v>1.469719625285372E-2</v>
      </c>
      <c r="K17" s="26" t="s">
        <v>50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</row>
    <row r="18" spans="2:93" x14ac:dyDescent="0.25">
      <c r="B18" s="8"/>
      <c r="C18" s="7"/>
      <c r="D18" s="7"/>
      <c r="E18" s="20">
        <f>+E17+1</f>
        <v>2</v>
      </c>
      <c r="F18" s="20">
        <f>+F17*2</f>
        <v>200</v>
      </c>
      <c r="G18" s="20">
        <f>+G17*2</f>
        <v>200</v>
      </c>
      <c r="H18" s="21">
        <v>7.5491616008054763E-2</v>
      </c>
      <c r="I18" s="25">
        <f t="shared" si="2"/>
        <v>8.3603022131438109E-2</v>
      </c>
      <c r="J18" s="22">
        <f>+I18-H18</f>
        <v>8.1114061233833468E-3</v>
      </c>
      <c r="K18" s="22">
        <f>J18/J17</f>
        <v>0.55190159972235342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</row>
    <row r="19" spans="2:93" x14ac:dyDescent="0.25">
      <c r="B19" s="6" t="s">
        <v>20</v>
      </c>
      <c r="C19" s="7"/>
      <c r="D19" s="7"/>
      <c r="E19" s="20">
        <f>+E18+1</f>
        <v>3</v>
      </c>
      <c r="F19" s="20">
        <f>+F18*2</f>
        <v>400</v>
      </c>
      <c r="G19" s="20">
        <f>+G18*2</f>
        <v>400</v>
      </c>
      <c r="H19" s="21">
        <v>8.0182079546695942E-2</v>
      </c>
      <c r="I19" s="25">
        <f t="shared" si="2"/>
        <v>8.3603022131438109E-2</v>
      </c>
      <c r="J19" s="22">
        <f>+I19-H19</f>
        <v>3.4209425847421676E-3</v>
      </c>
      <c r="K19" s="22">
        <f t="shared" ref="K19:K23" si="3">J19/J18</f>
        <v>0.42174470525897662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</row>
    <row r="20" spans="2:93" x14ac:dyDescent="0.25">
      <c r="B20" s="8" t="s">
        <v>21</v>
      </c>
      <c r="C20" s="13">
        <v>100</v>
      </c>
      <c r="D20" s="13"/>
      <c r="E20" s="20">
        <f>+E19+1</f>
        <v>4</v>
      </c>
      <c r="F20" s="20">
        <f>+F19*2</f>
        <v>800</v>
      </c>
      <c r="G20" s="20">
        <f>+G19*2</f>
        <v>800</v>
      </c>
      <c r="H20" s="21">
        <v>8.1178337559305869E-2</v>
      </c>
      <c r="I20" s="25">
        <f t="shared" si="2"/>
        <v>8.3603022131438109E-2</v>
      </c>
      <c r="J20" s="22">
        <f>+I20-H20</f>
        <v>2.4246845721322408E-3</v>
      </c>
      <c r="K20" s="22">
        <f t="shared" si="3"/>
        <v>0.70877675145634933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</row>
    <row r="21" spans="2:93" x14ac:dyDescent="0.25">
      <c r="B21" s="8" t="s">
        <v>22</v>
      </c>
      <c r="C21" s="13">
        <v>100</v>
      </c>
      <c r="D21" s="13"/>
      <c r="E21" s="20">
        <f>+E20+1</f>
        <v>5</v>
      </c>
      <c r="F21" s="20">
        <f>+F20*2</f>
        <v>1600</v>
      </c>
      <c r="G21" s="20">
        <f>+G20*2</f>
        <v>1600</v>
      </c>
      <c r="H21" s="21">
        <v>8.1837905827177482E-2</v>
      </c>
      <c r="I21" s="25">
        <f t="shared" si="2"/>
        <v>8.3603022131438109E-2</v>
      </c>
      <c r="J21" s="22">
        <f>+I21-H21</f>
        <v>1.7651163042606277E-3</v>
      </c>
      <c r="K21" s="22">
        <f t="shared" si="3"/>
        <v>0.72797770256293748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</row>
    <row r="22" spans="2:93" x14ac:dyDescent="0.25">
      <c r="B22" s="8" t="s">
        <v>23</v>
      </c>
      <c r="C22" s="13">
        <v>4</v>
      </c>
      <c r="D22" s="13"/>
      <c r="E22" s="20">
        <f>+E21+1</f>
        <v>6</v>
      </c>
      <c r="F22" s="20">
        <f>+F21*2</f>
        <v>3200</v>
      </c>
      <c r="G22" s="20">
        <f>+G21*2</f>
        <v>3200</v>
      </c>
      <c r="H22" s="21">
        <v>8.2197321496208092E-2</v>
      </c>
      <c r="I22" s="25">
        <f t="shared" si="2"/>
        <v>8.3603022131438109E-2</v>
      </c>
      <c r="J22" s="22">
        <f>+I22-H22</f>
        <v>1.4057006352300172E-3</v>
      </c>
      <c r="K22" s="22">
        <f t="shared" si="3"/>
        <v>0.79637847763172598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</row>
    <row r="23" spans="2:93" x14ac:dyDescent="0.25">
      <c r="B23" s="8" t="s">
        <v>24</v>
      </c>
      <c r="C23" s="13">
        <v>1</v>
      </c>
      <c r="D23" s="13"/>
      <c r="E23" s="20">
        <f>+E22+1</f>
        <v>7</v>
      </c>
      <c r="F23" s="20">
        <f>+F22*2</f>
        <v>6400</v>
      </c>
      <c r="G23" s="20">
        <f>+G22*2</f>
        <v>6400</v>
      </c>
      <c r="H23" s="24">
        <v>8.2366593316958586E-2</v>
      </c>
      <c r="I23" s="25">
        <f t="shared" si="2"/>
        <v>8.3603022131438109E-2</v>
      </c>
      <c r="J23" s="22">
        <f t="shared" ref="J23" si="4">+I23-H23</f>
        <v>1.2364288144795232E-3</v>
      </c>
      <c r="K23" s="22">
        <f t="shared" si="3"/>
        <v>0.87958188499872469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2:93" x14ac:dyDescent="0.25">
      <c r="B24" s="8"/>
      <c r="C24" s="7"/>
      <c r="D24" s="7"/>
      <c r="K24" s="1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2:93" x14ac:dyDescent="0.25">
      <c r="B25" s="6" t="s">
        <v>25</v>
      </c>
      <c r="C25" s="7"/>
      <c r="D25" s="7"/>
      <c r="K25" s="1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2:93" x14ac:dyDescent="0.25">
      <c r="B26" s="8" t="s">
        <v>11</v>
      </c>
      <c r="C26" s="9">
        <f>_xll.ORF.BARRBSPDE(C5,C6,C7,C13,C8,C9,C10,C14,C15,C16,B20:C23,FALSE)</f>
        <v>6.8905825878584265E-2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2:93" x14ac:dyDescent="0.25"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2:93" x14ac:dyDescent="0.25">
      <c r="B28" s="6" t="s">
        <v>34</v>
      </c>
      <c r="C28" s="11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2:93" x14ac:dyDescent="0.25">
      <c r="B29" s="5" t="s">
        <v>33</v>
      </c>
      <c r="C29" s="11">
        <f>+_xll.ORF.BARRBS(C5,C9,C13,C6,C8,C7,C17,C15,C16)</f>
        <v>6.2282360272842396E-2</v>
      </c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2:93" x14ac:dyDescent="0.25">
      <c r="B30" s="5" t="s">
        <v>35</v>
      </c>
      <c r="C30" s="16">
        <v>365</v>
      </c>
      <c r="D30" s="1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</row>
    <row r="31" spans="2:93" x14ac:dyDescent="0.25">
      <c r="B31" s="5" t="s">
        <v>36</v>
      </c>
      <c r="C31" s="11">
        <f>+C8*EXP(0.5826*C16*SQRT(C7/C30))</f>
        <v>110.84180839486365</v>
      </c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</row>
    <row r="32" spans="2:93" x14ac:dyDescent="0.25">
      <c r="B32" s="5" t="s">
        <v>37</v>
      </c>
      <c r="C32" s="11">
        <f>+C8*EXP(-0.5826*C16*SQRT(C7/C30))</f>
        <v>109.16458487301898</v>
      </c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</row>
    <row r="33" spans="2:93" x14ac:dyDescent="0.25">
      <c r="B33" s="5" t="s">
        <v>38</v>
      </c>
      <c r="C33" s="11">
        <f>+_xll.ORF.BARRBS(C5,C9,C13,C6,C31,C7,C17,C15,C16)</f>
        <v>8.3603022131438109E-2</v>
      </c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</row>
    <row r="34" spans="2:93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</row>
    <row r="35" spans="2:93" x14ac:dyDescent="0.25"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2:93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</row>
    <row r="37" spans="2:93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</row>
    <row r="38" spans="2:93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</row>
    <row r="39" spans="2:93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</row>
    <row r="40" spans="2:93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</row>
    <row r="41" spans="2:93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</row>
    <row r="42" spans="2:93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2:93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2:93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2:93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2:93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2:93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2:93" x14ac:dyDescent="0.25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</row>
    <row r="49" spans="5:93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</row>
    <row r="50" spans="5:93" x14ac:dyDescent="0.25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</row>
    <row r="51" spans="5:93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</row>
    <row r="52" spans="5:93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</row>
    <row r="53" spans="5:93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</row>
    <row r="54" spans="5:93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</row>
    <row r="55" spans="5:93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</row>
    <row r="56" spans="5:93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</row>
    <row r="57" spans="5:93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</row>
    <row r="58" spans="5:93" x14ac:dyDescent="0.25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</row>
    <row r="59" spans="5:93" x14ac:dyDescent="0.25"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</row>
    <row r="60" spans="5:93" x14ac:dyDescent="0.25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</row>
    <row r="61" spans="5:93" x14ac:dyDescent="0.25"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</row>
    <row r="62" spans="5:93" x14ac:dyDescent="0.25"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</row>
    <row r="63" spans="5:93" x14ac:dyDescent="0.25"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</row>
    <row r="64" spans="5:93" x14ac:dyDescent="0.25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</row>
    <row r="65" spans="5:93" x14ac:dyDescent="0.25"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</row>
    <row r="66" spans="5:93" x14ac:dyDescent="0.25"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</row>
    <row r="67" spans="5:93" x14ac:dyDescent="0.25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</row>
    <row r="68" spans="5:93" x14ac:dyDescent="0.25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</row>
    <row r="69" spans="5:93" x14ac:dyDescent="0.25"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</row>
    <row r="70" spans="5:93" x14ac:dyDescent="0.25"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</row>
    <row r="71" spans="5:93" x14ac:dyDescent="0.25"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</row>
    <row r="72" spans="5:93" x14ac:dyDescent="0.25"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</row>
    <row r="73" spans="5:93" x14ac:dyDescent="0.25"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</row>
    <row r="74" spans="5:93" x14ac:dyDescent="0.25"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</row>
    <row r="75" spans="5:93" x14ac:dyDescent="0.25"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</row>
    <row r="76" spans="5:93" x14ac:dyDescent="0.25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</row>
    <row r="77" spans="5:93" x14ac:dyDescent="0.25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</row>
    <row r="78" spans="5:93" x14ac:dyDescent="0.25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</row>
    <row r="79" spans="5:93" x14ac:dyDescent="0.25"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</row>
    <row r="80" spans="5:93" x14ac:dyDescent="0.25"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</row>
    <row r="81" spans="5:93" x14ac:dyDescent="0.25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</row>
    <row r="82" spans="5:93" x14ac:dyDescent="0.25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</row>
    <row r="83" spans="5:93" x14ac:dyDescent="0.25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</row>
    <row r="84" spans="5:93" x14ac:dyDescent="0.25"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</row>
    <row r="85" spans="5:93" x14ac:dyDescent="0.25"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</row>
    <row r="86" spans="5:93" x14ac:dyDescent="0.25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</row>
    <row r="87" spans="5:93" x14ac:dyDescent="0.25"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</row>
    <row r="88" spans="5:93" x14ac:dyDescent="0.25"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</row>
    <row r="89" spans="5:93" x14ac:dyDescent="0.25"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</row>
    <row r="90" spans="5:93" x14ac:dyDescent="0.25"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</row>
    <row r="91" spans="5:93" x14ac:dyDescent="0.25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</row>
    <row r="92" spans="5:93" x14ac:dyDescent="0.25"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</row>
    <row r="93" spans="5:93" x14ac:dyDescent="0.25"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</row>
    <row r="94" spans="5:93" x14ac:dyDescent="0.25"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</row>
    <row r="95" spans="5:93" x14ac:dyDescent="0.25"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</row>
    <row r="96" spans="5:93" x14ac:dyDescent="0.25"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</row>
    <row r="97" spans="5:93" x14ac:dyDescent="0.25"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</row>
    <row r="98" spans="5:93" x14ac:dyDescent="0.25"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</row>
    <row r="99" spans="5:93" x14ac:dyDescent="0.25"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</row>
    <row r="100" spans="5:93" x14ac:dyDescent="0.25"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</row>
    <row r="101" spans="5:93" x14ac:dyDescent="0.25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</row>
    <row r="102" spans="5:93" x14ac:dyDescent="0.25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</row>
    <row r="103" spans="5:93" x14ac:dyDescent="0.25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</row>
    <row r="104" spans="5:93" x14ac:dyDescent="0.25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</row>
    <row r="105" spans="5:93" x14ac:dyDescent="0.25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</row>
    <row r="106" spans="5:93" x14ac:dyDescent="0.25"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</row>
    <row r="107" spans="5:93" x14ac:dyDescent="0.25"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</row>
    <row r="108" spans="5:93" x14ac:dyDescent="0.25"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</row>
    <row r="109" spans="5:93" x14ac:dyDescent="0.25"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</row>
    <row r="110" spans="5:93" x14ac:dyDescent="0.25"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</row>
    <row r="111" spans="5:93" x14ac:dyDescent="0.25"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</row>
    <row r="112" spans="5:93" x14ac:dyDescent="0.25"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</row>
    <row r="113" spans="5:93" x14ac:dyDescent="0.25"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</row>
    <row r="114" spans="5:93" x14ac:dyDescent="0.25"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</row>
    <row r="115" spans="5:93" x14ac:dyDescent="0.25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</row>
    <row r="116" spans="5:93" x14ac:dyDescent="0.25"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</row>
    <row r="117" spans="5:93" x14ac:dyDescent="0.25"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</row>
    <row r="118" spans="5:93" x14ac:dyDescent="0.25"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</row>
    <row r="119" spans="5:93" x14ac:dyDescent="0.25"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</row>
    <row r="120" spans="5:93" x14ac:dyDescent="0.25"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</row>
    <row r="121" spans="5:93" x14ac:dyDescent="0.25"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</row>
    <row r="122" spans="5:93" x14ac:dyDescent="0.25"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</row>
    <row r="123" spans="5:93" x14ac:dyDescent="0.25"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</row>
    <row r="124" spans="5:93" x14ac:dyDescent="0.25"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</row>
    <row r="125" spans="5:93" x14ac:dyDescent="0.25"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</row>
    <row r="126" spans="5:93" x14ac:dyDescent="0.25"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</row>
    <row r="127" spans="5:93" x14ac:dyDescent="0.25"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</row>
    <row r="128" spans="5:93" x14ac:dyDescent="0.25"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</row>
    <row r="129" spans="5:93" x14ac:dyDescent="0.25"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</row>
    <row r="130" spans="5:93" x14ac:dyDescent="0.25"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</row>
    <row r="131" spans="5:93" x14ac:dyDescent="0.25"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</row>
    <row r="132" spans="5:93" x14ac:dyDescent="0.25"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</row>
    <row r="133" spans="5:93" x14ac:dyDescent="0.25"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</row>
    <row r="134" spans="5:93" x14ac:dyDescent="0.25"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</row>
    <row r="135" spans="5:93" x14ac:dyDescent="0.25"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</row>
    <row r="136" spans="5:93" x14ac:dyDescent="0.25"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</row>
    <row r="137" spans="5:93" x14ac:dyDescent="0.25"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</row>
    <row r="138" spans="5:93" x14ac:dyDescent="0.25"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</row>
    <row r="139" spans="5:93" x14ac:dyDescent="0.25"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</row>
    <row r="140" spans="5:93" x14ac:dyDescent="0.25"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</row>
    <row r="141" spans="5:93" x14ac:dyDescent="0.25"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</row>
    <row r="142" spans="5:93" x14ac:dyDescent="0.25"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</row>
    <row r="143" spans="5:93" x14ac:dyDescent="0.25"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</row>
    <row r="144" spans="5:93" x14ac:dyDescent="0.25"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</row>
    <row r="145" spans="5:93" x14ac:dyDescent="0.25"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</row>
    <row r="146" spans="5:93" x14ac:dyDescent="0.25"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</row>
    <row r="147" spans="5:93" x14ac:dyDescent="0.25"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</row>
    <row r="148" spans="5:93" x14ac:dyDescent="0.25"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</row>
    <row r="149" spans="5:93" x14ac:dyDescent="0.25"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</row>
    <row r="150" spans="5:93" x14ac:dyDescent="0.25"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</row>
    <row r="151" spans="5:93" x14ac:dyDescent="0.25"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</row>
    <row r="152" spans="5:93" x14ac:dyDescent="0.25"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</row>
    <row r="153" spans="5:93" x14ac:dyDescent="0.25"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</row>
    <row r="154" spans="5:93" x14ac:dyDescent="0.25"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</row>
    <row r="155" spans="5:93" x14ac:dyDescent="0.25"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</row>
    <row r="156" spans="5:93" x14ac:dyDescent="0.25"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</row>
    <row r="157" spans="5:93" x14ac:dyDescent="0.25"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</row>
    <row r="158" spans="5:93" x14ac:dyDescent="0.25"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</row>
    <row r="159" spans="5:93" x14ac:dyDescent="0.25"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</row>
    <row r="160" spans="5:93" x14ac:dyDescent="0.25"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</row>
    <row r="161" spans="5:93" x14ac:dyDescent="0.25"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</row>
    <row r="162" spans="5:93" x14ac:dyDescent="0.25"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</row>
    <row r="163" spans="5:93" x14ac:dyDescent="0.25"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</row>
    <row r="164" spans="5:93" x14ac:dyDescent="0.25"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</row>
    <row r="165" spans="5:93" x14ac:dyDescent="0.25"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</row>
    <row r="166" spans="5:93" x14ac:dyDescent="0.25"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</row>
    <row r="167" spans="5:93" x14ac:dyDescent="0.25"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</row>
    <row r="168" spans="5:93" x14ac:dyDescent="0.25"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</row>
    <row r="169" spans="5:93" x14ac:dyDescent="0.25"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</row>
    <row r="170" spans="5:93" x14ac:dyDescent="0.25"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</row>
    <row r="171" spans="5:93" x14ac:dyDescent="0.25"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</row>
    <row r="172" spans="5:93" x14ac:dyDescent="0.25"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</row>
    <row r="173" spans="5:93" x14ac:dyDescent="0.25"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</row>
    <row r="174" spans="5:93" x14ac:dyDescent="0.25"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</row>
    <row r="175" spans="5:93" x14ac:dyDescent="0.25"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</row>
    <row r="176" spans="5:93" x14ac:dyDescent="0.25"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</row>
    <row r="177" spans="5:93" x14ac:dyDescent="0.25"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</row>
    <row r="178" spans="5:93" x14ac:dyDescent="0.25"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</row>
    <row r="179" spans="5:93" x14ac:dyDescent="0.25"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</row>
    <row r="180" spans="5:93" x14ac:dyDescent="0.25"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</row>
    <row r="181" spans="5:93" x14ac:dyDescent="0.25"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</row>
    <row r="182" spans="5:93" x14ac:dyDescent="0.25"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</row>
    <row r="183" spans="5:93" x14ac:dyDescent="0.25"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</row>
    <row r="184" spans="5:93" x14ac:dyDescent="0.25"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</row>
    <row r="185" spans="5:93" x14ac:dyDescent="0.25"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</row>
    <row r="186" spans="5:93" x14ac:dyDescent="0.25"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</row>
    <row r="187" spans="5:93" x14ac:dyDescent="0.25"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</row>
    <row r="188" spans="5:93" x14ac:dyDescent="0.25"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</row>
    <row r="189" spans="5:93" x14ac:dyDescent="0.25"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</row>
    <row r="190" spans="5:93" x14ac:dyDescent="0.25"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</row>
    <row r="191" spans="5:93" x14ac:dyDescent="0.25"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</row>
    <row r="192" spans="5:93" x14ac:dyDescent="0.25"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</row>
    <row r="193" spans="5:93" x14ac:dyDescent="0.25"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</row>
    <row r="194" spans="5:93" x14ac:dyDescent="0.25"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</row>
    <row r="195" spans="5:93" x14ac:dyDescent="0.25"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</row>
    <row r="196" spans="5:93" x14ac:dyDescent="0.25"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</row>
    <row r="197" spans="5:93" x14ac:dyDescent="0.25"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</row>
    <row r="198" spans="5:93" x14ac:dyDescent="0.25"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</row>
    <row r="199" spans="5:93" x14ac:dyDescent="0.25"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</row>
    <row r="200" spans="5:93" x14ac:dyDescent="0.25"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</row>
    <row r="201" spans="5:93" x14ac:dyDescent="0.25"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</row>
    <row r="202" spans="5:93" x14ac:dyDescent="0.25"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</row>
    <row r="203" spans="5:93" x14ac:dyDescent="0.25"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</row>
    <row r="204" spans="5:93" x14ac:dyDescent="0.25"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</row>
    <row r="205" spans="5:93" x14ac:dyDescent="0.25"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</row>
    <row r="206" spans="5:93" x14ac:dyDescent="0.25"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</row>
    <row r="207" spans="5:93" x14ac:dyDescent="0.25"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</row>
    <row r="208" spans="5:93" x14ac:dyDescent="0.25"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</row>
    <row r="209" spans="5:93" x14ac:dyDescent="0.25"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</row>
    <row r="210" spans="5:93" x14ac:dyDescent="0.25"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</row>
    <row r="211" spans="5:93" x14ac:dyDescent="0.25"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</row>
    <row r="212" spans="5:93" x14ac:dyDescent="0.25"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</row>
    <row r="213" spans="5:93" x14ac:dyDescent="0.25"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</row>
    <row r="214" spans="5:93" x14ac:dyDescent="0.25"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</row>
    <row r="215" spans="5:93" x14ac:dyDescent="0.25"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</row>
    <row r="216" spans="5:93" x14ac:dyDescent="0.25"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</row>
    <row r="217" spans="5:93" x14ac:dyDescent="0.25"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</row>
    <row r="218" spans="5:93" x14ac:dyDescent="0.25"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</row>
    <row r="219" spans="5:93" x14ac:dyDescent="0.25"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</row>
    <row r="220" spans="5:93" x14ac:dyDescent="0.25"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</row>
    <row r="221" spans="5:93" x14ac:dyDescent="0.25"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</row>
    <row r="222" spans="5:93" x14ac:dyDescent="0.25"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</row>
    <row r="223" spans="5:93" x14ac:dyDescent="0.25"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</row>
    <row r="224" spans="5:93" x14ac:dyDescent="0.25"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</row>
    <row r="225" spans="5:93" x14ac:dyDescent="0.25"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</row>
    <row r="226" spans="5:93" x14ac:dyDescent="0.25"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</row>
    <row r="227" spans="5:93" x14ac:dyDescent="0.25"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</row>
    <row r="228" spans="5:93" x14ac:dyDescent="0.25"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</row>
    <row r="229" spans="5:93" x14ac:dyDescent="0.25"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</row>
    <row r="230" spans="5:93" x14ac:dyDescent="0.25"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</row>
    <row r="231" spans="5:93" x14ac:dyDescent="0.25"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</row>
    <row r="232" spans="5:93" x14ac:dyDescent="0.25"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</row>
    <row r="233" spans="5:93" x14ac:dyDescent="0.25"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</row>
    <row r="234" spans="5:93" x14ac:dyDescent="0.25"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</row>
    <row r="235" spans="5:93" x14ac:dyDescent="0.25"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</row>
    <row r="236" spans="5:93" x14ac:dyDescent="0.25"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</row>
    <row r="237" spans="5:93" x14ac:dyDescent="0.25"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</row>
    <row r="238" spans="5:93" x14ac:dyDescent="0.25"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</row>
    <row r="239" spans="5:93" x14ac:dyDescent="0.25"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</row>
    <row r="240" spans="5:93" x14ac:dyDescent="0.25"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</row>
    <row r="241" spans="5:93" x14ac:dyDescent="0.25"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</row>
    <row r="242" spans="5:93" x14ac:dyDescent="0.25"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</row>
    <row r="243" spans="5:93" x14ac:dyDescent="0.25"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</row>
    <row r="244" spans="5:93" x14ac:dyDescent="0.25"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</row>
    <row r="245" spans="5:93" x14ac:dyDescent="0.25"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</row>
    <row r="246" spans="5:93" x14ac:dyDescent="0.25"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</row>
    <row r="247" spans="5:93" x14ac:dyDescent="0.25"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</row>
    <row r="248" spans="5:93" x14ac:dyDescent="0.25"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</row>
    <row r="249" spans="5:93" x14ac:dyDescent="0.25"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</row>
    <row r="250" spans="5:93" x14ac:dyDescent="0.25"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</row>
    <row r="251" spans="5:93" x14ac:dyDescent="0.25"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</row>
    <row r="252" spans="5:93" x14ac:dyDescent="0.25"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</row>
    <row r="253" spans="5:93" x14ac:dyDescent="0.25"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</row>
    <row r="254" spans="5:93" x14ac:dyDescent="0.25"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</row>
    <row r="255" spans="5:93" x14ac:dyDescent="0.25"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</row>
    <row r="256" spans="5:93" x14ac:dyDescent="0.25"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</row>
    <row r="257" spans="5:93" x14ac:dyDescent="0.25"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</row>
    <row r="258" spans="5:93" x14ac:dyDescent="0.25"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</row>
    <row r="259" spans="5:93" x14ac:dyDescent="0.25"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</row>
    <row r="260" spans="5:93" x14ac:dyDescent="0.25"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</row>
    <row r="261" spans="5:93" x14ac:dyDescent="0.25"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</row>
    <row r="262" spans="5:93" x14ac:dyDescent="0.25"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</row>
    <row r="263" spans="5:93" x14ac:dyDescent="0.25"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</row>
    <row r="264" spans="5:93" x14ac:dyDescent="0.25"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</row>
    <row r="265" spans="5:93" x14ac:dyDescent="0.25"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</row>
    <row r="266" spans="5:93" x14ac:dyDescent="0.25"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</row>
    <row r="267" spans="5:93" x14ac:dyDescent="0.25"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</row>
    <row r="268" spans="5:93" x14ac:dyDescent="0.25"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</row>
    <row r="269" spans="5:93" x14ac:dyDescent="0.25"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</row>
    <row r="270" spans="5:93" x14ac:dyDescent="0.25"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</row>
    <row r="271" spans="5:93" x14ac:dyDescent="0.25"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</row>
    <row r="272" spans="5:93" x14ac:dyDescent="0.25"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</row>
    <row r="273" spans="5:93" x14ac:dyDescent="0.25"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</row>
    <row r="274" spans="5:93" x14ac:dyDescent="0.25"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</row>
    <row r="275" spans="5:93" x14ac:dyDescent="0.25"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</row>
    <row r="276" spans="5:93" x14ac:dyDescent="0.25"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</row>
    <row r="277" spans="5:93" x14ac:dyDescent="0.25"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</row>
    <row r="278" spans="5:93" x14ac:dyDescent="0.25"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</row>
    <row r="279" spans="5:93" x14ac:dyDescent="0.25"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</row>
    <row r="280" spans="5:93" x14ac:dyDescent="0.25"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</row>
    <row r="281" spans="5:93" x14ac:dyDescent="0.25"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</row>
    <row r="282" spans="5:93" x14ac:dyDescent="0.25"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</row>
    <row r="283" spans="5:93" x14ac:dyDescent="0.25"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</row>
    <row r="284" spans="5:93" x14ac:dyDescent="0.25"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</row>
    <row r="285" spans="5:93" x14ac:dyDescent="0.25"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</row>
    <row r="286" spans="5:93" x14ac:dyDescent="0.25"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</row>
    <row r="287" spans="5:93" x14ac:dyDescent="0.25"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</row>
    <row r="288" spans="5:93" x14ac:dyDescent="0.25"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</row>
    <row r="289" spans="5:93" x14ac:dyDescent="0.25"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</row>
    <row r="290" spans="5:93" x14ac:dyDescent="0.25"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</row>
    <row r="291" spans="5:93" x14ac:dyDescent="0.25"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</row>
    <row r="292" spans="5:93" x14ac:dyDescent="0.25"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</row>
    <row r="293" spans="5:93" x14ac:dyDescent="0.25"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</row>
    <row r="294" spans="5:93" x14ac:dyDescent="0.25"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</row>
    <row r="295" spans="5:93" x14ac:dyDescent="0.25"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</row>
    <row r="296" spans="5:93" x14ac:dyDescent="0.25"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</row>
    <row r="297" spans="5:93" x14ac:dyDescent="0.25"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</row>
    <row r="298" spans="5:93" x14ac:dyDescent="0.25"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</row>
    <row r="299" spans="5:93" x14ac:dyDescent="0.25"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</row>
    <row r="300" spans="5:93" x14ac:dyDescent="0.25"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</row>
    <row r="301" spans="5:93" x14ac:dyDescent="0.25"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</row>
    <row r="302" spans="5:93" x14ac:dyDescent="0.25"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</row>
    <row r="303" spans="5:93" x14ac:dyDescent="0.25"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</row>
    <row r="304" spans="5:93" x14ac:dyDescent="0.25"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</row>
    <row r="305" spans="5:93" x14ac:dyDescent="0.25"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</row>
    <row r="306" spans="5:93" x14ac:dyDescent="0.25"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</row>
    <row r="307" spans="5:93" x14ac:dyDescent="0.25"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</row>
    <row r="308" spans="5:93" x14ac:dyDescent="0.25"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</row>
    <row r="309" spans="5:93" x14ac:dyDescent="0.25"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</row>
    <row r="310" spans="5:93" x14ac:dyDescent="0.25"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</row>
    <row r="311" spans="5:93" x14ac:dyDescent="0.25"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</row>
    <row r="312" spans="5:93" x14ac:dyDescent="0.25"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</row>
    <row r="313" spans="5:93" x14ac:dyDescent="0.25"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</row>
    <row r="314" spans="5:93" x14ac:dyDescent="0.25"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</row>
    <row r="315" spans="5:93" x14ac:dyDescent="0.25"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</row>
    <row r="316" spans="5:93" x14ac:dyDescent="0.25"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</row>
    <row r="317" spans="5:93" x14ac:dyDescent="0.25"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</row>
    <row r="318" spans="5:93" x14ac:dyDescent="0.25"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</row>
    <row r="319" spans="5:93" x14ac:dyDescent="0.25"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</row>
    <row r="320" spans="5:93" x14ac:dyDescent="0.25"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</row>
    <row r="321" spans="5:93" x14ac:dyDescent="0.25"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</row>
    <row r="322" spans="5:93" x14ac:dyDescent="0.25"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</row>
    <row r="323" spans="5:93" x14ac:dyDescent="0.25"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</row>
    <row r="324" spans="5:93" x14ac:dyDescent="0.25"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</row>
    <row r="325" spans="5:93" x14ac:dyDescent="0.25"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</row>
    <row r="326" spans="5:93" x14ac:dyDescent="0.25"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</row>
    <row r="327" spans="5:93" x14ac:dyDescent="0.25"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</row>
    <row r="328" spans="5:93" x14ac:dyDescent="0.25"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</row>
    <row r="329" spans="5:93" x14ac:dyDescent="0.25"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</row>
    <row r="330" spans="5:93" x14ac:dyDescent="0.25"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</row>
    <row r="331" spans="5:93" x14ac:dyDescent="0.25"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</row>
    <row r="332" spans="5:93" x14ac:dyDescent="0.25"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</row>
    <row r="333" spans="5:93" x14ac:dyDescent="0.25"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</row>
    <row r="334" spans="5:93" x14ac:dyDescent="0.25"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</row>
    <row r="335" spans="5:93" x14ac:dyDescent="0.25"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</row>
    <row r="336" spans="5:93" x14ac:dyDescent="0.25"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</row>
    <row r="337" spans="5:93" x14ac:dyDescent="0.25"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</row>
    <row r="338" spans="5:93" x14ac:dyDescent="0.25"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</row>
    <row r="339" spans="5:93" x14ac:dyDescent="0.25"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</row>
    <row r="340" spans="5:93" x14ac:dyDescent="0.25"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</row>
    <row r="341" spans="5:93" x14ac:dyDescent="0.25"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</row>
    <row r="342" spans="5:93" x14ac:dyDescent="0.25"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</row>
    <row r="343" spans="5:93" x14ac:dyDescent="0.25"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</row>
    <row r="344" spans="5:93" x14ac:dyDescent="0.25"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</row>
    <row r="345" spans="5:93" x14ac:dyDescent="0.25"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</row>
    <row r="346" spans="5:93" x14ac:dyDescent="0.25"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</row>
    <row r="347" spans="5:93" x14ac:dyDescent="0.25"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</row>
    <row r="348" spans="5:93" x14ac:dyDescent="0.25"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</row>
    <row r="349" spans="5:93" x14ac:dyDescent="0.25"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</row>
    <row r="350" spans="5:93" x14ac:dyDescent="0.25"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</row>
    <row r="351" spans="5:93" x14ac:dyDescent="0.25"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</row>
    <row r="352" spans="5:93" x14ac:dyDescent="0.25"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</row>
    <row r="353" spans="5:93" x14ac:dyDescent="0.25"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</row>
    <row r="354" spans="5:93" x14ac:dyDescent="0.25"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</row>
    <row r="355" spans="5:93" x14ac:dyDescent="0.25"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</row>
    <row r="356" spans="5:93" x14ac:dyDescent="0.25"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</row>
    <row r="357" spans="5:93" x14ac:dyDescent="0.25"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</row>
    <row r="358" spans="5:93" x14ac:dyDescent="0.25"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</row>
    <row r="359" spans="5:93" x14ac:dyDescent="0.25"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</row>
    <row r="360" spans="5:93" x14ac:dyDescent="0.25"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</row>
    <row r="361" spans="5:93" x14ac:dyDescent="0.25"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</row>
    <row r="362" spans="5:93" x14ac:dyDescent="0.25"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</row>
    <row r="363" spans="5:93" x14ac:dyDescent="0.25"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</row>
    <row r="364" spans="5:93" x14ac:dyDescent="0.25"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</row>
    <row r="365" spans="5:93" x14ac:dyDescent="0.25"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</row>
    <row r="366" spans="5:93" x14ac:dyDescent="0.25"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</row>
    <row r="367" spans="5:93" x14ac:dyDescent="0.25"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</row>
    <row r="368" spans="5:93" x14ac:dyDescent="0.25"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</row>
    <row r="369" spans="5:93" x14ac:dyDescent="0.25"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</row>
    <row r="370" spans="5:93" x14ac:dyDescent="0.25"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</row>
    <row r="371" spans="5:93" x14ac:dyDescent="0.25"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</row>
    <row r="372" spans="5:93" x14ac:dyDescent="0.25"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</row>
    <row r="373" spans="5:93" x14ac:dyDescent="0.25"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</row>
    <row r="374" spans="5:93" x14ac:dyDescent="0.25"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</row>
    <row r="375" spans="5:93" x14ac:dyDescent="0.25"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</row>
    <row r="376" spans="5:93" x14ac:dyDescent="0.25"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</row>
    <row r="377" spans="5:93" x14ac:dyDescent="0.25"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</row>
    <row r="378" spans="5:93" x14ac:dyDescent="0.25"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</row>
    <row r="379" spans="5:93" x14ac:dyDescent="0.25"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</row>
    <row r="380" spans="5:93" x14ac:dyDescent="0.25"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</row>
    <row r="382" spans="5:93" x14ac:dyDescent="0.25">
      <c r="BM382" s="5" t="b">
        <f>BM380=BM16</f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3106-B0A0-47BB-A8EF-5DEEA8E98763}">
  <sheetPr>
    <tabColor theme="4" tint="0.59999389629810485"/>
  </sheetPr>
  <dimension ref="B2:CO382"/>
  <sheetViews>
    <sheetView showGridLines="0" zoomScale="85" zoomScaleNormal="85" workbookViewId="0">
      <selection activeCell="B2" sqref="B2"/>
    </sheetView>
  </sheetViews>
  <sheetFormatPr defaultColWidth="9.109375" defaultRowHeight="13.2" x14ac:dyDescent="0.25"/>
  <cols>
    <col min="1" max="1" width="9.109375" style="5"/>
    <col min="2" max="2" width="19.6640625" style="5" customWidth="1"/>
    <col min="3" max="4" width="10.6640625" style="5" customWidth="1"/>
    <col min="5" max="5" width="11.44140625" style="5" bestFit="1" customWidth="1"/>
    <col min="6" max="6" width="12.88671875" style="5" bestFit="1" customWidth="1"/>
    <col min="7" max="7" width="14" style="5" bestFit="1" customWidth="1"/>
    <col min="8" max="8" width="13.88671875" style="5" bestFit="1" customWidth="1"/>
    <col min="9" max="9" width="11.5546875" style="5" customWidth="1"/>
    <col min="10" max="11" width="9.5546875" style="5" customWidth="1"/>
    <col min="12" max="65" width="8.88671875" style="5" customWidth="1"/>
    <col min="66" max="16384" width="9.109375" style="5"/>
  </cols>
  <sheetData>
    <row r="2" spans="2:93" x14ac:dyDescent="0.25">
      <c r="B2" s="4" t="s">
        <v>39</v>
      </c>
    </row>
    <row r="3" spans="2:93" ht="14.25" customHeight="1" x14ac:dyDescent="0.25">
      <c r="E3" s="17" t="str">
        <f>"Crank-Nicolson with Barrier = "&amp;C8</f>
        <v>Crank-Nicolson with Barrier = 125</v>
      </c>
    </row>
    <row r="4" spans="2:93" ht="13.8" thickBot="1" x14ac:dyDescent="0.3">
      <c r="B4" s="6" t="s">
        <v>7</v>
      </c>
      <c r="C4" s="7"/>
      <c r="D4" s="7"/>
      <c r="E4" s="19" t="s">
        <v>27</v>
      </c>
      <c r="F4" s="19" t="s">
        <v>28</v>
      </c>
      <c r="G4" s="19" t="s">
        <v>29</v>
      </c>
      <c r="H4" s="19" t="s">
        <v>30</v>
      </c>
      <c r="I4" s="19" t="s">
        <v>48</v>
      </c>
      <c r="J4" s="19" t="s">
        <v>32</v>
      </c>
      <c r="K4" s="19" t="s">
        <v>49</v>
      </c>
    </row>
    <row r="5" spans="2:93" x14ac:dyDescent="0.25">
      <c r="B5" s="8" t="s">
        <v>8</v>
      </c>
      <c r="C5" s="13">
        <v>1</v>
      </c>
      <c r="D5" s="13"/>
      <c r="E5" s="20">
        <v>1</v>
      </c>
      <c r="F5" s="20">
        <v>100</v>
      </c>
      <c r="G5" s="20">
        <v>100</v>
      </c>
      <c r="H5" s="21">
        <v>1.3362889482070046</v>
      </c>
      <c r="I5" s="25">
        <f t="shared" ref="I5:I11" si="0">+$C$33</f>
        <v>1.45306932154881</v>
      </c>
      <c r="J5" s="22">
        <f>+I5-H5</f>
        <v>0.11678037334180535</v>
      </c>
      <c r="K5" s="26" t="s">
        <v>50</v>
      </c>
    </row>
    <row r="6" spans="2:93" x14ac:dyDescent="0.25">
      <c r="B6" s="8" t="s">
        <v>9</v>
      </c>
      <c r="C6" s="13">
        <v>100</v>
      </c>
      <c r="D6" s="13"/>
      <c r="E6" s="20">
        <f>+E5+1</f>
        <v>2</v>
      </c>
      <c r="F6" s="20">
        <f>+F5*2</f>
        <v>200</v>
      </c>
      <c r="G6" s="20">
        <f>+G5*2</f>
        <v>200</v>
      </c>
      <c r="H6" s="21">
        <v>1.3639287175871539</v>
      </c>
      <c r="I6" s="25">
        <f t="shared" si="0"/>
        <v>1.45306932154881</v>
      </c>
      <c r="J6" s="22">
        <f>+I6-H6</f>
        <v>8.9140603961656018E-2</v>
      </c>
      <c r="K6" s="22">
        <f>J6/J5</f>
        <v>0.76331836772562556</v>
      </c>
    </row>
    <row r="7" spans="2:93" x14ac:dyDescent="0.25">
      <c r="B7" s="8" t="s">
        <v>10</v>
      </c>
      <c r="C7" s="13">
        <v>1</v>
      </c>
      <c r="D7" s="13"/>
      <c r="E7" s="20">
        <f>+E6+1</f>
        <v>3</v>
      </c>
      <c r="F7" s="20">
        <f>+F6*2</f>
        <v>400</v>
      </c>
      <c r="G7" s="20">
        <f>+G6*2</f>
        <v>400</v>
      </c>
      <c r="H7" s="21">
        <v>1.388638678471112</v>
      </c>
      <c r="I7" s="25">
        <f t="shared" si="0"/>
        <v>1.45306932154881</v>
      </c>
      <c r="J7" s="22">
        <f>+I7-H7</f>
        <v>6.4430643077697969E-2</v>
      </c>
      <c r="K7" s="22">
        <f t="shared" ref="K7:K11" si="1">J7/J6</f>
        <v>0.72279791940172311</v>
      </c>
    </row>
    <row r="8" spans="2:93" x14ac:dyDescent="0.25">
      <c r="B8" s="8" t="s">
        <v>11</v>
      </c>
      <c r="C8" s="13">
        <v>125</v>
      </c>
      <c r="D8" s="13"/>
      <c r="E8" s="20">
        <f>+E7+1</f>
        <v>4</v>
      </c>
      <c r="F8" s="20">
        <f>+F7*2</f>
        <v>800</v>
      </c>
      <c r="G8" s="20">
        <f>+G7*2</f>
        <v>800</v>
      </c>
      <c r="H8" s="21">
        <v>1.438595209537658</v>
      </c>
      <c r="I8" s="25">
        <f t="shared" si="0"/>
        <v>1.45306932154881</v>
      </c>
      <c r="J8" s="22">
        <f>+I8-H8</f>
        <v>1.4474112011152007E-2</v>
      </c>
      <c r="K8" s="22">
        <f t="shared" si="1"/>
        <v>0.22464639990784258</v>
      </c>
    </row>
    <row r="9" spans="2:93" x14ac:dyDescent="0.25">
      <c r="B9" s="8" t="s">
        <v>12</v>
      </c>
      <c r="C9" s="13" t="s">
        <v>13</v>
      </c>
      <c r="D9" s="13"/>
      <c r="E9" s="20">
        <f>+E8+1</f>
        <v>5</v>
      </c>
      <c r="F9" s="20">
        <f>+F8*2</f>
        <v>1600</v>
      </c>
      <c r="G9" s="20">
        <f>+G8*2</f>
        <v>1600</v>
      </c>
      <c r="H9" s="21">
        <v>1.4439741500411551</v>
      </c>
      <c r="I9" s="25">
        <f t="shared" si="0"/>
        <v>1.45306932154881</v>
      </c>
      <c r="J9" s="22">
        <f>+I9-H9</f>
        <v>9.0951715076548201E-3</v>
      </c>
      <c r="K9" s="22">
        <f t="shared" si="1"/>
        <v>0.62837509483463827</v>
      </c>
    </row>
    <row r="10" spans="2:93" x14ac:dyDescent="0.25">
      <c r="B10" s="8" t="s">
        <v>14</v>
      </c>
      <c r="C10" s="13">
        <v>2</v>
      </c>
      <c r="D10" s="13"/>
      <c r="E10" s="20">
        <f>+E9+1</f>
        <v>6</v>
      </c>
      <c r="F10" s="20">
        <f>+F9*2</f>
        <v>3200</v>
      </c>
      <c r="G10" s="20">
        <f>+G9*2</f>
        <v>3200</v>
      </c>
      <c r="H10" s="21">
        <v>1.4465463971024017</v>
      </c>
      <c r="I10" s="25">
        <f t="shared" si="0"/>
        <v>1.45306932154881</v>
      </c>
      <c r="J10" s="22">
        <f>+I10-H10</f>
        <v>6.5229244464082292E-3</v>
      </c>
      <c r="K10" s="22">
        <f t="shared" si="1"/>
        <v>0.71718542535655361</v>
      </c>
    </row>
    <row r="11" spans="2:93" x14ac:dyDescent="0.25">
      <c r="B11" s="8"/>
      <c r="C11" s="7"/>
      <c r="D11" s="7"/>
      <c r="E11" s="20">
        <f>+E10+1</f>
        <v>7</v>
      </c>
      <c r="F11" s="20">
        <f>+F10*2</f>
        <v>6400</v>
      </c>
      <c r="G11" s="20">
        <f>+G10*2</f>
        <v>6400</v>
      </c>
      <c r="H11" s="21">
        <v>1.4451705751358648</v>
      </c>
      <c r="I11" s="25">
        <f t="shared" si="0"/>
        <v>1.45306932154881</v>
      </c>
      <c r="J11" s="22">
        <f>+I11-H11</f>
        <v>7.8987464129451901E-3</v>
      </c>
      <c r="K11" s="22">
        <f t="shared" si="1"/>
        <v>1.2109210336315548</v>
      </c>
    </row>
    <row r="12" spans="2:93" x14ac:dyDescent="0.25">
      <c r="B12" s="6" t="s">
        <v>15</v>
      </c>
      <c r="C12" s="7"/>
      <c r="D12" s="7"/>
      <c r="E12" s="20"/>
      <c r="F12" s="20"/>
      <c r="G12" s="20"/>
      <c r="H12" s="20"/>
      <c r="I12" s="20"/>
      <c r="J12" s="20"/>
      <c r="K12" s="22"/>
    </row>
    <row r="13" spans="2:93" x14ac:dyDescent="0.25">
      <c r="B13" s="8" t="s">
        <v>16</v>
      </c>
      <c r="C13" s="13">
        <v>100</v>
      </c>
      <c r="D13" s="13"/>
      <c r="E13" s="20"/>
      <c r="F13" s="20"/>
      <c r="G13" s="20"/>
      <c r="H13" s="20"/>
      <c r="I13" s="20"/>
      <c r="J13" s="20"/>
      <c r="K13" s="22"/>
    </row>
    <row r="14" spans="2:93" x14ac:dyDescent="0.25">
      <c r="B14" s="8" t="s">
        <v>17</v>
      </c>
      <c r="C14" s="7" t="str">
        <f>+'Yield Curve'!E5</f>
        <v>USD¤1</v>
      </c>
      <c r="D14" s="7"/>
      <c r="E14" s="20"/>
      <c r="F14" s="20"/>
      <c r="G14" s="20"/>
      <c r="H14" s="20"/>
      <c r="I14" s="20"/>
      <c r="J14" s="20"/>
      <c r="K14" s="20"/>
    </row>
    <row r="15" spans="2:93" ht="14.4" x14ac:dyDescent="0.3">
      <c r="B15" s="8" t="s">
        <v>18</v>
      </c>
      <c r="C15" s="14">
        <v>0.02</v>
      </c>
      <c r="D15" s="14"/>
      <c r="E15" s="23" t="str">
        <f>"Fully implicit with Barrier = "&amp;C8</f>
        <v>Fully implicit with Barrier = 125</v>
      </c>
      <c r="F15" s="20"/>
      <c r="G15" s="20"/>
      <c r="H15" s="20"/>
      <c r="I15" s="20"/>
      <c r="J15" s="20"/>
      <c r="K15" s="20"/>
    </row>
    <row r="16" spans="2:93" ht="15" thickBot="1" x14ac:dyDescent="0.35">
      <c r="B16" s="8" t="s">
        <v>19</v>
      </c>
      <c r="C16" s="14">
        <v>0.25</v>
      </c>
      <c r="D16" s="14"/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J16" s="19" t="s">
        <v>32</v>
      </c>
      <c r="K16" s="19" t="s">
        <v>49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</row>
    <row r="17" spans="2:93" ht="14.4" x14ac:dyDescent="0.3">
      <c r="B17" s="8" t="s">
        <v>26</v>
      </c>
      <c r="C17" s="15">
        <f>+'Yield Curve'!C8</f>
        <v>0.05</v>
      </c>
      <c r="D17" s="15"/>
      <c r="E17" s="20">
        <v>1</v>
      </c>
      <c r="F17" s="20">
        <v>100</v>
      </c>
      <c r="G17" s="20">
        <v>100</v>
      </c>
      <c r="H17" s="21">
        <v>1.3672936386423562</v>
      </c>
      <c r="I17" s="25">
        <f t="shared" ref="I17:I23" si="2">+$C$33</f>
        <v>1.45306932154881</v>
      </c>
      <c r="J17" s="22">
        <f>+I17-H17</f>
        <v>8.5775682906453765E-2</v>
      </c>
      <c r="K17" s="26" t="s">
        <v>50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</row>
    <row r="18" spans="2:93" x14ac:dyDescent="0.25">
      <c r="B18" s="8"/>
      <c r="C18" s="7"/>
      <c r="D18" s="7"/>
      <c r="E18" s="20">
        <f>+E17+1</f>
        <v>2</v>
      </c>
      <c r="F18" s="20">
        <f>+F17*2</f>
        <v>200</v>
      </c>
      <c r="G18" s="20">
        <f>+G17*2</f>
        <v>200</v>
      </c>
      <c r="H18" s="21">
        <v>1.4068080823067237</v>
      </c>
      <c r="I18" s="25">
        <f t="shared" si="2"/>
        <v>1.45306932154881</v>
      </c>
      <c r="J18" s="22">
        <f>+I18-H18</f>
        <v>4.6261239242086249E-2</v>
      </c>
      <c r="K18" s="22">
        <f>J18/J17</f>
        <v>0.53932813676969926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</row>
    <row r="19" spans="2:93" x14ac:dyDescent="0.25">
      <c r="B19" s="6" t="s">
        <v>20</v>
      </c>
      <c r="C19" s="7"/>
      <c r="D19" s="7"/>
      <c r="E19" s="20">
        <f>+E18+1</f>
        <v>3</v>
      </c>
      <c r="F19" s="20">
        <f>+F18*2</f>
        <v>400</v>
      </c>
      <c r="G19" s="20">
        <f>+G18*2</f>
        <v>400</v>
      </c>
      <c r="H19" s="21">
        <v>1.4376505564432172</v>
      </c>
      <c r="I19" s="25">
        <f t="shared" si="2"/>
        <v>1.45306932154881</v>
      </c>
      <c r="J19" s="22">
        <f>+I19-H19</f>
        <v>1.5418765105592813E-2</v>
      </c>
      <c r="K19" s="22">
        <f t="shared" ref="K19:K23" si="3">J19/J18</f>
        <v>0.33329771009604869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</row>
    <row r="20" spans="2:93" x14ac:dyDescent="0.25">
      <c r="B20" s="8" t="s">
        <v>21</v>
      </c>
      <c r="C20" s="13">
        <v>100</v>
      </c>
      <c r="D20" s="13"/>
      <c r="E20" s="20">
        <f>+E19+1</f>
        <v>4</v>
      </c>
      <c r="F20" s="20">
        <f>+F19*2</f>
        <v>800</v>
      </c>
      <c r="G20" s="20">
        <f>+G19*2</f>
        <v>800</v>
      </c>
      <c r="H20" s="21">
        <v>1.4419730254208072</v>
      </c>
      <c r="I20" s="25">
        <f t="shared" si="2"/>
        <v>1.45306932154881</v>
      </c>
      <c r="J20" s="22">
        <f>+I20-H20</f>
        <v>1.1096296128002781E-2</v>
      </c>
      <c r="K20" s="22">
        <f t="shared" si="3"/>
        <v>0.71966179210926862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</row>
    <row r="21" spans="2:93" x14ac:dyDescent="0.25">
      <c r="B21" s="8" t="s">
        <v>22</v>
      </c>
      <c r="C21" s="13">
        <v>100</v>
      </c>
      <c r="D21" s="13"/>
      <c r="E21" s="20">
        <f>+E20+1</f>
        <v>5</v>
      </c>
      <c r="F21" s="20">
        <f>+F20*2</f>
        <v>1600</v>
      </c>
      <c r="G21" s="20">
        <f>+G20*2</f>
        <v>1600</v>
      </c>
      <c r="H21" s="21">
        <v>1.445262294141761</v>
      </c>
      <c r="I21" s="25">
        <f t="shared" si="2"/>
        <v>1.45306932154881</v>
      </c>
      <c r="J21" s="22">
        <f>+I21-H21</f>
        <v>7.807027407048972E-3</v>
      </c>
      <c r="K21" s="22">
        <f t="shared" si="3"/>
        <v>0.70357057138616186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</row>
    <row r="22" spans="2:93" x14ac:dyDescent="0.25">
      <c r="B22" s="8" t="s">
        <v>23</v>
      </c>
      <c r="C22" s="13">
        <v>4</v>
      </c>
      <c r="D22" s="13"/>
      <c r="E22" s="20">
        <f>+E21+1</f>
        <v>6</v>
      </c>
      <c r="F22" s="20">
        <f>+F21*2</f>
        <v>3200</v>
      </c>
      <c r="G22" s="20">
        <f>+G21*2</f>
        <v>3200</v>
      </c>
      <c r="H22" s="21">
        <v>1.4471132399932187</v>
      </c>
      <c r="I22" s="25">
        <f t="shared" si="2"/>
        <v>1.45306932154881</v>
      </c>
      <c r="J22" s="22">
        <f>+I22-H22</f>
        <v>5.9560815555912416E-3</v>
      </c>
      <c r="K22" s="22">
        <f t="shared" si="3"/>
        <v>0.76291285338815262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</row>
    <row r="23" spans="2:93" x14ac:dyDescent="0.25">
      <c r="B23" s="8" t="s">
        <v>24</v>
      </c>
      <c r="C23" s="13">
        <v>1</v>
      </c>
      <c r="D23" s="13"/>
      <c r="E23" s="20">
        <f>+E22+1</f>
        <v>7</v>
      </c>
      <c r="F23" s="20">
        <f>+F22*2</f>
        <v>6400</v>
      </c>
      <c r="G23" s="20">
        <f>+G22*2</f>
        <v>6400</v>
      </c>
      <c r="H23" s="24">
        <v>1.4479698085995032</v>
      </c>
      <c r="I23" s="25">
        <f t="shared" si="2"/>
        <v>1.45306932154881</v>
      </c>
      <c r="J23" s="22">
        <f t="shared" ref="J23" si="4">+I23-H23</f>
        <v>5.0995129493067726E-3</v>
      </c>
      <c r="K23" s="22">
        <f t="shared" si="3"/>
        <v>0.85618588357300618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2:93" x14ac:dyDescent="0.25">
      <c r="B24" s="8"/>
      <c r="C24" s="7"/>
      <c r="D24" s="7"/>
      <c r="K24" s="1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2:93" x14ac:dyDescent="0.25">
      <c r="B25" s="6" t="s">
        <v>25</v>
      </c>
      <c r="C25" s="7"/>
      <c r="D25" s="7"/>
      <c r="K25" s="1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2:93" x14ac:dyDescent="0.25">
      <c r="B26" s="8" t="s">
        <v>11</v>
      </c>
      <c r="C26" s="9">
        <f>_xll.ORF.BARRBSPDE(C5,C6,C7,C13,C8,C9,C10,C14,C15,C16,B20:C23,FALSE)</f>
        <v>1.3672936386423562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2:93" x14ac:dyDescent="0.25"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2:93" x14ac:dyDescent="0.25">
      <c r="B28" s="6" t="s">
        <v>34</v>
      </c>
      <c r="C28" s="11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2:93" x14ac:dyDescent="0.25">
      <c r="B29" s="5" t="s">
        <v>33</v>
      </c>
      <c r="C29" s="11">
        <f>+_xll.ORF.BARRBS(C5,C9,C13,C6,C8,C7,C17,C15,C16)</f>
        <v>1.3081334309195292</v>
      </c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2:93" x14ac:dyDescent="0.25">
      <c r="B30" s="5" t="s">
        <v>35</v>
      </c>
      <c r="C30" s="16">
        <v>365</v>
      </c>
      <c r="D30" s="1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</row>
    <row r="31" spans="2:93" x14ac:dyDescent="0.25">
      <c r="B31" s="5" t="s">
        <v>36</v>
      </c>
      <c r="C31" s="11">
        <f>+C8*EXP(0.5826*C16*SQRT(C7/C30))</f>
        <v>125.95660044870868</v>
      </c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</row>
    <row r="32" spans="2:93" x14ac:dyDescent="0.25">
      <c r="B32" s="5" t="s">
        <v>37</v>
      </c>
      <c r="C32" s="11">
        <f>+C8*EXP(-0.5826*C16*SQRT(C7/C30))</f>
        <v>124.05066462843065</v>
      </c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</row>
    <row r="33" spans="2:93" x14ac:dyDescent="0.25">
      <c r="B33" s="5" t="s">
        <v>38</v>
      </c>
      <c r="C33" s="11">
        <f>+_xll.ORF.BARRBS(C5,C9,C13,C6,C31,C7,C17,C15,C16)</f>
        <v>1.45306932154881</v>
      </c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</row>
    <row r="34" spans="2:93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</row>
    <row r="35" spans="2:93" x14ac:dyDescent="0.25"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2:93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</row>
    <row r="37" spans="2:93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</row>
    <row r="38" spans="2:93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</row>
    <row r="39" spans="2:93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</row>
    <row r="40" spans="2:93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</row>
    <row r="41" spans="2:93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</row>
    <row r="42" spans="2:93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2:93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2:93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2:93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2:93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2:93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2:93" x14ac:dyDescent="0.25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</row>
    <row r="49" spans="5:93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</row>
    <row r="50" spans="5:93" x14ac:dyDescent="0.25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</row>
    <row r="51" spans="5:93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</row>
    <row r="52" spans="5:93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</row>
    <row r="53" spans="5:93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</row>
    <row r="54" spans="5:93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</row>
    <row r="55" spans="5:93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</row>
    <row r="56" spans="5:93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</row>
    <row r="57" spans="5:93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</row>
    <row r="58" spans="5:93" x14ac:dyDescent="0.25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</row>
    <row r="59" spans="5:93" x14ac:dyDescent="0.25"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</row>
    <row r="60" spans="5:93" x14ac:dyDescent="0.25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</row>
    <row r="61" spans="5:93" x14ac:dyDescent="0.25"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</row>
    <row r="62" spans="5:93" x14ac:dyDescent="0.25"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</row>
    <row r="63" spans="5:93" x14ac:dyDescent="0.25"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</row>
    <row r="64" spans="5:93" x14ac:dyDescent="0.25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</row>
    <row r="65" spans="5:93" x14ac:dyDescent="0.25"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</row>
    <row r="66" spans="5:93" x14ac:dyDescent="0.25"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</row>
    <row r="67" spans="5:93" x14ac:dyDescent="0.25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</row>
    <row r="68" spans="5:93" x14ac:dyDescent="0.25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</row>
    <row r="69" spans="5:93" x14ac:dyDescent="0.25"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</row>
    <row r="70" spans="5:93" x14ac:dyDescent="0.25"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</row>
    <row r="71" spans="5:93" x14ac:dyDescent="0.25"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</row>
    <row r="72" spans="5:93" x14ac:dyDescent="0.25"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</row>
    <row r="73" spans="5:93" x14ac:dyDescent="0.25"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</row>
    <row r="74" spans="5:93" x14ac:dyDescent="0.25"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</row>
    <row r="75" spans="5:93" x14ac:dyDescent="0.25"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</row>
    <row r="76" spans="5:93" x14ac:dyDescent="0.25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</row>
    <row r="77" spans="5:93" x14ac:dyDescent="0.25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</row>
    <row r="78" spans="5:93" x14ac:dyDescent="0.25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</row>
    <row r="79" spans="5:93" x14ac:dyDescent="0.25"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</row>
    <row r="80" spans="5:93" x14ac:dyDescent="0.25"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</row>
    <row r="81" spans="5:93" x14ac:dyDescent="0.25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</row>
    <row r="82" spans="5:93" x14ac:dyDescent="0.25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</row>
    <row r="83" spans="5:93" x14ac:dyDescent="0.25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</row>
    <row r="84" spans="5:93" x14ac:dyDescent="0.25"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</row>
    <row r="85" spans="5:93" x14ac:dyDescent="0.25"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</row>
    <row r="86" spans="5:93" x14ac:dyDescent="0.25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</row>
    <row r="87" spans="5:93" x14ac:dyDescent="0.25"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</row>
    <row r="88" spans="5:93" x14ac:dyDescent="0.25"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</row>
    <row r="89" spans="5:93" x14ac:dyDescent="0.25"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</row>
    <row r="90" spans="5:93" x14ac:dyDescent="0.25"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</row>
    <row r="91" spans="5:93" x14ac:dyDescent="0.25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</row>
    <row r="92" spans="5:93" x14ac:dyDescent="0.25"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</row>
    <row r="93" spans="5:93" x14ac:dyDescent="0.25"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</row>
    <row r="94" spans="5:93" x14ac:dyDescent="0.25"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</row>
    <row r="95" spans="5:93" x14ac:dyDescent="0.25"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</row>
    <row r="96" spans="5:93" x14ac:dyDescent="0.25"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</row>
    <row r="97" spans="5:93" x14ac:dyDescent="0.25"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</row>
    <row r="98" spans="5:93" x14ac:dyDescent="0.25"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</row>
    <row r="99" spans="5:93" x14ac:dyDescent="0.25"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</row>
    <row r="100" spans="5:93" x14ac:dyDescent="0.25"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</row>
    <row r="101" spans="5:93" x14ac:dyDescent="0.25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</row>
    <row r="102" spans="5:93" x14ac:dyDescent="0.25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</row>
    <row r="103" spans="5:93" x14ac:dyDescent="0.25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</row>
    <row r="104" spans="5:93" x14ac:dyDescent="0.25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</row>
    <row r="105" spans="5:93" x14ac:dyDescent="0.25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</row>
    <row r="106" spans="5:93" x14ac:dyDescent="0.25"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</row>
    <row r="107" spans="5:93" x14ac:dyDescent="0.25"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</row>
    <row r="108" spans="5:93" x14ac:dyDescent="0.25"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</row>
    <row r="109" spans="5:93" x14ac:dyDescent="0.25"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</row>
    <row r="110" spans="5:93" x14ac:dyDescent="0.25"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</row>
    <row r="111" spans="5:93" x14ac:dyDescent="0.25"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</row>
    <row r="112" spans="5:93" x14ac:dyDescent="0.25"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</row>
    <row r="113" spans="5:93" x14ac:dyDescent="0.25"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</row>
    <row r="114" spans="5:93" x14ac:dyDescent="0.25"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</row>
    <row r="115" spans="5:93" x14ac:dyDescent="0.25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</row>
    <row r="116" spans="5:93" x14ac:dyDescent="0.25"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</row>
    <row r="117" spans="5:93" x14ac:dyDescent="0.25"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</row>
    <row r="118" spans="5:93" x14ac:dyDescent="0.25"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</row>
    <row r="119" spans="5:93" x14ac:dyDescent="0.25"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</row>
    <row r="120" spans="5:93" x14ac:dyDescent="0.25"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</row>
    <row r="121" spans="5:93" x14ac:dyDescent="0.25"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</row>
    <row r="122" spans="5:93" x14ac:dyDescent="0.25"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</row>
    <row r="123" spans="5:93" x14ac:dyDescent="0.25"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</row>
    <row r="124" spans="5:93" x14ac:dyDescent="0.25"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</row>
    <row r="125" spans="5:93" x14ac:dyDescent="0.25"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</row>
    <row r="126" spans="5:93" x14ac:dyDescent="0.25"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</row>
    <row r="127" spans="5:93" x14ac:dyDescent="0.25"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</row>
    <row r="128" spans="5:93" x14ac:dyDescent="0.25"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</row>
    <row r="129" spans="5:93" x14ac:dyDescent="0.25"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</row>
    <row r="130" spans="5:93" x14ac:dyDescent="0.25"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</row>
    <row r="131" spans="5:93" x14ac:dyDescent="0.25"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</row>
    <row r="132" spans="5:93" x14ac:dyDescent="0.25"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</row>
    <row r="133" spans="5:93" x14ac:dyDescent="0.25"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</row>
    <row r="134" spans="5:93" x14ac:dyDescent="0.25"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</row>
    <row r="135" spans="5:93" x14ac:dyDescent="0.25"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</row>
    <row r="136" spans="5:93" x14ac:dyDescent="0.25"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</row>
    <row r="137" spans="5:93" x14ac:dyDescent="0.25"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</row>
    <row r="138" spans="5:93" x14ac:dyDescent="0.25"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</row>
    <row r="139" spans="5:93" x14ac:dyDescent="0.25"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</row>
    <row r="140" spans="5:93" x14ac:dyDescent="0.25"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</row>
    <row r="141" spans="5:93" x14ac:dyDescent="0.25"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</row>
    <row r="142" spans="5:93" x14ac:dyDescent="0.25"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</row>
    <row r="143" spans="5:93" x14ac:dyDescent="0.25"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</row>
    <row r="144" spans="5:93" x14ac:dyDescent="0.25"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</row>
    <row r="145" spans="5:93" x14ac:dyDescent="0.25"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</row>
    <row r="146" spans="5:93" x14ac:dyDescent="0.25"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</row>
    <row r="147" spans="5:93" x14ac:dyDescent="0.25"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</row>
    <row r="148" spans="5:93" x14ac:dyDescent="0.25"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</row>
    <row r="149" spans="5:93" x14ac:dyDescent="0.25"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</row>
    <row r="150" spans="5:93" x14ac:dyDescent="0.25"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</row>
    <row r="151" spans="5:93" x14ac:dyDescent="0.25"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</row>
    <row r="152" spans="5:93" x14ac:dyDescent="0.25"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</row>
    <row r="153" spans="5:93" x14ac:dyDescent="0.25"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</row>
    <row r="154" spans="5:93" x14ac:dyDescent="0.25"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</row>
    <row r="155" spans="5:93" x14ac:dyDescent="0.25"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</row>
    <row r="156" spans="5:93" x14ac:dyDescent="0.25"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</row>
    <row r="157" spans="5:93" x14ac:dyDescent="0.25"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</row>
    <row r="158" spans="5:93" x14ac:dyDescent="0.25"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</row>
    <row r="159" spans="5:93" x14ac:dyDescent="0.25"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</row>
    <row r="160" spans="5:93" x14ac:dyDescent="0.25"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</row>
    <row r="161" spans="5:93" x14ac:dyDescent="0.25"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</row>
    <row r="162" spans="5:93" x14ac:dyDescent="0.25"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</row>
    <row r="163" spans="5:93" x14ac:dyDescent="0.25"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</row>
    <row r="164" spans="5:93" x14ac:dyDescent="0.25"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</row>
    <row r="165" spans="5:93" x14ac:dyDescent="0.25"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</row>
    <row r="166" spans="5:93" x14ac:dyDescent="0.25"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</row>
    <row r="167" spans="5:93" x14ac:dyDescent="0.25"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</row>
    <row r="168" spans="5:93" x14ac:dyDescent="0.25"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</row>
    <row r="169" spans="5:93" x14ac:dyDescent="0.25"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</row>
    <row r="170" spans="5:93" x14ac:dyDescent="0.25"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</row>
    <row r="171" spans="5:93" x14ac:dyDescent="0.25"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</row>
    <row r="172" spans="5:93" x14ac:dyDescent="0.25"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</row>
    <row r="173" spans="5:93" x14ac:dyDescent="0.25"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</row>
    <row r="174" spans="5:93" x14ac:dyDescent="0.25"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</row>
    <row r="175" spans="5:93" x14ac:dyDescent="0.25"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</row>
    <row r="176" spans="5:93" x14ac:dyDescent="0.25"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</row>
    <row r="177" spans="5:93" x14ac:dyDescent="0.25"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</row>
    <row r="178" spans="5:93" x14ac:dyDescent="0.25"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</row>
    <row r="179" spans="5:93" x14ac:dyDescent="0.25"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</row>
    <row r="180" spans="5:93" x14ac:dyDescent="0.25"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</row>
    <row r="181" spans="5:93" x14ac:dyDescent="0.25"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</row>
    <row r="182" spans="5:93" x14ac:dyDescent="0.25"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</row>
    <row r="183" spans="5:93" x14ac:dyDescent="0.25"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</row>
    <row r="184" spans="5:93" x14ac:dyDescent="0.25"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</row>
    <row r="185" spans="5:93" x14ac:dyDescent="0.25"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</row>
    <row r="186" spans="5:93" x14ac:dyDescent="0.25"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</row>
    <row r="187" spans="5:93" x14ac:dyDescent="0.25"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</row>
    <row r="188" spans="5:93" x14ac:dyDescent="0.25"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</row>
    <row r="189" spans="5:93" x14ac:dyDescent="0.25"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</row>
    <row r="190" spans="5:93" x14ac:dyDescent="0.25"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</row>
    <row r="191" spans="5:93" x14ac:dyDescent="0.25"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</row>
    <row r="192" spans="5:93" x14ac:dyDescent="0.25"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</row>
    <row r="193" spans="5:93" x14ac:dyDescent="0.25"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</row>
    <row r="194" spans="5:93" x14ac:dyDescent="0.25"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</row>
    <row r="195" spans="5:93" x14ac:dyDescent="0.25"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</row>
    <row r="196" spans="5:93" x14ac:dyDescent="0.25"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</row>
    <row r="197" spans="5:93" x14ac:dyDescent="0.25"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</row>
    <row r="198" spans="5:93" x14ac:dyDescent="0.25"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</row>
    <row r="199" spans="5:93" x14ac:dyDescent="0.25"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</row>
    <row r="200" spans="5:93" x14ac:dyDescent="0.25"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</row>
    <row r="201" spans="5:93" x14ac:dyDescent="0.25"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</row>
    <row r="202" spans="5:93" x14ac:dyDescent="0.25"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</row>
    <row r="203" spans="5:93" x14ac:dyDescent="0.25"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</row>
    <row r="204" spans="5:93" x14ac:dyDescent="0.25"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</row>
    <row r="205" spans="5:93" x14ac:dyDescent="0.25"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</row>
    <row r="206" spans="5:93" x14ac:dyDescent="0.25"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</row>
    <row r="207" spans="5:93" x14ac:dyDescent="0.25"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</row>
    <row r="208" spans="5:93" x14ac:dyDescent="0.25"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</row>
    <row r="209" spans="5:93" x14ac:dyDescent="0.25"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</row>
    <row r="210" spans="5:93" x14ac:dyDescent="0.25"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</row>
    <row r="211" spans="5:93" x14ac:dyDescent="0.25"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</row>
    <row r="212" spans="5:93" x14ac:dyDescent="0.25"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</row>
    <row r="213" spans="5:93" x14ac:dyDescent="0.25"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</row>
    <row r="214" spans="5:93" x14ac:dyDescent="0.25"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</row>
    <row r="215" spans="5:93" x14ac:dyDescent="0.25"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</row>
    <row r="216" spans="5:93" x14ac:dyDescent="0.25"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</row>
    <row r="217" spans="5:93" x14ac:dyDescent="0.25"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</row>
    <row r="218" spans="5:93" x14ac:dyDescent="0.25"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</row>
    <row r="219" spans="5:93" x14ac:dyDescent="0.25"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</row>
    <row r="220" spans="5:93" x14ac:dyDescent="0.25"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</row>
    <row r="221" spans="5:93" x14ac:dyDescent="0.25"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</row>
    <row r="222" spans="5:93" x14ac:dyDescent="0.25"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</row>
    <row r="223" spans="5:93" x14ac:dyDescent="0.25"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</row>
    <row r="224" spans="5:93" x14ac:dyDescent="0.25"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</row>
    <row r="225" spans="5:93" x14ac:dyDescent="0.25"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</row>
    <row r="226" spans="5:93" x14ac:dyDescent="0.25"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</row>
    <row r="227" spans="5:93" x14ac:dyDescent="0.25"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</row>
    <row r="228" spans="5:93" x14ac:dyDescent="0.25"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</row>
    <row r="229" spans="5:93" x14ac:dyDescent="0.25"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</row>
    <row r="230" spans="5:93" x14ac:dyDescent="0.25"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</row>
    <row r="231" spans="5:93" x14ac:dyDescent="0.25"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</row>
    <row r="232" spans="5:93" x14ac:dyDescent="0.25"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</row>
    <row r="233" spans="5:93" x14ac:dyDescent="0.25"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</row>
    <row r="234" spans="5:93" x14ac:dyDescent="0.25"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</row>
    <row r="235" spans="5:93" x14ac:dyDescent="0.25"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</row>
    <row r="236" spans="5:93" x14ac:dyDescent="0.25"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</row>
    <row r="237" spans="5:93" x14ac:dyDescent="0.25"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</row>
    <row r="238" spans="5:93" x14ac:dyDescent="0.25"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</row>
    <row r="239" spans="5:93" x14ac:dyDescent="0.25"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</row>
    <row r="240" spans="5:93" x14ac:dyDescent="0.25"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</row>
    <row r="241" spans="5:93" x14ac:dyDescent="0.25"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</row>
    <row r="242" spans="5:93" x14ac:dyDescent="0.25"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</row>
    <row r="243" spans="5:93" x14ac:dyDescent="0.25"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</row>
    <row r="244" spans="5:93" x14ac:dyDescent="0.25"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</row>
    <row r="245" spans="5:93" x14ac:dyDescent="0.25"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</row>
    <row r="246" spans="5:93" x14ac:dyDescent="0.25"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</row>
    <row r="247" spans="5:93" x14ac:dyDescent="0.25"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</row>
    <row r="248" spans="5:93" x14ac:dyDescent="0.25"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</row>
    <row r="249" spans="5:93" x14ac:dyDescent="0.25"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</row>
    <row r="250" spans="5:93" x14ac:dyDescent="0.25"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</row>
    <row r="251" spans="5:93" x14ac:dyDescent="0.25"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</row>
    <row r="252" spans="5:93" x14ac:dyDescent="0.25"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</row>
    <row r="253" spans="5:93" x14ac:dyDescent="0.25"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</row>
    <row r="254" spans="5:93" x14ac:dyDescent="0.25"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</row>
    <row r="255" spans="5:93" x14ac:dyDescent="0.25"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</row>
    <row r="256" spans="5:93" x14ac:dyDescent="0.25"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</row>
    <row r="257" spans="5:93" x14ac:dyDescent="0.25"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</row>
    <row r="258" spans="5:93" x14ac:dyDescent="0.25"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</row>
    <row r="259" spans="5:93" x14ac:dyDescent="0.25"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</row>
    <row r="260" spans="5:93" x14ac:dyDescent="0.25"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</row>
    <row r="261" spans="5:93" x14ac:dyDescent="0.25"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</row>
    <row r="262" spans="5:93" x14ac:dyDescent="0.25"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</row>
    <row r="263" spans="5:93" x14ac:dyDescent="0.25"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</row>
    <row r="264" spans="5:93" x14ac:dyDescent="0.25"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</row>
    <row r="265" spans="5:93" x14ac:dyDescent="0.25"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</row>
    <row r="266" spans="5:93" x14ac:dyDescent="0.25"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</row>
    <row r="267" spans="5:93" x14ac:dyDescent="0.25"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</row>
    <row r="268" spans="5:93" x14ac:dyDescent="0.25"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</row>
    <row r="269" spans="5:93" x14ac:dyDescent="0.25"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</row>
    <row r="270" spans="5:93" x14ac:dyDescent="0.25"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</row>
    <row r="271" spans="5:93" x14ac:dyDescent="0.25"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</row>
    <row r="272" spans="5:93" x14ac:dyDescent="0.25"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</row>
    <row r="273" spans="5:93" x14ac:dyDescent="0.25"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</row>
    <row r="274" spans="5:93" x14ac:dyDescent="0.25"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</row>
    <row r="275" spans="5:93" x14ac:dyDescent="0.25"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</row>
    <row r="276" spans="5:93" x14ac:dyDescent="0.25"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</row>
    <row r="277" spans="5:93" x14ac:dyDescent="0.25"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</row>
    <row r="278" spans="5:93" x14ac:dyDescent="0.25"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</row>
    <row r="279" spans="5:93" x14ac:dyDescent="0.25"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</row>
    <row r="280" spans="5:93" x14ac:dyDescent="0.25"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</row>
    <row r="281" spans="5:93" x14ac:dyDescent="0.25"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</row>
    <row r="282" spans="5:93" x14ac:dyDescent="0.25"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</row>
    <row r="283" spans="5:93" x14ac:dyDescent="0.25"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</row>
    <row r="284" spans="5:93" x14ac:dyDescent="0.25"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</row>
    <row r="285" spans="5:93" x14ac:dyDescent="0.25"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</row>
    <row r="286" spans="5:93" x14ac:dyDescent="0.25"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</row>
    <row r="287" spans="5:93" x14ac:dyDescent="0.25"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</row>
    <row r="288" spans="5:93" x14ac:dyDescent="0.25"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</row>
    <row r="289" spans="5:93" x14ac:dyDescent="0.25"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</row>
    <row r="290" spans="5:93" x14ac:dyDescent="0.25"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</row>
    <row r="291" spans="5:93" x14ac:dyDescent="0.25"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</row>
    <row r="292" spans="5:93" x14ac:dyDescent="0.25"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</row>
    <row r="293" spans="5:93" x14ac:dyDescent="0.25"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</row>
    <row r="294" spans="5:93" x14ac:dyDescent="0.25"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</row>
    <row r="295" spans="5:93" x14ac:dyDescent="0.25"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</row>
    <row r="296" spans="5:93" x14ac:dyDescent="0.25"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</row>
    <row r="297" spans="5:93" x14ac:dyDescent="0.25"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</row>
    <row r="298" spans="5:93" x14ac:dyDescent="0.25"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</row>
    <row r="299" spans="5:93" x14ac:dyDescent="0.25"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</row>
    <row r="300" spans="5:93" x14ac:dyDescent="0.25"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</row>
    <row r="301" spans="5:93" x14ac:dyDescent="0.25"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</row>
    <row r="302" spans="5:93" x14ac:dyDescent="0.25"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</row>
    <row r="303" spans="5:93" x14ac:dyDescent="0.25"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</row>
    <row r="304" spans="5:93" x14ac:dyDescent="0.25"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</row>
    <row r="305" spans="5:93" x14ac:dyDescent="0.25"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</row>
    <row r="306" spans="5:93" x14ac:dyDescent="0.25"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</row>
    <row r="307" spans="5:93" x14ac:dyDescent="0.25"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</row>
    <row r="308" spans="5:93" x14ac:dyDescent="0.25"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</row>
    <row r="309" spans="5:93" x14ac:dyDescent="0.25"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</row>
    <row r="310" spans="5:93" x14ac:dyDescent="0.25"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</row>
    <row r="311" spans="5:93" x14ac:dyDescent="0.25"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</row>
    <row r="312" spans="5:93" x14ac:dyDescent="0.25"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</row>
    <row r="313" spans="5:93" x14ac:dyDescent="0.25"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</row>
    <row r="314" spans="5:93" x14ac:dyDescent="0.25"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</row>
    <row r="315" spans="5:93" x14ac:dyDescent="0.25"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</row>
    <row r="316" spans="5:93" x14ac:dyDescent="0.25"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</row>
    <row r="317" spans="5:93" x14ac:dyDescent="0.25"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</row>
    <row r="318" spans="5:93" x14ac:dyDescent="0.25"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</row>
    <row r="319" spans="5:93" x14ac:dyDescent="0.25"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</row>
    <row r="320" spans="5:93" x14ac:dyDescent="0.25"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</row>
    <row r="321" spans="5:93" x14ac:dyDescent="0.25"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</row>
    <row r="322" spans="5:93" x14ac:dyDescent="0.25"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</row>
    <row r="323" spans="5:93" x14ac:dyDescent="0.25"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</row>
    <row r="324" spans="5:93" x14ac:dyDescent="0.25"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</row>
    <row r="325" spans="5:93" x14ac:dyDescent="0.25"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</row>
    <row r="326" spans="5:93" x14ac:dyDescent="0.25"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</row>
    <row r="327" spans="5:93" x14ac:dyDescent="0.25"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</row>
    <row r="328" spans="5:93" x14ac:dyDescent="0.25"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</row>
    <row r="329" spans="5:93" x14ac:dyDescent="0.25"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</row>
    <row r="330" spans="5:93" x14ac:dyDescent="0.25"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</row>
    <row r="331" spans="5:93" x14ac:dyDescent="0.25"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</row>
    <row r="332" spans="5:93" x14ac:dyDescent="0.25"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</row>
    <row r="333" spans="5:93" x14ac:dyDescent="0.25"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</row>
    <row r="334" spans="5:93" x14ac:dyDescent="0.25"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</row>
    <row r="335" spans="5:93" x14ac:dyDescent="0.25"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</row>
    <row r="336" spans="5:93" x14ac:dyDescent="0.25"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</row>
    <row r="337" spans="5:93" x14ac:dyDescent="0.25"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</row>
    <row r="338" spans="5:93" x14ac:dyDescent="0.25"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</row>
    <row r="339" spans="5:93" x14ac:dyDescent="0.25"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</row>
    <row r="340" spans="5:93" x14ac:dyDescent="0.25"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</row>
    <row r="341" spans="5:93" x14ac:dyDescent="0.25"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</row>
    <row r="342" spans="5:93" x14ac:dyDescent="0.25"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</row>
    <row r="343" spans="5:93" x14ac:dyDescent="0.25"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</row>
    <row r="344" spans="5:93" x14ac:dyDescent="0.25"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</row>
    <row r="345" spans="5:93" x14ac:dyDescent="0.25"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</row>
    <row r="346" spans="5:93" x14ac:dyDescent="0.25"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</row>
    <row r="347" spans="5:93" x14ac:dyDescent="0.25"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</row>
    <row r="348" spans="5:93" x14ac:dyDescent="0.25"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</row>
    <row r="349" spans="5:93" x14ac:dyDescent="0.25"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</row>
    <row r="350" spans="5:93" x14ac:dyDescent="0.25"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</row>
    <row r="351" spans="5:93" x14ac:dyDescent="0.25"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</row>
    <row r="352" spans="5:93" x14ac:dyDescent="0.25"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</row>
    <row r="353" spans="5:93" x14ac:dyDescent="0.25"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</row>
    <row r="354" spans="5:93" x14ac:dyDescent="0.25"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</row>
    <row r="355" spans="5:93" x14ac:dyDescent="0.25"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</row>
    <row r="356" spans="5:93" x14ac:dyDescent="0.25"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</row>
    <row r="357" spans="5:93" x14ac:dyDescent="0.25"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</row>
    <row r="358" spans="5:93" x14ac:dyDescent="0.25"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</row>
    <row r="359" spans="5:93" x14ac:dyDescent="0.25"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</row>
    <row r="360" spans="5:93" x14ac:dyDescent="0.25"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</row>
    <row r="361" spans="5:93" x14ac:dyDescent="0.25"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</row>
    <row r="362" spans="5:93" x14ac:dyDescent="0.25"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</row>
    <row r="363" spans="5:93" x14ac:dyDescent="0.25"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</row>
    <row r="364" spans="5:93" x14ac:dyDescent="0.25"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</row>
    <row r="365" spans="5:93" x14ac:dyDescent="0.25"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</row>
    <row r="366" spans="5:93" x14ac:dyDescent="0.25"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</row>
    <row r="367" spans="5:93" x14ac:dyDescent="0.25"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</row>
    <row r="368" spans="5:93" x14ac:dyDescent="0.25"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</row>
    <row r="369" spans="5:93" x14ac:dyDescent="0.25"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</row>
    <row r="370" spans="5:93" x14ac:dyDescent="0.25"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</row>
    <row r="371" spans="5:93" x14ac:dyDescent="0.25"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</row>
    <row r="372" spans="5:93" x14ac:dyDescent="0.25"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</row>
    <row r="373" spans="5:93" x14ac:dyDescent="0.25"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</row>
    <row r="374" spans="5:93" x14ac:dyDescent="0.25"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</row>
    <row r="375" spans="5:93" x14ac:dyDescent="0.25"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</row>
    <row r="376" spans="5:93" x14ac:dyDescent="0.25"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</row>
    <row r="377" spans="5:93" x14ac:dyDescent="0.25"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</row>
    <row r="378" spans="5:93" x14ac:dyDescent="0.25"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</row>
    <row r="379" spans="5:93" x14ac:dyDescent="0.25"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</row>
    <row r="380" spans="5:93" x14ac:dyDescent="0.25"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</row>
    <row r="382" spans="5:93" x14ac:dyDescent="0.25">
      <c r="BM382" s="5" t="b">
        <f>BM380=BM16</f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8E54-D7C2-46B0-8EB2-2D78B3BC8840}">
  <sheetPr>
    <tabColor theme="4" tint="0.59999389629810485"/>
  </sheetPr>
  <dimension ref="B2:CO382"/>
  <sheetViews>
    <sheetView showGridLines="0" zoomScale="85" zoomScaleNormal="85" workbookViewId="0">
      <selection activeCell="B2" sqref="B2"/>
    </sheetView>
  </sheetViews>
  <sheetFormatPr defaultColWidth="9.109375" defaultRowHeight="13.2" x14ac:dyDescent="0.25"/>
  <cols>
    <col min="1" max="1" width="9.109375" style="5"/>
    <col min="2" max="2" width="19.6640625" style="5" customWidth="1"/>
    <col min="3" max="4" width="10.6640625" style="5" customWidth="1"/>
    <col min="5" max="5" width="11.44140625" style="5" bestFit="1" customWidth="1"/>
    <col min="6" max="6" width="12.88671875" style="5" bestFit="1" customWidth="1"/>
    <col min="7" max="7" width="14" style="5" bestFit="1" customWidth="1"/>
    <col min="8" max="8" width="13.88671875" style="5" bestFit="1" customWidth="1"/>
    <col min="9" max="9" width="11.5546875" style="5" customWidth="1"/>
    <col min="10" max="11" width="9.5546875" style="5" customWidth="1"/>
    <col min="12" max="65" width="8.88671875" style="5" customWidth="1"/>
    <col min="66" max="16384" width="9.109375" style="5"/>
  </cols>
  <sheetData>
    <row r="2" spans="2:93" x14ac:dyDescent="0.25">
      <c r="B2" s="4" t="s">
        <v>39</v>
      </c>
    </row>
    <row r="3" spans="2:93" ht="14.25" customHeight="1" x14ac:dyDescent="0.25">
      <c r="E3" s="17" t="str">
        <f>"Crank-Nicolson with Barrier = "&amp;C8</f>
        <v>Crank-Nicolson with Barrier = 150</v>
      </c>
    </row>
    <row r="4" spans="2:93" ht="13.8" thickBot="1" x14ac:dyDescent="0.3">
      <c r="B4" s="6" t="s">
        <v>7</v>
      </c>
      <c r="C4" s="7"/>
      <c r="D4" s="7"/>
      <c r="E4" s="19" t="s">
        <v>27</v>
      </c>
      <c r="F4" s="19" t="s">
        <v>28</v>
      </c>
      <c r="G4" s="19" t="s">
        <v>29</v>
      </c>
      <c r="H4" s="19" t="s">
        <v>30</v>
      </c>
      <c r="I4" s="19" t="s">
        <v>48</v>
      </c>
      <c r="J4" s="19" t="s">
        <v>32</v>
      </c>
      <c r="K4" s="19" t="s">
        <v>49</v>
      </c>
    </row>
    <row r="5" spans="2:93" x14ac:dyDescent="0.25">
      <c r="B5" s="8" t="s">
        <v>8</v>
      </c>
      <c r="C5" s="13">
        <v>1</v>
      </c>
      <c r="D5" s="13"/>
      <c r="E5" s="20">
        <v>1</v>
      </c>
      <c r="F5" s="20">
        <v>100</v>
      </c>
      <c r="G5" s="20">
        <v>100</v>
      </c>
      <c r="H5" s="21">
        <v>6.0691938567304531</v>
      </c>
      <c r="I5" s="25">
        <f t="shared" ref="I5:I11" si="0">+$C$33</f>
        <v>6.2379321421934222</v>
      </c>
      <c r="J5" s="22">
        <f>+I5-H5</f>
        <v>0.1687382854629691</v>
      </c>
      <c r="K5" s="26" t="s">
        <v>50</v>
      </c>
    </row>
    <row r="6" spans="2:93" x14ac:dyDescent="0.25">
      <c r="B6" s="8" t="s">
        <v>9</v>
      </c>
      <c r="C6" s="13">
        <v>100</v>
      </c>
      <c r="D6" s="13"/>
      <c r="E6" s="20">
        <f>+E5+1</f>
        <v>2</v>
      </c>
      <c r="F6" s="20">
        <f>+F5*2</f>
        <v>200</v>
      </c>
      <c r="G6" s="20">
        <f>+G5*2</f>
        <v>200</v>
      </c>
      <c r="H6" s="21">
        <v>6.1117459114691357</v>
      </c>
      <c r="I6" s="25">
        <f t="shared" si="0"/>
        <v>6.2379321421934222</v>
      </c>
      <c r="J6" s="22">
        <f>+I6-H6</f>
        <v>0.12618623072428647</v>
      </c>
      <c r="K6" s="22">
        <f>J6/J5</f>
        <v>0.74782216956909286</v>
      </c>
    </row>
    <row r="7" spans="2:93" x14ac:dyDescent="0.25">
      <c r="B7" s="8" t="s">
        <v>10</v>
      </c>
      <c r="C7" s="13">
        <v>1</v>
      </c>
      <c r="D7" s="13"/>
      <c r="E7" s="20">
        <f>+E6+1</f>
        <v>3</v>
      </c>
      <c r="F7" s="20">
        <f>+F6*2</f>
        <v>400</v>
      </c>
      <c r="G7" s="20">
        <f>+G6*2</f>
        <v>400</v>
      </c>
      <c r="H7" s="21">
        <v>6.1480670254523018</v>
      </c>
      <c r="I7" s="25">
        <f t="shared" si="0"/>
        <v>6.2379321421934222</v>
      </c>
      <c r="J7" s="22">
        <f>+I7-H7</f>
        <v>8.986511674112041E-2</v>
      </c>
      <c r="K7" s="22">
        <f t="shared" ref="K7:K11" si="1">J7/J6</f>
        <v>0.71216262048014789</v>
      </c>
    </row>
    <row r="8" spans="2:93" x14ac:dyDescent="0.25">
      <c r="B8" s="8" t="s">
        <v>11</v>
      </c>
      <c r="C8" s="13">
        <v>150</v>
      </c>
      <c r="D8" s="13"/>
      <c r="E8" s="20">
        <f>+E7+1</f>
        <v>4</v>
      </c>
      <c r="F8" s="20">
        <f>+F7*2</f>
        <v>800</v>
      </c>
      <c r="G8" s="20">
        <f>+G7*2</f>
        <v>800</v>
      </c>
      <c r="H8" s="21">
        <v>6.2177840081941733</v>
      </c>
      <c r="I8" s="25">
        <f t="shared" si="0"/>
        <v>6.2379321421934222</v>
      </c>
      <c r="J8" s="22">
        <f>+I8-H8</f>
        <v>2.0148133999248863E-2</v>
      </c>
      <c r="K8" s="22">
        <f t="shared" si="1"/>
        <v>0.22420417098317189</v>
      </c>
    </row>
    <row r="9" spans="2:93" x14ac:dyDescent="0.25">
      <c r="B9" s="8" t="s">
        <v>12</v>
      </c>
      <c r="C9" s="13" t="s">
        <v>13</v>
      </c>
      <c r="D9" s="13"/>
      <c r="E9" s="20">
        <f>+E8+1</f>
        <v>5</v>
      </c>
      <c r="F9" s="20">
        <f>+F8*2</f>
        <v>1600</v>
      </c>
      <c r="G9" s="20">
        <f>+G8*2</f>
        <v>1600</v>
      </c>
      <c r="H9" s="21">
        <v>6.2252978611249103</v>
      </c>
      <c r="I9" s="25">
        <f t="shared" si="0"/>
        <v>6.2379321421934222</v>
      </c>
      <c r="J9" s="22">
        <f>+I9-H9</f>
        <v>1.2634281068511832E-2</v>
      </c>
      <c r="K9" s="22">
        <f t="shared" si="1"/>
        <v>0.62706953750569894</v>
      </c>
    </row>
    <row r="10" spans="2:93" x14ac:dyDescent="0.25">
      <c r="B10" s="8" t="s">
        <v>14</v>
      </c>
      <c r="C10" s="13">
        <v>2</v>
      </c>
      <c r="D10" s="13"/>
      <c r="E10" s="20">
        <f>+E9+1</f>
        <v>6</v>
      </c>
      <c r="F10" s="20">
        <f>+F9*2</f>
        <v>3200</v>
      </c>
      <c r="G10" s="20">
        <f>+G9*2</f>
        <v>3200</v>
      </c>
      <c r="H10" s="21">
        <v>6.2288788911209787</v>
      </c>
      <c r="I10" s="25">
        <f t="shared" si="0"/>
        <v>6.2379321421934222</v>
      </c>
      <c r="J10" s="22">
        <f>+I10-H10</f>
        <v>9.05325107244348E-3</v>
      </c>
      <c r="K10" s="22">
        <f t="shared" si="1"/>
        <v>0.71656242435564599</v>
      </c>
    </row>
    <row r="11" spans="2:93" x14ac:dyDescent="0.25">
      <c r="B11" s="8"/>
      <c r="C11" s="7"/>
      <c r="D11" s="7"/>
      <c r="E11" s="20">
        <f>+E10+1</f>
        <v>7</v>
      </c>
      <c r="F11" s="20">
        <f>+F10*2</f>
        <v>6400</v>
      </c>
      <c r="G11" s="20">
        <f>+G10*2</f>
        <v>6400</v>
      </c>
      <c r="H11" s="21">
        <v>6.2270206574943741</v>
      </c>
      <c r="I11" s="25">
        <f t="shared" si="0"/>
        <v>6.2379321421934222</v>
      </c>
      <c r="J11" s="22">
        <f>+I11-H11</f>
        <v>1.0911484699048124E-2</v>
      </c>
      <c r="K11" s="22">
        <f t="shared" si="1"/>
        <v>1.2052559474751323</v>
      </c>
    </row>
    <row r="12" spans="2:93" x14ac:dyDescent="0.25">
      <c r="B12" s="6" t="s">
        <v>15</v>
      </c>
      <c r="C12" s="7"/>
      <c r="D12" s="7"/>
      <c r="E12" s="20"/>
      <c r="F12" s="20"/>
      <c r="G12" s="20"/>
      <c r="H12" s="20"/>
      <c r="I12" s="20"/>
      <c r="J12" s="20"/>
      <c r="K12" s="22"/>
    </row>
    <row r="13" spans="2:93" x14ac:dyDescent="0.25">
      <c r="B13" s="8" t="s">
        <v>16</v>
      </c>
      <c r="C13" s="13">
        <v>100</v>
      </c>
      <c r="D13" s="13"/>
      <c r="E13" s="20"/>
      <c r="F13" s="20"/>
      <c r="G13" s="20"/>
      <c r="H13" s="20"/>
      <c r="I13" s="20"/>
      <c r="J13" s="20"/>
      <c r="K13" s="22"/>
    </row>
    <row r="14" spans="2:93" x14ac:dyDescent="0.25">
      <c r="B14" s="8" t="s">
        <v>17</v>
      </c>
      <c r="C14" s="7" t="str">
        <f>+'Yield Curve'!E5</f>
        <v>USD¤1</v>
      </c>
      <c r="D14" s="7"/>
      <c r="E14" s="20"/>
      <c r="F14" s="20"/>
      <c r="G14" s="20"/>
      <c r="H14" s="20"/>
      <c r="I14" s="20"/>
      <c r="J14" s="20"/>
      <c r="K14" s="20"/>
    </row>
    <row r="15" spans="2:93" ht="14.4" x14ac:dyDescent="0.3">
      <c r="B15" s="8" t="s">
        <v>18</v>
      </c>
      <c r="C15" s="14">
        <v>0.02</v>
      </c>
      <c r="D15" s="14"/>
      <c r="E15" s="23" t="str">
        <f>"Fully implicit with Barrier = "&amp;C8</f>
        <v>Fully implicit with Barrier = 150</v>
      </c>
      <c r="F15" s="20"/>
      <c r="G15" s="20"/>
      <c r="H15" s="20"/>
      <c r="I15" s="20"/>
      <c r="J15" s="20"/>
      <c r="K15" s="20"/>
    </row>
    <row r="16" spans="2:93" ht="15" thickBot="1" x14ac:dyDescent="0.35">
      <c r="B16" s="8" t="s">
        <v>19</v>
      </c>
      <c r="C16" s="14">
        <v>0.25</v>
      </c>
      <c r="D16" s="14"/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J16" s="19" t="s">
        <v>32</v>
      </c>
      <c r="K16" s="19" t="s">
        <v>49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</row>
    <row r="17" spans="2:93" ht="14.4" x14ac:dyDescent="0.3">
      <c r="B17" s="8" t="s">
        <v>26</v>
      </c>
      <c r="C17" s="15">
        <f>+'Yield Curve'!C8</f>
        <v>0.05</v>
      </c>
      <c r="D17" s="15"/>
      <c r="E17" s="20">
        <v>1</v>
      </c>
      <c r="F17" s="20">
        <v>100</v>
      </c>
      <c r="G17" s="20">
        <v>100</v>
      </c>
      <c r="H17" s="21">
        <v>6.1069471268332274</v>
      </c>
      <c r="I17" s="25">
        <f t="shared" ref="I17:I23" si="2">+$C$33</f>
        <v>6.2379321421934222</v>
      </c>
      <c r="J17" s="22">
        <f>+I17-H17</f>
        <v>0.1309850153601948</v>
      </c>
      <c r="K17" s="26" t="s">
        <v>50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</row>
    <row r="18" spans="2:93" x14ac:dyDescent="0.25">
      <c r="B18" s="8"/>
      <c r="C18" s="7"/>
      <c r="D18" s="7"/>
      <c r="E18" s="20">
        <f>+E17+1</f>
        <v>2</v>
      </c>
      <c r="F18" s="20">
        <f>+F17*2</f>
        <v>200</v>
      </c>
      <c r="G18" s="20">
        <f>+G17*2</f>
        <v>200</v>
      </c>
      <c r="H18" s="21">
        <v>6.1654328062371189</v>
      </c>
      <c r="I18" s="25">
        <f t="shared" si="2"/>
        <v>6.2379321421934222</v>
      </c>
      <c r="J18" s="22">
        <f>+I18-H18</f>
        <v>7.2499335956303312E-2</v>
      </c>
      <c r="K18" s="22">
        <f>J18/J17</f>
        <v>0.55349335767101204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</row>
    <row r="19" spans="2:93" x14ac:dyDescent="0.25">
      <c r="B19" s="6" t="s">
        <v>20</v>
      </c>
      <c r="C19" s="7"/>
      <c r="D19" s="7"/>
      <c r="E19" s="20">
        <f>+E18+1</f>
        <v>3</v>
      </c>
      <c r="F19" s="20">
        <f>+F18*2</f>
        <v>400</v>
      </c>
      <c r="G19" s="20">
        <f>+G18*2</f>
        <v>400</v>
      </c>
      <c r="H19" s="21">
        <v>6.2094117994330391</v>
      </c>
      <c r="I19" s="25">
        <f t="shared" si="2"/>
        <v>6.2379321421934222</v>
      </c>
      <c r="J19" s="22">
        <f>+I19-H19</f>
        <v>2.8520342760383066E-2</v>
      </c>
      <c r="K19" s="22">
        <f t="shared" ref="K19:K23" si="3">J19/J18</f>
        <v>0.39338764119953873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</row>
    <row r="20" spans="2:93" x14ac:dyDescent="0.25">
      <c r="B20" s="8" t="s">
        <v>21</v>
      </c>
      <c r="C20" s="13">
        <v>100</v>
      </c>
      <c r="D20" s="13"/>
      <c r="E20" s="20">
        <f>+E19+1</f>
        <v>4</v>
      </c>
      <c r="F20" s="20">
        <f>+F19*2</f>
        <v>800</v>
      </c>
      <c r="G20" s="20">
        <f>+G19*2</f>
        <v>800</v>
      </c>
      <c r="H20" s="21">
        <v>6.2190740214692513</v>
      </c>
      <c r="I20" s="25">
        <f t="shared" si="2"/>
        <v>6.2379321421934222</v>
      </c>
      <c r="J20" s="22">
        <f>+I20-H20</f>
        <v>1.8858120724170924E-2</v>
      </c>
      <c r="K20" s="22">
        <f t="shared" si="3"/>
        <v>0.66121648265624255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</row>
    <row r="21" spans="2:93" x14ac:dyDescent="0.25">
      <c r="B21" s="8" t="s">
        <v>22</v>
      </c>
      <c r="C21" s="13">
        <v>100</v>
      </c>
      <c r="D21" s="13"/>
      <c r="E21" s="20">
        <f>+E20+1</f>
        <v>5</v>
      </c>
      <c r="F21" s="20">
        <f>+F20*2</f>
        <v>1600</v>
      </c>
      <c r="G21" s="20">
        <f>+G20*2</f>
        <v>1600</v>
      </c>
      <c r="H21" s="21">
        <v>6.225387679437036</v>
      </c>
      <c r="I21" s="25">
        <f t="shared" si="2"/>
        <v>6.2379321421934222</v>
      </c>
      <c r="J21" s="22">
        <f>+I21-H21</f>
        <v>1.254446275638621E-2</v>
      </c>
      <c r="K21" s="22">
        <f t="shared" si="3"/>
        <v>0.6652021662109554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</row>
    <row r="22" spans="2:93" x14ac:dyDescent="0.25">
      <c r="B22" s="8" t="s">
        <v>23</v>
      </c>
      <c r="C22" s="13">
        <v>4</v>
      </c>
      <c r="D22" s="13"/>
      <c r="E22" s="20">
        <f>+E21+1</f>
        <v>6</v>
      </c>
      <c r="F22" s="20">
        <f>+F21*2</f>
        <v>3200</v>
      </c>
      <c r="G22" s="20">
        <f>+G21*2</f>
        <v>3200</v>
      </c>
      <c r="H22" s="21">
        <v>6.228816707320795</v>
      </c>
      <c r="I22" s="25">
        <f t="shared" si="2"/>
        <v>6.2379321421934222</v>
      </c>
      <c r="J22" s="22">
        <f>+I22-H22</f>
        <v>9.1154348726272261E-3</v>
      </c>
      <c r="K22" s="22">
        <f t="shared" si="3"/>
        <v>0.7266500805693481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</row>
    <row r="23" spans="2:93" x14ac:dyDescent="0.25">
      <c r="B23" s="8" t="s">
        <v>24</v>
      </c>
      <c r="C23" s="13">
        <v>1</v>
      </c>
      <c r="D23" s="13"/>
      <c r="E23" s="20">
        <f>+E22+1</f>
        <v>7</v>
      </c>
      <c r="F23" s="20">
        <f>+F22*2</f>
        <v>6400</v>
      </c>
      <c r="G23" s="20">
        <f>+G22*2</f>
        <v>6400</v>
      </c>
      <c r="H23" s="24">
        <v>6.2304519580112796</v>
      </c>
      <c r="I23" s="25">
        <f t="shared" si="2"/>
        <v>6.2379321421934222</v>
      </c>
      <c r="J23" s="22">
        <f t="shared" ref="J23" si="4">+I23-H23</f>
        <v>7.4801841821425796E-3</v>
      </c>
      <c r="K23" s="22">
        <f t="shared" si="3"/>
        <v>0.82060639856084683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2:93" x14ac:dyDescent="0.25">
      <c r="B24" s="8"/>
      <c r="C24" s="7"/>
      <c r="D24" s="7"/>
      <c r="K24" s="1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2:93" x14ac:dyDescent="0.25">
      <c r="B25" s="6" t="s">
        <v>25</v>
      </c>
      <c r="C25" s="7"/>
      <c r="D25" s="7"/>
      <c r="K25" s="1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2:93" x14ac:dyDescent="0.25">
      <c r="B26" s="8" t="s">
        <v>11</v>
      </c>
      <c r="C26" s="9">
        <f>_xll.ORF.BARRBSPDE(C5,C6,C7,C13,C8,C9,C10,C14,C15,C16,B20:C23,FALSE)</f>
        <v>6.1069471268332274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2:93" x14ac:dyDescent="0.25"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2:93" x14ac:dyDescent="0.25">
      <c r="B28" s="6" t="s">
        <v>34</v>
      </c>
      <c r="C28" s="11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2:93" x14ac:dyDescent="0.25">
      <c r="B29" s="5" t="s">
        <v>33</v>
      </c>
      <c r="C29" s="11">
        <f>+_xll.ORF.BARRBS(C5,C9,C13,C6,C8,C7,C17,C15,C16)</f>
        <v>6.032433519903142</v>
      </c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2:93" x14ac:dyDescent="0.25">
      <c r="B30" s="5" t="s">
        <v>35</v>
      </c>
      <c r="C30" s="16">
        <v>365</v>
      </c>
      <c r="D30" s="1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</row>
    <row r="31" spans="2:93" x14ac:dyDescent="0.25">
      <c r="B31" s="5" t="s">
        <v>36</v>
      </c>
      <c r="C31" s="11">
        <f>+C8*EXP(0.5826*C16*SQRT(C7/C30))</f>
        <v>151.14792053845042</v>
      </c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</row>
    <row r="32" spans="2:93" x14ac:dyDescent="0.25">
      <c r="B32" s="5" t="s">
        <v>37</v>
      </c>
      <c r="C32" s="11">
        <f>+C8*EXP(-0.5826*C16*SQRT(C7/C30))</f>
        <v>148.8607975541168</v>
      </c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</row>
    <row r="33" spans="2:93" x14ac:dyDescent="0.25">
      <c r="B33" s="5" t="s">
        <v>38</v>
      </c>
      <c r="C33" s="11">
        <f>+_xll.ORF.BARRBS(C5,C9,C13,C6,C31,C7,C17,C15,C16)</f>
        <v>6.2379321421934222</v>
      </c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</row>
    <row r="34" spans="2:93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</row>
    <row r="35" spans="2:93" x14ac:dyDescent="0.25"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2:93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</row>
    <row r="37" spans="2:93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</row>
    <row r="38" spans="2:93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</row>
    <row r="39" spans="2:93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</row>
    <row r="40" spans="2:93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</row>
    <row r="41" spans="2:93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</row>
    <row r="42" spans="2:93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2:93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2:93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2:93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2:93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2:93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2:93" x14ac:dyDescent="0.25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</row>
    <row r="49" spans="5:93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</row>
    <row r="50" spans="5:93" x14ac:dyDescent="0.25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</row>
    <row r="51" spans="5:93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</row>
    <row r="52" spans="5:93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</row>
    <row r="53" spans="5:93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</row>
    <row r="54" spans="5:93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</row>
    <row r="55" spans="5:93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</row>
    <row r="56" spans="5:93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</row>
    <row r="57" spans="5:93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</row>
    <row r="58" spans="5:93" x14ac:dyDescent="0.25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</row>
    <row r="59" spans="5:93" x14ac:dyDescent="0.25"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</row>
    <row r="60" spans="5:93" x14ac:dyDescent="0.25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</row>
    <row r="61" spans="5:93" x14ac:dyDescent="0.25"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</row>
    <row r="62" spans="5:93" x14ac:dyDescent="0.25"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</row>
    <row r="63" spans="5:93" x14ac:dyDescent="0.25"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</row>
    <row r="64" spans="5:93" x14ac:dyDescent="0.25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</row>
    <row r="65" spans="5:93" x14ac:dyDescent="0.25"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</row>
    <row r="66" spans="5:93" x14ac:dyDescent="0.25"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</row>
    <row r="67" spans="5:93" x14ac:dyDescent="0.25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</row>
    <row r="68" spans="5:93" x14ac:dyDescent="0.25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</row>
    <row r="69" spans="5:93" x14ac:dyDescent="0.25"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</row>
    <row r="70" spans="5:93" x14ac:dyDescent="0.25"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</row>
    <row r="71" spans="5:93" x14ac:dyDescent="0.25"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</row>
    <row r="72" spans="5:93" x14ac:dyDescent="0.25"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</row>
    <row r="73" spans="5:93" x14ac:dyDescent="0.25"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</row>
    <row r="74" spans="5:93" x14ac:dyDescent="0.25"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</row>
    <row r="75" spans="5:93" x14ac:dyDescent="0.25"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</row>
    <row r="76" spans="5:93" x14ac:dyDescent="0.25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</row>
    <row r="77" spans="5:93" x14ac:dyDescent="0.25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</row>
    <row r="78" spans="5:93" x14ac:dyDescent="0.25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</row>
    <row r="79" spans="5:93" x14ac:dyDescent="0.25"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</row>
    <row r="80" spans="5:93" x14ac:dyDescent="0.25"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</row>
    <row r="81" spans="5:93" x14ac:dyDescent="0.25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</row>
    <row r="82" spans="5:93" x14ac:dyDescent="0.25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</row>
    <row r="83" spans="5:93" x14ac:dyDescent="0.25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</row>
    <row r="84" spans="5:93" x14ac:dyDescent="0.25"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</row>
    <row r="85" spans="5:93" x14ac:dyDescent="0.25"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</row>
    <row r="86" spans="5:93" x14ac:dyDescent="0.25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</row>
    <row r="87" spans="5:93" x14ac:dyDescent="0.25"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</row>
    <row r="88" spans="5:93" x14ac:dyDescent="0.25"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</row>
    <row r="89" spans="5:93" x14ac:dyDescent="0.25"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</row>
    <row r="90" spans="5:93" x14ac:dyDescent="0.25"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</row>
    <row r="91" spans="5:93" x14ac:dyDescent="0.25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</row>
    <row r="92" spans="5:93" x14ac:dyDescent="0.25"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</row>
    <row r="93" spans="5:93" x14ac:dyDescent="0.25"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</row>
    <row r="94" spans="5:93" x14ac:dyDescent="0.25"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</row>
    <row r="95" spans="5:93" x14ac:dyDescent="0.25"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</row>
    <row r="96" spans="5:93" x14ac:dyDescent="0.25"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</row>
    <row r="97" spans="5:93" x14ac:dyDescent="0.25"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</row>
    <row r="98" spans="5:93" x14ac:dyDescent="0.25"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</row>
    <row r="99" spans="5:93" x14ac:dyDescent="0.25"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</row>
    <row r="100" spans="5:93" x14ac:dyDescent="0.25"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</row>
    <row r="101" spans="5:93" x14ac:dyDescent="0.25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</row>
    <row r="102" spans="5:93" x14ac:dyDescent="0.25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</row>
    <row r="103" spans="5:93" x14ac:dyDescent="0.25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</row>
    <row r="104" spans="5:93" x14ac:dyDescent="0.25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</row>
    <row r="105" spans="5:93" x14ac:dyDescent="0.25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</row>
    <row r="106" spans="5:93" x14ac:dyDescent="0.25"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</row>
    <row r="107" spans="5:93" x14ac:dyDescent="0.25"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</row>
    <row r="108" spans="5:93" x14ac:dyDescent="0.25"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</row>
    <row r="109" spans="5:93" x14ac:dyDescent="0.25"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</row>
    <row r="110" spans="5:93" x14ac:dyDescent="0.25"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</row>
    <row r="111" spans="5:93" x14ac:dyDescent="0.25"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</row>
    <row r="112" spans="5:93" x14ac:dyDescent="0.25"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</row>
    <row r="113" spans="5:93" x14ac:dyDescent="0.25"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</row>
    <row r="114" spans="5:93" x14ac:dyDescent="0.25"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</row>
    <row r="115" spans="5:93" x14ac:dyDescent="0.25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</row>
    <row r="116" spans="5:93" x14ac:dyDescent="0.25"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</row>
    <row r="117" spans="5:93" x14ac:dyDescent="0.25"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</row>
    <row r="118" spans="5:93" x14ac:dyDescent="0.25"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</row>
    <row r="119" spans="5:93" x14ac:dyDescent="0.25"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</row>
    <row r="120" spans="5:93" x14ac:dyDescent="0.25"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</row>
    <row r="121" spans="5:93" x14ac:dyDescent="0.25"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</row>
    <row r="122" spans="5:93" x14ac:dyDescent="0.25"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</row>
    <row r="123" spans="5:93" x14ac:dyDescent="0.25"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</row>
    <row r="124" spans="5:93" x14ac:dyDescent="0.25"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</row>
    <row r="125" spans="5:93" x14ac:dyDescent="0.25"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</row>
    <row r="126" spans="5:93" x14ac:dyDescent="0.25"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</row>
    <row r="127" spans="5:93" x14ac:dyDescent="0.25"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</row>
    <row r="128" spans="5:93" x14ac:dyDescent="0.25"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</row>
    <row r="129" spans="5:93" x14ac:dyDescent="0.25"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</row>
    <row r="130" spans="5:93" x14ac:dyDescent="0.25"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</row>
    <row r="131" spans="5:93" x14ac:dyDescent="0.25"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</row>
    <row r="132" spans="5:93" x14ac:dyDescent="0.25"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</row>
    <row r="133" spans="5:93" x14ac:dyDescent="0.25"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</row>
    <row r="134" spans="5:93" x14ac:dyDescent="0.25"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</row>
    <row r="135" spans="5:93" x14ac:dyDescent="0.25"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</row>
    <row r="136" spans="5:93" x14ac:dyDescent="0.25"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</row>
    <row r="137" spans="5:93" x14ac:dyDescent="0.25"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</row>
    <row r="138" spans="5:93" x14ac:dyDescent="0.25"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</row>
    <row r="139" spans="5:93" x14ac:dyDescent="0.25"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</row>
    <row r="140" spans="5:93" x14ac:dyDescent="0.25"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</row>
    <row r="141" spans="5:93" x14ac:dyDescent="0.25"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</row>
    <row r="142" spans="5:93" x14ac:dyDescent="0.25"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</row>
    <row r="143" spans="5:93" x14ac:dyDescent="0.25"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</row>
    <row r="144" spans="5:93" x14ac:dyDescent="0.25"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</row>
    <row r="145" spans="5:93" x14ac:dyDescent="0.25"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</row>
    <row r="146" spans="5:93" x14ac:dyDescent="0.25"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</row>
    <row r="147" spans="5:93" x14ac:dyDescent="0.25"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</row>
    <row r="148" spans="5:93" x14ac:dyDescent="0.25"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</row>
    <row r="149" spans="5:93" x14ac:dyDescent="0.25"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</row>
    <row r="150" spans="5:93" x14ac:dyDescent="0.25"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</row>
    <row r="151" spans="5:93" x14ac:dyDescent="0.25"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</row>
    <row r="152" spans="5:93" x14ac:dyDescent="0.25"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</row>
    <row r="153" spans="5:93" x14ac:dyDescent="0.25"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</row>
    <row r="154" spans="5:93" x14ac:dyDescent="0.25"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</row>
    <row r="155" spans="5:93" x14ac:dyDescent="0.25"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</row>
    <row r="156" spans="5:93" x14ac:dyDescent="0.25"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</row>
    <row r="157" spans="5:93" x14ac:dyDescent="0.25"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</row>
    <row r="158" spans="5:93" x14ac:dyDescent="0.25"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</row>
    <row r="159" spans="5:93" x14ac:dyDescent="0.25"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</row>
    <row r="160" spans="5:93" x14ac:dyDescent="0.25"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</row>
    <row r="161" spans="5:93" x14ac:dyDescent="0.25"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</row>
    <row r="162" spans="5:93" x14ac:dyDescent="0.25"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</row>
    <row r="163" spans="5:93" x14ac:dyDescent="0.25"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</row>
    <row r="164" spans="5:93" x14ac:dyDescent="0.25"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</row>
    <row r="165" spans="5:93" x14ac:dyDescent="0.25"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</row>
    <row r="166" spans="5:93" x14ac:dyDescent="0.25"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</row>
    <row r="167" spans="5:93" x14ac:dyDescent="0.25"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</row>
    <row r="168" spans="5:93" x14ac:dyDescent="0.25"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</row>
    <row r="169" spans="5:93" x14ac:dyDescent="0.25"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</row>
    <row r="170" spans="5:93" x14ac:dyDescent="0.25"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</row>
    <row r="171" spans="5:93" x14ac:dyDescent="0.25"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</row>
    <row r="172" spans="5:93" x14ac:dyDescent="0.25"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</row>
    <row r="173" spans="5:93" x14ac:dyDescent="0.25"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</row>
    <row r="174" spans="5:93" x14ac:dyDescent="0.25"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</row>
    <row r="175" spans="5:93" x14ac:dyDescent="0.25"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</row>
    <row r="176" spans="5:93" x14ac:dyDescent="0.25"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</row>
    <row r="177" spans="5:93" x14ac:dyDescent="0.25"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</row>
    <row r="178" spans="5:93" x14ac:dyDescent="0.25"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</row>
    <row r="179" spans="5:93" x14ac:dyDescent="0.25"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</row>
    <row r="180" spans="5:93" x14ac:dyDescent="0.25"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</row>
    <row r="181" spans="5:93" x14ac:dyDescent="0.25"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</row>
    <row r="182" spans="5:93" x14ac:dyDescent="0.25"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</row>
    <row r="183" spans="5:93" x14ac:dyDescent="0.25"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</row>
    <row r="184" spans="5:93" x14ac:dyDescent="0.25"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</row>
    <row r="185" spans="5:93" x14ac:dyDescent="0.25"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</row>
    <row r="186" spans="5:93" x14ac:dyDescent="0.25"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</row>
    <row r="187" spans="5:93" x14ac:dyDescent="0.25"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</row>
    <row r="188" spans="5:93" x14ac:dyDescent="0.25"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</row>
    <row r="189" spans="5:93" x14ac:dyDescent="0.25"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</row>
    <row r="190" spans="5:93" x14ac:dyDescent="0.25"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</row>
    <row r="191" spans="5:93" x14ac:dyDescent="0.25"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</row>
    <row r="192" spans="5:93" x14ac:dyDescent="0.25"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</row>
    <row r="193" spans="5:93" x14ac:dyDescent="0.25"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</row>
    <row r="194" spans="5:93" x14ac:dyDescent="0.25"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</row>
    <row r="195" spans="5:93" x14ac:dyDescent="0.25"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</row>
    <row r="196" spans="5:93" x14ac:dyDescent="0.25"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</row>
    <row r="197" spans="5:93" x14ac:dyDescent="0.25"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</row>
    <row r="198" spans="5:93" x14ac:dyDescent="0.25"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</row>
    <row r="199" spans="5:93" x14ac:dyDescent="0.25"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</row>
    <row r="200" spans="5:93" x14ac:dyDescent="0.25"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</row>
    <row r="201" spans="5:93" x14ac:dyDescent="0.25"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</row>
    <row r="202" spans="5:93" x14ac:dyDescent="0.25"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</row>
    <row r="203" spans="5:93" x14ac:dyDescent="0.25"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</row>
    <row r="204" spans="5:93" x14ac:dyDescent="0.25"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</row>
    <row r="205" spans="5:93" x14ac:dyDescent="0.25"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</row>
    <row r="206" spans="5:93" x14ac:dyDescent="0.25"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</row>
    <row r="207" spans="5:93" x14ac:dyDescent="0.25"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</row>
    <row r="208" spans="5:93" x14ac:dyDescent="0.25"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</row>
    <row r="209" spans="5:93" x14ac:dyDescent="0.25"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</row>
    <row r="210" spans="5:93" x14ac:dyDescent="0.25"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</row>
    <row r="211" spans="5:93" x14ac:dyDescent="0.25"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</row>
    <row r="212" spans="5:93" x14ac:dyDescent="0.25"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</row>
    <row r="213" spans="5:93" x14ac:dyDescent="0.25"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</row>
    <row r="214" spans="5:93" x14ac:dyDescent="0.25"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</row>
    <row r="215" spans="5:93" x14ac:dyDescent="0.25"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</row>
    <row r="216" spans="5:93" x14ac:dyDescent="0.25"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</row>
    <row r="217" spans="5:93" x14ac:dyDescent="0.25"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</row>
    <row r="218" spans="5:93" x14ac:dyDescent="0.25"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</row>
    <row r="219" spans="5:93" x14ac:dyDescent="0.25"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</row>
    <row r="220" spans="5:93" x14ac:dyDescent="0.25"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</row>
    <row r="221" spans="5:93" x14ac:dyDescent="0.25"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</row>
    <row r="222" spans="5:93" x14ac:dyDescent="0.25"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</row>
    <row r="223" spans="5:93" x14ac:dyDescent="0.25"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</row>
    <row r="224" spans="5:93" x14ac:dyDescent="0.25"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</row>
    <row r="225" spans="5:93" x14ac:dyDescent="0.25"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</row>
    <row r="226" spans="5:93" x14ac:dyDescent="0.25"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</row>
    <row r="227" spans="5:93" x14ac:dyDescent="0.25"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</row>
    <row r="228" spans="5:93" x14ac:dyDescent="0.25"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</row>
    <row r="229" spans="5:93" x14ac:dyDescent="0.25"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</row>
    <row r="230" spans="5:93" x14ac:dyDescent="0.25"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</row>
    <row r="231" spans="5:93" x14ac:dyDescent="0.25"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</row>
    <row r="232" spans="5:93" x14ac:dyDescent="0.25"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</row>
    <row r="233" spans="5:93" x14ac:dyDescent="0.25"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</row>
    <row r="234" spans="5:93" x14ac:dyDescent="0.25"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</row>
    <row r="235" spans="5:93" x14ac:dyDescent="0.25"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</row>
    <row r="236" spans="5:93" x14ac:dyDescent="0.25"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</row>
    <row r="237" spans="5:93" x14ac:dyDescent="0.25"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</row>
    <row r="238" spans="5:93" x14ac:dyDescent="0.25"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</row>
    <row r="239" spans="5:93" x14ac:dyDescent="0.25"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</row>
    <row r="240" spans="5:93" x14ac:dyDescent="0.25"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</row>
    <row r="241" spans="5:93" x14ac:dyDescent="0.25"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</row>
    <row r="242" spans="5:93" x14ac:dyDescent="0.25"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</row>
    <row r="243" spans="5:93" x14ac:dyDescent="0.25"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</row>
    <row r="244" spans="5:93" x14ac:dyDescent="0.25"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</row>
    <row r="245" spans="5:93" x14ac:dyDescent="0.25"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</row>
    <row r="246" spans="5:93" x14ac:dyDescent="0.25"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</row>
    <row r="247" spans="5:93" x14ac:dyDescent="0.25"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</row>
    <row r="248" spans="5:93" x14ac:dyDescent="0.25"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</row>
    <row r="249" spans="5:93" x14ac:dyDescent="0.25"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</row>
    <row r="250" spans="5:93" x14ac:dyDescent="0.25"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</row>
    <row r="251" spans="5:93" x14ac:dyDescent="0.25"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</row>
    <row r="252" spans="5:93" x14ac:dyDescent="0.25"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</row>
    <row r="253" spans="5:93" x14ac:dyDescent="0.25"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</row>
    <row r="254" spans="5:93" x14ac:dyDescent="0.25"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</row>
    <row r="255" spans="5:93" x14ac:dyDescent="0.25"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</row>
    <row r="256" spans="5:93" x14ac:dyDescent="0.25"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</row>
    <row r="257" spans="5:93" x14ac:dyDescent="0.25"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</row>
    <row r="258" spans="5:93" x14ac:dyDescent="0.25"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</row>
    <row r="259" spans="5:93" x14ac:dyDescent="0.25"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</row>
    <row r="260" spans="5:93" x14ac:dyDescent="0.25"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</row>
    <row r="261" spans="5:93" x14ac:dyDescent="0.25"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</row>
    <row r="262" spans="5:93" x14ac:dyDescent="0.25"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</row>
    <row r="263" spans="5:93" x14ac:dyDescent="0.25"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</row>
    <row r="264" spans="5:93" x14ac:dyDescent="0.25"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</row>
    <row r="265" spans="5:93" x14ac:dyDescent="0.25"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</row>
    <row r="266" spans="5:93" x14ac:dyDescent="0.25"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</row>
    <row r="267" spans="5:93" x14ac:dyDescent="0.25"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</row>
    <row r="268" spans="5:93" x14ac:dyDescent="0.25"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</row>
    <row r="269" spans="5:93" x14ac:dyDescent="0.25"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</row>
    <row r="270" spans="5:93" x14ac:dyDescent="0.25"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</row>
    <row r="271" spans="5:93" x14ac:dyDescent="0.25"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</row>
    <row r="272" spans="5:93" x14ac:dyDescent="0.25"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</row>
    <row r="273" spans="5:93" x14ac:dyDescent="0.25"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</row>
    <row r="274" spans="5:93" x14ac:dyDescent="0.25"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</row>
    <row r="275" spans="5:93" x14ac:dyDescent="0.25"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</row>
    <row r="276" spans="5:93" x14ac:dyDescent="0.25"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</row>
    <row r="277" spans="5:93" x14ac:dyDescent="0.25"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</row>
    <row r="278" spans="5:93" x14ac:dyDescent="0.25"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</row>
    <row r="279" spans="5:93" x14ac:dyDescent="0.25"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</row>
    <row r="280" spans="5:93" x14ac:dyDescent="0.25"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</row>
    <row r="281" spans="5:93" x14ac:dyDescent="0.25"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</row>
    <row r="282" spans="5:93" x14ac:dyDescent="0.25"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</row>
    <row r="283" spans="5:93" x14ac:dyDescent="0.25"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</row>
    <row r="284" spans="5:93" x14ac:dyDescent="0.25"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</row>
    <row r="285" spans="5:93" x14ac:dyDescent="0.25"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</row>
    <row r="286" spans="5:93" x14ac:dyDescent="0.25"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</row>
    <row r="287" spans="5:93" x14ac:dyDescent="0.25"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</row>
    <row r="288" spans="5:93" x14ac:dyDescent="0.25"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</row>
    <row r="289" spans="5:93" x14ac:dyDescent="0.25"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</row>
    <row r="290" spans="5:93" x14ac:dyDescent="0.25"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</row>
    <row r="291" spans="5:93" x14ac:dyDescent="0.25"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</row>
    <row r="292" spans="5:93" x14ac:dyDescent="0.25"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</row>
    <row r="293" spans="5:93" x14ac:dyDescent="0.25"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</row>
    <row r="294" spans="5:93" x14ac:dyDescent="0.25"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</row>
    <row r="295" spans="5:93" x14ac:dyDescent="0.25"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</row>
    <row r="296" spans="5:93" x14ac:dyDescent="0.25"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</row>
    <row r="297" spans="5:93" x14ac:dyDescent="0.25"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</row>
    <row r="298" spans="5:93" x14ac:dyDescent="0.25"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</row>
    <row r="299" spans="5:93" x14ac:dyDescent="0.25"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</row>
    <row r="300" spans="5:93" x14ac:dyDescent="0.25"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</row>
    <row r="301" spans="5:93" x14ac:dyDescent="0.25"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</row>
    <row r="302" spans="5:93" x14ac:dyDescent="0.25"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</row>
    <row r="303" spans="5:93" x14ac:dyDescent="0.25"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</row>
    <row r="304" spans="5:93" x14ac:dyDescent="0.25"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</row>
    <row r="305" spans="5:93" x14ac:dyDescent="0.25"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</row>
    <row r="306" spans="5:93" x14ac:dyDescent="0.25"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</row>
    <row r="307" spans="5:93" x14ac:dyDescent="0.25"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</row>
    <row r="308" spans="5:93" x14ac:dyDescent="0.25"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</row>
    <row r="309" spans="5:93" x14ac:dyDescent="0.25"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</row>
    <row r="310" spans="5:93" x14ac:dyDescent="0.25"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</row>
    <row r="311" spans="5:93" x14ac:dyDescent="0.25"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</row>
    <row r="312" spans="5:93" x14ac:dyDescent="0.25"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</row>
    <row r="313" spans="5:93" x14ac:dyDescent="0.25"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</row>
    <row r="314" spans="5:93" x14ac:dyDescent="0.25"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</row>
    <row r="315" spans="5:93" x14ac:dyDescent="0.25"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</row>
    <row r="316" spans="5:93" x14ac:dyDescent="0.25"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</row>
    <row r="317" spans="5:93" x14ac:dyDescent="0.25"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</row>
    <row r="318" spans="5:93" x14ac:dyDescent="0.25"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</row>
    <row r="319" spans="5:93" x14ac:dyDescent="0.25"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</row>
    <row r="320" spans="5:93" x14ac:dyDescent="0.25"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</row>
    <row r="321" spans="5:93" x14ac:dyDescent="0.25"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</row>
    <row r="322" spans="5:93" x14ac:dyDescent="0.25"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</row>
    <row r="323" spans="5:93" x14ac:dyDescent="0.25"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</row>
    <row r="324" spans="5:93" x14ac:dyDescent="0.25"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</row>
    <row r="325" spans="5:93" x14ac:dyDescent="0.25"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</row>
    <row r="326" spans="5:93" x14ac:dyDescent="0.25"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</row>
    <row r="327" spans="5:93" x14ac:dyDescent="0.25"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</row>
    <row r="328" spans="5:93" x14ac:dyDescent="0.25"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</row>
    <row r="329" spans="5:93" x14ac:dyDescent="0.25"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</row>
    <row r="330" spans="5:93" x14ac:dyDescent="0.25"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</row>
    <row r="331" spans="5:93" x14ac:dyDescent="0.25"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</row>
    <row r="332" spans="5:93" x14ac:dyDescent="0.25"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</row>
    <row r="333" spans="5:93" x14ac:dyDescent="0.25"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</row>
    <row r="334" spans="5:93" x14ac:dyDescent="0.25"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</row>
    <row r="335" spans="5:93" x14ac:dyDescent="0.25"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</row>
    <row r="336" spans="5:93" x14ac:dyDescent="0.25"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</row>
    <row r="337" spans="5:93" x14ac:dyDescent="0.25"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</row>
    <row r="338" spans="5:93" x14ac:dyDescent="0.25"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</row>
    <row r="339" spans="5:93" x14ac:dyDescent="0.25"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</row>
    <row r="340" spans="5:93" x14ac:dyDescent="0.25"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</row>
    <row r="341" spans="5:93" x14ac:dyDescent="0.25"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</row>
    <row r="342" spans="5:93" x14ac:dyDescent="0.25"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</row>
    <row r="343" spans="5:93" x14ac:dyDescent="0.25"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</row>
    <row r="344" spans="5:93" x14ac:dyDescent="0.25"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</row>
    <row r="345" spans="5:93" x14ac:dyDescent="0.25"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</row>
    <row r="346" spans="5:93" x14ac:dyDescent="0.25"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</row>
    <row r="347" spans="5:93" x14ac:dyDescent="0.25"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</row>
    <row r="348" spans="5:93" x14ac:dyDescent="0.25"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</row>
    <row r="349" spans="5:93" x14ac:dyDescent="0.25"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</row>
    <row r="350" spans="5:93" x14ac:dyDescent="0.25"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</row>
    <row r="351" spans="5:93" x14ac:dyDescent="0.25"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</row>
    <row r="352" spans="5:93" x14ac:dyDescent="0.25"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</row>
    <row r="353" spans="5:93" x14ac:dyDescent="0.25"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</row>
    <row r="354" spans="5:93" x14ac:dyDescent="0.25"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</row>
    <row r="355" spans="5:93" x14ac:dyDescent="0.25"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</row>
    <row r="356" spans="5:93" x14ac:dyDescent="0.25"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</row>
    <row r="357" spans="5:93" x14ac:dyDescent="0.25"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</row>
    <row r="358" spans="5:93" x14ac:dyDescent="0.25"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</row>
    <row r="359" spans="5:93" x14ac:dyDescent="0.25"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</row>
    <row r="360" spans="5:93" x14ac:dyDescent="0.25"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</row>
    <row r="361" spans="5:93" x14ac:dyDescent="0.25"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</row>
    <row r="362" spans="5:93" x14ac:dyDescent="0.25"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</row>
    <row r="363" spans="5:93" x14ac:dyDescent="0.25"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</row>
    <row r="364" spans="5:93" x14ac:dyDescent="0.25"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</row>
    <row r="365" spans="5:93" x14ac:dyDescent="0.25"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</row>
    <row r="366" spans="5:93" x14ac:dyDescent="0.25"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</row>
    <row r="367" spans="5:93" x14ac:dyDescent="0.25"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</row>
    <row r="368" spans="5:93" x14ac:dyDescent="0.25"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</row>
    <row r="369" spans="5:93" x14ac:dyDescent="0.25"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</row>
    <row r="370" spans="5:93" x14ac:dyDescent="0.25"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</row>
    <row r="371" spans="5:93" x14ac:dyDescent="0.25"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</row>
    <row r="372" spans="5:93" x14ac:dyDescent="0.25"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</row>
    <row r="373" spans="5:93" x14ac:dyDescent="0.25"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</row>
    <row r="374" spans="5:93" x14ac:dyDescent="0.25"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</row>
    <row r="375" spans="5:93" x14ac:dyDescent="0.25"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</row>
    <row r="376" spans="5:93" x14ac:dyDescent="0.25"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</row>
    <row r="377" spans="5:93" x14ac:dyDescent="0.25"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</row>
    <row r="378" spans="5:93" x14ac:dyDescent="0.25"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</row>
    <row r="379" spans="5:93" x14ac:dyDescent="0.25"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</row>
    <row r="380" spans="5:93" x14ac:dyDescent="0.25"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</row>
    <row r="382" spans="5:93" x14ac:dyDescent="0.25">
      <c r="BM382" s="5" t="b">
        <f>BM380=BM16</f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6B53-5237-4DA4-BA49-F0BF4059D230}">
  <sheetPr>
    <tabColor theme="4" tint="0.59999389629810485"/>
  </sheetPr>
  <dimension ref="B2:CO382"/>
  <sheetViews>
    <sheetView showGridLines="0" zoomScale="85" zoomScaleNormal="85" workbookViewId="0">
      <selection activeCell="B2" sqref="B2"/>
    </sheetView>
  </sheetViews>
  <sheetFormatPr defaultColWidth="9.109375" defaultRowHeight="13.2" x14ac:dyDescent="0.25"/>
  <cols>
    <col min="1" max="1" width="9.109375" style="5"/>
    <col min="2" max="2" width="19.6640625" style="5" customWidth="1"/>
    <col min="3" max="4" width="10.6640625" style="5" customWidth="1"/>
    <col min="5" max="5" width="11.44140625" style="5" bestFit="1" customWidth="1"/>
    <col min="6" max="6" width="12.88671875" style="5" bestFit="1" customWidth="1"/>
    <col min="7" max="7" width="14" style="5" bestFit="1" customWidth="1"/>
    <col min="8" max="8" width="13.88671875" style="5" bestFit="1" customWidth="1"/>
    <col min="9" max="9" width="11.5546875" style="5" customWidth="1"/>
    <col min="10" max="11" width="9.5546875" style="5" customWidth="1"/>
    <col min="12" max="65" width="8.88671875" style="5" customWidth="1"/>
    <col min="66" max="16384" width="9.109375" style="5"/>
  </cols>
  <sheetData>
    <row r="2" spans="2:93" x14ac:dyDescent="0.25">
      <c r="B2" s="4" t="s">
        <v>39</v>
      </c>
    </row>
    <row r="3" spans="2:93" ht="14.25" customHeight="1" x14ac:dyDescent="0.25">
      <c r="E3" s="17" t="str">
        <f>"Crank-Nicolson with Barrier = "&amp;C8</f>
        <v>Crank-Nicolson with Barrier = 200</v>
      </c>
    </row>
    <row r="4" spans="2:93" ht="13.8" thickBot="1" x14ac:dyDescent="0.3">
      <c r="B4" s="6" t="s">
        <v>7</v>
      </c>
      <c r="C4" s="7"/>
      <c r="D4" s="7"/>
      <c r="E4" s="19" t="s">
        <v>27</v>
      </c>
      <c r="F4" s="19" t="s">
        <v>28</v>
      </c>
      <c r="G4" s="19" t="s">
        <v>29</v>
      </c>
      <c r="H4" s="19" t="s">
        <v>30</v>
      </c>
      <c r="I4" s="19" t="s">
        <v>48</v>
      </c>
      <c r="J4" s="19" t="s">
        <v>32</v>
      </c>
      <c r="K4" s="19" t="s">
        <v>49</v>
      </c>
    </row>
    <row r="5" spans="2:93" x14ac:dyDescent="0.25">
      <c r="B5" s="8" t="s">
        <v>8</v>
      </c>
      <c r="C5" s="13">
        <v>1</v>
      </c>
      <c r="D5" s="13"/>
      <c r="E5" s="20">
        <v>1</v>
      </c>
      <c r="F5" s="20">
        <v>100</v>
      </c>
      <c r="G5" s="20">
        <v>100</v>
      </c>
      <c r="H5" s="21">
        <v>10.591845703967572</v>
      </c>
      <c r="I5" s="25">
        <f t="shared" ref="I5:I11" si="0">+$C$33</f>
        <v>10.636945583100102</v>
      </c>
      <c r="J5" s="22">
        <f>+I5-H5</f>
        <v>4.5099879132530774E-2</v>
      </c>
      <c r="K5" s="26" t="s">
        <v>50</v>
      </c>
    </row>
    <row r="6" spans="2:93" x14ac:dyDescent="0.25">
      <c r="B6" s="8" t="s">
        <v>9</v>
      </c>
      <c r="C6" s="13">
        <v>100</v>
      </c>
      <c r="D6" s="13"/>
      <c r="E6" s="20">
        <f>+E5+1</f>
        <v>2</v>
      </c>
      <c r="F6" s="20">
        <f>+F5*2</f>
        <v>200</v>
      </c>
      <c r="G6" s="20">
        <f>+G5*2</f>
        <v>200</v>
      </c>
      <c r="H6" s="21">
        <v>10.612373332672655</v>
      </c>
      <c r="I6" s="25">
        <f t="shared" si="0"/>
        <v>10.636945583100102</v>
      </c>
      <c r="J6" s="22">
        <f>+I6-H6</f>
        <v>2.4572250427446818E-2</v>
      </c>
      <c r="K6" s="22">
        <f>J6/J5</f>
        <v>0.54484071576419657</v>
      </c>
    </row>
    <row r="7" spans="2:93" x14ac:dyDescent="0.25">
      <c r="B7" s="8" t="s">
        <v>10</v>
      </c>
      <c r="C7" s="13">
        <v>1</v>
      </c>
      <c r="D7" s="13"/>
      <c r="E7" s="20">
        <f>+E6+1</f>
        <v>3</v>
      </c>
      <c r="F7" s="20">
        <f>+F6*2</f>
        <v>400</v>
      </c>
      <c r="G7" s="20">
        <f>+G6*2</f>
        <v>400</v>
      </c>
      <c r="H7" s="21">
        <v>10.618843238311802</v>
      </c>
      <c r="I7" s="25">
        <f t="shared" si="0"/>
        <v>10.636945583100102</v>
      </c>
      <c r="J7" s="22">
        <f>+I7-H7</f>
        <v>1.8102344788299973E-2</v>
      </c>
      <c r="K7" s="22">
        <f t="shared" ref="K7:K11" si="1">J7/J6</f>
        <v>0.73669869358322748</v>
      </c>
    </row>
    <row r="8" spans="2:93" x14ac:dyDescent="0.25">
      <c r="B8" s="8" t="s">
        <v>11</v>
      </c>
      <c r="C8" s="13">
        <v>200</v>
      </c>
      <c r="D8" s="13"/>
      <c r="E8" s="20">
        <f>+E7+1</f>
        <v>4</v>
      </c>
      <c r="F8" s="20">
        <f>+F7*2</f>
        <v>800</v>
      </c>
      <c r="G8" s="20">
        <f>+G7*2</f>
        <v>800</v>
      </c>
      <c r="H8" s="21">
        <v>10.632691521395172</v>
      </c>
      <c r="I8" s="25">
        <f t="shared" si="0"/>
        <v>10.636945583100102</v>
      </c>
      <c r="J8" s="22">
        <f>+I8-H8</f>
        <v>4.2540617049304785E-3</v>
      </c>
      <c r="K8" s="22">
        <f t="shared" si="1"/>
        <v>0.23500058996114093</v>
      </c>
    </row>
    <row r="9" spans="2:93" x14ac:dyDescent="0.25">
      <c r="B9" s="8" t="s">
        <v>12</v>
      </c>
      <c r="C9" s="13" t="s">
        <v>13</v>
      </c>
      <c r="D9" s="13"/>
      <c r="E9" s="20">
        <f>+E8+1</f>
        <v>5</v>
      </c>
      <c r="F9" s="20">
        <f>+F8*2</f>
        <v>1600</v>
      </c>
      <c r="G9" s="20">
        <f>+G8*2</f>
        <v>1600</v>
      </c>
      <c r="H9" s="21">
        <v>10.634129788073141</v>
      </c>
      <c r="I9" s="25">
        <f t="shared" si="0"/>
        <v>10.636945583100102</v>
      </c>
      <c r="J9" s="22">
        <f>+I9-H9</f>
        <v>2.8157950269616094E-3</v>
      </c>
      <c r="K9" s="22">
        <f t="shared" si="1"/>
        <v>0.66190742454395735</v>
      </c>
    </row>
    <row r="10" spans="2:93" x14ac:dyDescent="0.25">
      <c r="B10" s="8" t="s">
        <v>14</v>
      </c>
      <c r="C10" s="13">
        <v>2</v>
      </c>
      <c r="D10" s="13"/>
      <c r="E10" s="20">
        <f>+E9+1</f>
        <v>6</v>
      </c>
      <c r="F10" s="20">
        <f>+F9*2</f>
        <v>3200</v>
      </c>
      <c r="G10" s="20">
        <f>+G9*2</f>
        <v>3200</v>
      </c>
      <c r="H10" s="21">
        <v>10.634817399817583</v>
      </c>
      <c r="I10" s="25">
        <f t="shared" si="0"/>
        <v>10.636945583100102</v>
      </c>
      <c r="J10" s="22">
        <f>+I10-H10</f>
        <v>2.1281832825188474E-3</v>
      </c>
      <c r="K10" s="22">
        <f t="shared" si="1"/>
        <v>0.7558019181585347</v>
      </c>
    </row>
    <row r="11" spans="2:93" x14ac:dyDescent="0.25">
      <c r="B11" s="8"/>
      <c r="C11" s="7"/>
      <c r="D11" s="7"/>
      <c r="E11" s="20">
        <f>+E10+1</f>
        <v>7</v>
      </c>
      <c r="F11" s="20">
        <f>+F10*2</f>
        <v>6400</v>
      </c>
      <c r="G11" s="20">
        <f>+G10*2</f>
        <v>6400</v>
      </c>
      <c r="H11" s="21">
        <v>10.634472937303901</v>
      </c>
      <c r="I11" s="25">
        <f t="shared" si="0"/>
        <v>10.636945583100102</v>
      </c>
      <c r="J11" s="22">
        <f>+I11-H11</f>
        <v>2.4726457962014337E-3</v>
      </c>
      <c r="K11" s="22">
        <f t="shared" si="1"/>
        <v>1.1618575413649954</v>
      </c>
    </row>
    <row r="12" spans="2:93" x14ac:dyDescent="0.25">
      <c r="B12" s="6" t="s">
        <v>15</v>
      </c>
      <c r="C12" s="7"/>
      <c r="D12" s="7"/>
      <c r="E12" s="20"/>
      <c r="F12" s="20"/>
      <c r="G12" s="20"/>
      <c r="H12" s="20"/>
      <c r="I12" s="20"/>
      <c r="J12" s="20"/>
      <c r="K12" s="22"/>
    </row>
    <row r="13" spans="2:93" x14ac:dyDescent="0.25">
      <c r="B13" s="8" t="s">
        <v>16</v>
      </c>
      <c r="C13" s="13">
        <v>100</v>
      </c>
      <c r="D13" s="13"/>
      <c r="E13" s="20"/>
      <c r="F13" s="20"/>
      <c r="G13" s="20"/>
      <c r="H13" s="20"/>
      <c r="I13" s="20"/>
      <c r="J13" s="20"/>
      <c r="K13" s="22"/>
    </row>
    <row r="14" spans="2:93" x14ac:dyDescent="0.25">
      <c r="B14" s="8" t="s">
        <v>17</v>
      </c>
      <c r="C14" s="7" t="str">
        <f>+'Yield Curve'!E5</f>
        <v>USD¤1</v>
      </c>
      <c r="D14" s="7"/>
      <c r="E14" s="20"/>
      <c r="F14" s="20"/>
      <c r="G14" s="20"/>
      <c r="H14" s="20"/>
      <c r="I14" s="20"/>
      <c r="J14" s="20"/>
      <c r="K14" s="20"/>
    </row>
    <row r="15" spans="2:93" ht="14.4" x14ac:dyDescent="0.3">
      <c r="B15" s="8" t="s">
        <v>18</v>
      </c>
      <c r="C15" s="14">
        <v>0.02</v>
      </c>
      <c r="D15" s="14"/>
      <c r="E15" s="23" t="str">
        <f>"Fully implicit with Barrier = "&amp;C8</f>
        <v>Fully implicit with Barrier = 200</v>
      </c>
      <c r="F15" s="20"/>
      <c r="G15" s="20"/>
      <c r="H15" s="20"/>
      <c r="I15" s="20"/>
      <c r="J15" s="20"/>
      <c r="K15" s="20"/>
    </row>
    <row r="16" spans="2:93" ht="15" thickBot="1" x14ac:dyDescent="0.35">
      <c r="B16" s="8" t="s">
        <v>19</v>
      </c>
      <c r="C16" s="14">
        <v>0.25</v>
      </c>
      <c r="D16" s="14"/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J16" s="19" t="s">
        <v>32</v>
      </c>
      <c r="K16" s="19" t="s">
        <v>49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</row>
    <row r="17" spans="2:93" ht="14.4" x14ac:dyDescent="0.3">
      <c r="B17" s="8" t="s">
        <v>26</v>
      </c>
      <c r="C17" s="15">
        <f>+'Yield Curve'!C8</f>
        <v>0.05</v>
      </c>
      <c r="D17" s="15"/>
      <c r="E17" s="20">
        <v>1</v>
      </c>
      <c r="F17" s="20">
        <v>100</v>
      </c>
      <c r="G17" s="20">
        <v>100</v>
      </c>
      <c r="H17" s="21">
        <v>10.589297920248633</v>
      </c>
      <c r="I17" s="25">
        <f t="shared" ref="I17:I23" si="2">+$C$33</f>
        <v>10.636945583100102</v>
      </c>
      <c r="J17" s="22">
        <f>+I17-H17</f>
        <v>4.7647662851469264E-2</v>
      </c>
      <c r="K17" s="26" t="s">
        <v>50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</row>
    <row r="18" spans="2:93" x14ac:dyDescent="0.25">
      <c r="B18" s="8"/>
      <c r="C18" s="7"/>
      <c r="D18" s="7"/>
      <c r="E18" s="20">
        <f>+E17+1</f>
        <v>2</v>
      </c>
      <c r="F18" s="20">
        <f>+F17*2</f>
        <v>200</v>
      </c>
      <c r="G18" s="20">
        <f>+G17*2</f>
        <v>200</v>
      </c>
      <c r="H18" s="21">
        <v>10.612863436257749</v>
      </c>
      <c r="I18" s="25">
        <f t="shared" si="2"/>
        <v>10.636945583100102</v>
      </c>
      <c r="J18" s="22">
        <f>+I18-H18</f>
        <v>2.4082146842353325E-2</v>
      </c>
      <c r="K18" s="22">
        <f>J18/J17</f>
        <v>0.50542136594241638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</row>
    <row r="19" spans="2:93" x14ac:dyDescent="0.25">
      <c r="B19" s="6" t="s">
        <v>20</v>
      </c>
      <c r="C19" s="7"/>
      <c r="D19" s="7"/>
      <c r="E19" s="20">
        <f>+E18+1</f>
        <v>3</v>
      </c>
      <c r="F19" s="20">
        <f>+F18*2</f>
        <v>400</v>
      </c>
      <c r="G19" s="20">
        <f>+G18*2</f>
        <v>400</v>
      </c>
      <c r="H19" s="21">
        <v>10.620729643651162</v>
      </c>
      <c r="I19" s="25">
        <f t="shared" si="2"/>
        <v>10.636945583100102</v>
      </c>
      <c r="J19" s="22">
        <f>+I19-H19</f>
        <v>1.621593944894073E-2</v>
      </c>
      <c r="K19" s="22">
        <f t="shared" ref="K19:K23" si="3">J19/J18</f>
        <v>0.67335937925690748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</row>
    <row r="20" spans="2:93" x14ac:dyDescent="0.25">
      <c r="B20" s="8" t="s">
        <v>21</v>
      </c>
      <c r="C20" s="13">
        <v>100</v>
      </c>
      <c r="D20" s="13"/>
      <c r="E20" s="20">
        <f>+E19+1</f>
        <v>4</v>
      </c>
      <c r="F20" s="20">
        <f>+F19*2</f>
        <v>800</v>
      </c>
      <c r="G20" s="20">
        <f>+G19*2</f>
        <v>800</v>
      </c>
      <c r="H20" s="21">
        <v>10.628003454778307</v>
      </c>
      <c r="I20" s="25">
        <f t="shared" si="2"/>
        <v>10.636945583100102</v>
      </c>
      <c r="J20" s="22">
        <f>+I20-H20</f>
        <v>8.9421283217951952E-3</v>
      </c>
      <c r="K20" s="22">
        <f t="shared" si="3"/>
        <v>0.55144065812229703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</row>
    <row r="21" spans="2:93" x14ac:dyDescent="0.25">
      <c r="B21" s="8" t="s">
        <v>22</v>
      </c>
      <c r="C21" s="13">
        <v>100</v>
      </c>
      <c r="D21" s="13"/>
      <c r="E21" s="20">
        <f>+E20+1</f>
        <v>5</v>
      </c>
      <c r="F21" s="20">
        <f>+F20*2</f>
        <v>1600</v>
      </c>
      <c r="G21" s="20">
        <f>+G20*2</f>
        <v>1600</v>
      </c>
      <c r="H21" s="21">
        <v>10.631679706421822</v>
      </c>
      <c r="I21" s="25">
        <f t="shared" si="2"/>
        <v>10.636945583100102</v>
      </c>
      <c r="J21" s="22">
        <f>+I21-H21</f>
        <v>5.2658766782798239E-3</v>
      </c>
      <c r="K21" s="22">
        <f t="shared" si="3"/>
        <v>0.58888404290117169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</row>
    <row r="22" spans="2:93" x14ac:dyDescent="0.25">
      <c r="B22" s="8" t="s">
        <v>23</v>
      </c>
      <c r="C22" s="13">
        <v>4</v>
      </c>
      <c r="D22" s="13"/>
      <c r="E22" s="20">
        <f>+E21+1</f>
        <v>6</v>
      </c>
      <c r="F22" s="20">
        <f>+F21*2</f>
        <v>3200</v>
      </c>
      <c r="G22" s="20">
        <f>+G21*2</f>
        <v>3200</v>
      </c>
      <c r="H22" s="21">
        <v>10.633572000530528</v>
      </c>
      <c r="I22" s="25">
        <f t="shared" si="2"/>
        <v>10.636945583100102</v>
      </c>
      <c r="J22" s="22">
        <f>+I22-H22</f>
        <v>3.3735825695746513E-3</v>
      </c>
      <c r="K22" s="22">
        <f t="shared" si="3"/>
        <v>0.64064974850050638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</row>
    <row r="23" spans="2:93" x14ac:dyDescent="0.25">
      <c r="B23" s="8" t="s">
        <v>24</v>
      </c>
      <c r="C23" s="13">
        <v>1</v>
      </c>
      <c r="D23" s="13"/>
      <c r="E23" s="20">
        <f>+E22+1</f>
        <v>7</v>
      </c>
      <c r="F23" s="20">
        <f>+F22*2</f>
        <v>6400</v>
      </c>
      <c r="G23" s="20">
        <f>+G22*2</f>
        <v>6400</v>
      </c>
      <c r="H23" s="24">
        <v>10.634541012550034</v>
      </c>
      <c r="I23" s="25">
        <f t="shared" si="2"/>
        <v>10.636945583100102</v>
      </c>
      <c r="J23" s="22">
        <f t="shared" ref="J23" si="4">+I23-H23</f>
        <v>2.4045705500679304E-3</v>
      </c>
      <c r="K23" s="22">
        <f t="shared" si="3"/>
        <v>0.71276469464658865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2:93" x14ac:dyDescent="0.25">
      <c r="B24" s="8"/>
      <c r="C24" s="7"/>
      <c r="D24" s="7"/>
      <c r="K24" s="1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2:93" x14ac:dyDescent="0.25">
      <c r="B25" s="6" t="s">
        <v>25</v>
      </c>
      <c r="C25" s="7"/>
      <c r="D25" s="7"/>
      <c r="K25" s="1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2:93" x14ac:dyDescent="0.25">
      <c r="B26" s="8" t="s">
        <v>11</v>
      </c>
      <c r="C26" s="9">
        <f>_xll.ORF.BARRBSPDE(C5,C6,C7,C13,C8,C9,C10,C14,C15,C16,B20:C23,FALSE)</f>
        <v>10.589297920248633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2:93" x14ac:dyDescent="0.25"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2:93" x14ac:dyDescent="0.25">
      <c r="B28" s="6" t="s">
        <v>34</v>
      </c>
      <c r="C28" s="11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2:93" x14ac:dyDescent="0.25">
      <c r="B29" s="5" t="s">
        <v>33</v>
      </c>
      <c r="C29" s="11">
        <f>+_xll.ORF.BARRBS(C5,C9,C13,C6,C8,C7,C17,C15,C16)</f>
        <v>10.596761879390492</v>
      </c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2:93" x14ac:dyDescent="0.25">
      <c r="B30" s="5" t="s">
        <v>35</v>
      </c>
      <c r="C30" s="16">
        <v>365</v>
      </c>
      <c r="D30" s="1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</row>
    <row r="31" spans="2:93" x14ac:dyDescent="0.25">
      <c r="B31" s="5" t="s">
        <v>36</v>
      </c>
      <c r="C31" s="11">
        <f>+C8*EXP(0.5826*C16*SQRT(C7/C30))</f>
        <v>201.53056071793389</v>
      </c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</row>
    <row r="32" spans="2:93" x14ac:dyDescent="0.25">
      <c r="B32" s="5" t="s">
        <v>37</v>
      </c>
      <c r="C32" s="11">
        <f>+C8*EXP(-0.5826*C16*SQRT(C7/C30))</f>
        <v>198.48106340548907</v>
      </c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</row>
    <row r="33" spans="2:93" x14ac:dyDescent="0.25">
      <c r="B33" s="5" t="s">
        <v>38</v>
      </c>
      <c r="C33" s="11">
        <f>+_xll.ORF.BARRBS(C5,C9,C13,C6,C31,C7,C17,C15,C16)</f>
        <v>10.636945583100102</v>
      </c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</row>
    <row r="34" spans="2:93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</row>
    <row r="35" spans="2:93" x14ac:dyDescent="0.25"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2:93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</row>
    <row r="37" spans="2:93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</row>
    <row r="38" spans="2:93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</row>
    <row r="39" spans="2:93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</row>
    <row r="40" spans="2:93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</row>
    <row r="41" spans="2:93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</row>
    <row r="42" spans="2:93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2:93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2:93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2:93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2:93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2:93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2:93" x14ac:dyDescent="0.25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</row>
    <row r="49" spans="5:93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</row>
    <row r="50" spans="5:93" x14ac:dyDescent="0.25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</row>
    <row r="51" spans="5:93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</row>
    <row r="52" spans="5:93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</row>
    <row r="53" spans="5:93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</row>
    <row r="54" spans="5:93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</row>
    <row r="55" spans="5:93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</row>
    <row r="56" spans="5:93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</row>
    <row r="57" spans="5:93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</row>
    <row r="58" spans="5:93" x14ac:dyDescent="0.25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</row>
    <row r="59" spans="5:93" x14ac:dyDescent="0.25"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</row>
    <row r="60" spans="5:93" x14ac:dyDescent="0.25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</row>
    <row r="61" spans="5:93" x14ac:dyDescent="0.25"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</row>
    <row r="62" spans="5:93" x14ac:dyDescent="0.25"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</row>
    <row r="63" spans="5:93" x14ac:dyDescent="0.25"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</row>
    <row r="64" spans="5:93" x14ac:dyDescent="0.25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</row>
    <row r="65" spans="5:93" x14ac:dyDescent="0.25"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</row>
    <row r="66" spans="5:93" x14ac:dyDescent="0.25"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</row>
    <row r="67" spans="5:93" x14ac:dyDescent="0.25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</row>
    <row r="68" spans="5:93" x14ac:dyDescent="0.25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</row>
    <row r="69" spans="5:93" x14ac:dyDescent="0.25"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</row>
    <row r="70" spans="5:93" x14ac:dyDescent="0.25"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</row>
    <row r="71" spans="5:93" x14ac:dyDescent="0.25"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</row>
    <row r="72" spans="5:93" x14ac:dyDescent="0.25"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</row>
    <row r="73" spans="5:93" x14ac:dyDescent="0.25"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</row>
    <row r="74" spans="5:93" x14ac:dyDescent="0.25"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</row>
    <row r="75" spans="5:93" x14ac:dyDescent="0.25"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</row>
    <row r="76" spans="5:93" x14ac:dyDescent="0.25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</row>
    <row r="77" spans="5:93" x14ac:dyDescent="0.25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</row>
    <row r="78" spans="5:93" x14ac:dyDescent="0.25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</row>
    <row r="79" spans="5:93" x14ac:dyDescent="0.25"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</row>
    <row r="80" spans="5:93" x14ac:dyDescent="0.25"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</row>
    <row r="81" spans="5:93" x14ac:dyDescent="0.25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</row>
    <row r="82" spans="5:93" x14ac:dyDescent="0.25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</row>
    <row r="83" spans="5:93" x14ac:dyDescent="0.25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</row>
    <row r="84" spans="5:93" x14ac:dyDescent="0.25"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</row>
    <row r="85" spans="5:93" x14ac:dyDescent="0.25"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</row>
    <row r="86" spans="5:93" x14ac:dyDescent="0.25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</row>
    <row r="87" spans="5:93" x14ac:dyDescent="0.25"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</row>
    <row r="88" spans="5:93" x14ac:dyDescent="0.25"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</row>
    <row r="89" spans="5:93" x14ac:dyDescent="0.25"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</row>
    <row r="90" spans="5:93" x14ac:dyDescent="0.25"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</row>
    <row r="91" spans="5:93" x14ac:dyDescent="0.25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</row>
    <row r="92" spans="5:93" x14ac:dyDescent="0.25"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</row>
    <row r="93" spans="5:93" x14ac:dyDescent="0.25"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</row>
    <row r="94" spans="5:93" x14ac:dyDescent="0.25"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</row>
    <row r="95" spans="5:93" x14ac:dyDescent="0.25"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</row>
    <row r="96" spans="5:93" x14ac:dyDescent="0.25"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</row>
    <row r="97" spans="5:93" x14ac:dyDescent="0.25"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</row>
    <row r="98" spans="5:93" x14ac:dyDescent="0.25"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</row>
    <row r="99" spans="5:93" x14ac:dyDescent="0.25"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</row>
    <row r="100" spans="5:93" x14ac:dyDescent="0.25"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</row>
    <row r="101" spans="5:93" x14ac:dyDescent="0.25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</row>
    <row r="102" spans="5:93" x14ac:dyDescent="0.25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</row>
    <row r="103" spans="5:93" x14ac:dyDescent="0.25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</row>
    <row r="104" spans="5:93" x14ac:dyDescent="0.25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</row>
    <row r="105" spans="5:93" x14ac:dyDescent="0.25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</row>
    <row r="106" spans="5:93" x14ac:dyDescent="0.25"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</row>
    <row r="107" spans="5:93" x14ac:dyDescent="0.25"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</row>
    <row r="108" spans="5:93" x14ac:dyDescent="0.25"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</row>
    <row r="109" spans="5:93" x14ac:dyDescent="0.25"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</row>
    <row r="110" spans="5:93" x14ac:dyDescent="0.25"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</row>
    <row r="111" spans="5:93" x14ac:dyDescent="0.25"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</row>
    <row r="112" spans="5:93" x14ac:dyDescent="0.25"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</row>
    <row r="113" spans="5:93" x14ac:dyDescent="0.25"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</row>
    <row r="114" spans="5:93" x14ac:dyDescent="0.25"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</row>
    <row r="115" spans="5:93" x14ac:dyDescent="0.25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</row>
    <row r="116" spans="5:93" x14ac:dyDescent="0.25"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</row>
    <row r="117" spans="5:93" x14ac:dyDescent="0.25"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</row>
    <row r="118" spans="5:93" x14ac:dyDescent="0.25"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</row>
    <row r="119" spans="5:93" x14ac:dyDescent="0.25"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</row>
    <row r="120" spans="5:93" x14ac:dyDescent="0.25"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</row>
    <row r="121" spans="5:93" x14ac:dyDescent="0.25"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</row>
    <row r="122" spans="5:93" x14ac:dyDescent="0.25"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</row>
    <row r="123" spans="5:93" x14ac:dyDescent="0.25"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</row>
    <row r="124" spans="5:93" x14ac:dyDescent="0.25"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</row>
    <row r="125" spans="5:93" x14ac:dyDescent="0.25"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</row>
    <row r="126" spans="5:93" x14ac:dyDescent="0.25"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</row>
    <row r="127" spans="5:93" x14ac:dyDescent="0.25"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</row>
    <row r="128" spans="5:93" x14ac:dyDescent="0.25"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</row>
    <row r="129" spans="5:93" x14ac:dyDescent="0.25"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</row>
    <row r="130" spans="5:93" x14ac:dyDescent="0.25"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</row>
    <row r="131" spans="5:93" x14ac:dyDescent="0.25"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</row>
    <row r="132" spans="5:93" x14ac:dyDescent="0.25"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</row>
    <row r="133" spans="5:93" x14ac:dyDescent="0.25"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</row>
    <row r="134" spans="5:93" x14ac:dyDescent="0.25"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</row>
    <row r="135" spans="5:93" x14ac:dyDescent="0.25"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</row>
    <row r="136" spans="5:93" x14ac:dyDescent="0.25"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</row>
    <row r="137" spans="5:93" x14ac:dyDescent="0.25"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</row>
    <row r="138" spans="5:93" x14ac:dyDescent="0.25"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</row>
    <row r="139" spans="5:93" x14ac:dyDescent="0.25"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</row>
    <row r="140" spans="5:93" x14ac:dyDescent="0.25"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</row>
    <row r="141" spans="5:93" x14ac:dyDescent="0.25"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</row>
    <row r="142" spans="5:93" x14ac:dyDescent="0.25"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</row>
    <row r="143" spans="5:93" x14ac:dyDescent="0.25"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</row>
    <row r="144" spans="5:93" x14ac:dyDescent="0.25"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</row>
    <row r="145" spans="5:93" x14ac:dyDescent="0.25"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</row>
    <row r="146" spans="5:93" x14ac:dyDescent="0.25"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</row>
    <row r="147" spans="5:93" x14ac:dyDescent="0.25"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</row>
    <row r="148" spans="5:93" x14ac:dyDescent="0.25"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</row>
    <row r="149" spans="5:93" x14ac:dyDescent="0.25"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</row>
    <row r="150" spans="5:93" x14ac:dyDescent="0.25"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</row>
    <row r="151" spans="5:93" x14ac:dyDescent="0.25"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</row>
    <row r="152" spans="5:93" x14ac:dyDescent="0.25"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</row>
    <row r="153" spans="5:93" x14ac:dyDescent="0.25"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</row>
    <row r="154" spans="5:93" x14ac:dyDescent="0.25"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</row>
    <row r="155" spans="5:93" x14ac:dyDescent="0.25"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</row>
    <row r="156" spans="5:93" x14ac:dyDescent="0.25"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</row>
    <row r="157" spans="5:93" x14ac:dyDescent="0.25"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</row>
    <row r="158" spans="5:93" x14ac:dyDescent="0.25"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</row>
    <row r="159" spans="5:93" x14ac:dyDescent="0.25"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</row>
    <row r="160" spans="5:93" x14ac:dyDescent="0.25"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</row>
    <row r="161" spans="5:93" x14ac:dyDescent="0.25"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</row>
    <row r="162" spans="5:93" x14ac:dyDescent="0.25"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</row>
    <row r="163" spans="5:93" x14ac:dyDescent="0.25"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</row>
    <row r="164" spans="5:93" x14ac:dyDescent="0.25"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</row>
    <row r="165" spans="5:93" x14ac:dyDescent="0.25"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</row>
    <row r="166" spans="5:93" x14ac:dyDescent="0.25"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</row>
    <row r="167" spans="5:93" x14ac:dyDescent="0.25"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</row>
    <row r="168" spans="5:93" x14ac:dyDescent="0.25"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</row>
    <row r="169" spans="5:93" x14ac:dyDescent="0.25"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</row>
    <row r="170" spans="5:93" x14ac:dyDescent="0.25"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</row>
    <row r="171" spans="5:93" x14ac:dyDescent="0.25"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</row>
    <row r="172" spans="5:93" x14ac:dyDescent="0.25"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</row>
    <row r="173" spans="5:93" x14ac:dyDescent="0.25"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</row>
    <row r="174" spans="5:93" x14ac:dyDescent="0.25"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</row>
    <row r="175" spans="5:93" x14ac:dyDescent="0.25"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</row>
    <row r="176" spans="5:93" x14ac:dyDescent="0.25"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</row>
    <row r="177" spans="5:93" x14ac:dyDescent="0.25"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</row>
    <row r="178" spans="5:93" x14ac:dyDescent="0.25"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</row>
    <row r="179" spans="5:93" x14ac:dyDescent="0.25"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</row>
    <row r="180" spans="5:93" x14ac:dyDescent="0.25"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</row>
    <row r="181" spans="5:93" x14ac:dyDescent="0.25"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</row>
    <row r="182" spans="5:93" x14ac:dyDescent="0.25"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</row>
    <row r="183" spans="5:93" x14ac:dyDescent="0.25"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</row>
    <row r="184" spans="5:93" x14ac:dyDescent="0.25"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</row>
    <row r="185" spans="5:93" x14ac:dyDescent="0.25"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</row>
    <row r="186" spans="5:93" x14ac:dyDescent="0.25"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</row>
    <row r="187" spans="5:93" x14ac:dyDescent="0.25"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</row>
    <row r="188" spans="5:93" x14ac:dyDescent="0.25"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</row>
    <row r="189" spans="5:93" x14ac:dyDescent="0.25"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</row>
    <row r="190" spans="5:93" x14ac:dyDescent="0.25"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</row>
    <row r="191" spans="5:93" x14ac:dyDescent="0.25"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</row>
    <row r="192" spans="5:93" x14ac:dyDescent="0.25"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</row>
    <row r="193" spans="5:93" x14ac:dyDescent="0.25"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</row>
    <row r="194" spans="5:93" x14ac:dyDescent="0.25"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</row>
    <row r="195" spans="5:93" x14ac:dyDescent="0.25"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</row>
    <row r="196" spans="5:93" x14ac:dyDescent="0.25"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</row>
    <row r="197" spans="5:93" x14ac:dyDescent="0.25"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</row>
    <row r="198" spans="5:93" x14ac:dyDescent="0.25"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</row>
    <row r="199" spans="5:93" x14ac:dyDescent="0.25"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</row>
    <row r="200" spans="5:93" x14ac:dyDescent="0.25"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</row>
    <row r="201" spans="5:93" x14ac:dyDescent="0.25"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</row>
    <row r="202" spans="5:93" x14ac:dyDescent="0.25"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</row>
    <row r="203" spans="5:93" x14ac:dyDescent="0.25"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</row>
    <row r="204" spans="5:93" x14ac:dyDescent="0.25"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</row>
    <row r="205" spans="5:93" x14ac:dyDescent="0.25"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</row>
    <row r="206" spans="5:93" x14ac:dyDescent="0.25"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</row>
    <row r="207" spans="5:93" x14ac:dyDescent="0.25"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</row>
    <row r="208" spans="5:93" x14ac:dyDescent="0.25"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</row>
    <row r="209" spans="5:93" x14ac:dyDescent="0.25"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</row>
    <row r="210" spans="5:93" x14ac:dyDescent="0.25"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</row>
    <row r="211" spans="5:93" x14ac:dyDescent="0.25"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</row>
    <row r="212" spans="5:93" x14ac:dyDescent="0.25"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</row>
    <row r="213" spans="5:93" x14ac:dyDescent="0.25"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</row>
    <row r="214" spans="5:93" x14ac:dyDescent="0.25"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</row>
    <row r="215" spans="5:93" x14ac:dyDescent="0.25"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</row>
    <row r="216" spans="5:93" x14ac:dyDescent="0.25"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</row>
    <row r="217" spans="5:93" x14ac:dyDescent="0.25"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</row>
    <row r="218" spans="5:93" x14ac:dyDescent="0.25"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</row>
    <row r="219" spans="5:93" x14ac:dyDescent="0.25"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</row>
    <row r="220" spans="5:93" x14ac:dyDescent="0.25"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</row>
    <row r="221" spans="5:93" x14ac:dyDescent="0.25"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</row>
    <row r="222" spans="5:93" x14ac:dyDescent="0.25"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</row>
    <row r="223" spans="5:93" x14ac:dyDescent="0.25"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</row>
    <row r="224" spans="5:93" x14ac:dyDescent="0.25"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</row>
    <row r="225" spans="5:93" x14ac:dyDescent="0.25"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</row>
    <row r="226" spans="5:93" x14ac:dyDescent="0.25"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</row>
    <row r="227" spans="5:93" x14ac:dyDescent="0.25"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</row>
    <row r="228" spans="5:93" x14ac:dyDescent="0.25"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</row>
    <row r="229" spans="5:93" x14ac:dyDescent="0.25"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</row>
    <row r="230" spans="5:93" x14ac:dyDescent="0.25"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</row>
    <row r="231" spans="5:93" x14ac:dyDescent="0.25"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</row>
    <row r="232" spans="5:93" x14ac:dyDescent="0.25"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</row>
    <row r="233" spans="5:93" x14ac:dyDescent="0.25"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</row>
    <row r="234" spans="5:93" x14ac:dyDescent="0.25"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</row>
    <row r="235" spans="5:93" x14ac:dyDescent="0.25"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</row>
    <row r="236" spans="5:93" x14ac:dyDescent="0.25"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</row>
    <row r="237" spans="5:93" x14ac:dyDescent="0.25"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</row>
    <row r="238" spans="5:93" x14ac:dyDescent="0.25"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</row>
    <row r="239" spans="5:93" x14ac:dyDescent="0.25"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</row>
    <row r="240" spans="5:93" x14ac:dyDescent="0.25"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</row>
    <row r="241" spans="5:93" x14ac:dyDescent="0.25"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</row>
    <row r="242" spans="5:93" x14ac:dyDescent="0.25"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</row>
    <row r="243" spans="5:93" x14ac:dyDescent="0.25"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</row>
    <row r="244" spans="5:93" x14ac:dyDescent="0.25"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</row>
    <row r="245" spans="5:93" x14ac:dyDescent="0.25"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</row>
    <row r="246" spans="5:93" x14ac:dyDescent="0.25"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</row>
    <row r="247" spans="5:93" x14ac:dyDescent="0.25"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</row>
    <row r="248" spans="5:93" x14ac:dyDescent="0.25"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</row>
    <row r="249" spans="5:93" x14ac:dyDescent="0.25"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</row>
    <row r="250" spans="5:93" x14ac:dyDescent="0.25"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</row>
    <row r="251" spans="5:93" x14ac:dyDescent="0.25"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</row>
    <row r="252" spans="5:93" x14ac:dyDescent="0.25"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</row>
    <row r="253" spans="5:93" x14ac:dyDescent="0.25"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</row>
    <row r="254" spans="5:93" x14ac:dyDescent="0.25"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</row>
    <row r="255" spans="5:93" x14ac:dyDescent="0.25"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</row>
    <row r="256" spans="5:93" x14ac:dyDescent="0.25"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</row>
    <row r="257" spans="5:93" x14ac:dyDescent="0.25"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</row>
    <row r="258" spans="5:93" x14ac:dyDescent="0.25"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</row>
    <row r="259" spans="5:93" x14ac:dyDescent="0.25"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</row>
    <row r="260" spans="5:93" x14ac:dyDescent="0.25"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</row>
    <row r="261" spans="5:93" x14ac:dyDescent="0.25"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</row>
    <row r="262" spans="5:93" x14ac:dyDescent="0.25"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</row>
    <row r="263" spans="5:93" x14ac:dyDescent="0.25"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</row>
    <row r="264" spans="5:93" x14ac:dyDescent="0.25"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</row>
    <row r="265" spans="5:93" x14ac:dyDescent="0.25"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</row>
    <row r="266" spans="5:93" x14ac:dyDescent="0.25"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</row>
    <row r="267" spans="5:93" x14ac:dyDescent="0.25"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</row>
    <row r="268" spans="5:93" x14ac:dyDescent="0.25"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</row>
    <row r="269" spans="5:93" x14ac:dyDescent="0.25"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</row>
    <row r="270" spans="5:93" x14ac:dyDescent="0.25"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</row>
    <row r="271" spans="5:93" x14ac:dyDescent="0.25"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</row>
    <row r="272" spans="5:93" x14ac:dyDescent="0.25"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</row>
    <row r="273" spans="5:93" x14ac:dyDescent="0.25"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</row>
    <row r="274" spans="5:93" x14ac:dyDescent="0.25"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</row>
    <row r="275" spans="5:93" x14ac:dyDescent="0.25"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</row>
    <row r="276" spans="5:93" x14ac:dyDescent="0.25"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</row>
    <row r="277" spans="5:93" x14ac:dyDescent="0.25"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</row>
    <row r="278" spans="5:93" x14ac:dyDescent="0.25"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</row>
    <row r="279" spans="5:93" x14ac:dyDescent="0.25"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</row>
    <row r="280" spans="5:93" x14ac:dyDescent="0.25"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</row>
    <row r="281" spans="5:93" x14ac:dyDescent="0.25"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</row>
    <row r="282" spans="5:93" x14ac:dyDescent="0.25"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</row>
    <row r="283" spans="5:93" x14ac:dyDescent="0.25"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</row>
    <row r="284" spans="5:93" x14ac:dyDescent="0.25"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</row>
    <row r="285" spans="5:93" x14ac:dyDescent="0.25"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</row>
    <row r="286" spans="5:93" x14ac:dyDescent="0.25"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</row>
    <row r="287" spans="5:93" x14ac:dyDescent="0.25"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</row>
    <row r="288" spans="5:93" x14ac:dyDescent="0.25"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</row>
    <row r="289" spans="5:93" x14ac:dyDescent="0.25"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</row>
    <row r="290" spans="5:93" x14ac:dyDescent="0.25"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</row>
    <row r="291" spans="5:93" x14ac:dyDescent="0.25"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</row>
    <row r="292" spans="5:93" x14ac:dyDescent="0.25"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</row>
    <row r="293" spans="5:93" x14ac:dyDescent="0.25"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</row>
    <row r="294" spans="5:93" x14ac:dyDescent="0.25"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</row>
    <row r="295" spans="5:93" x14ac:dyDescent="0.25"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</row>
    <row r="296" spans="5:93" x14ac:dyDescent="0.25"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</row>
    <row r="297" spans="5:93" x14ac:dyDescent="0.25"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</row>
    <row r="298" spans="5:93" x14ac:dyDescent="0.25"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</row>
    <row r="299" spans="5:93" x14ac:dyDescent="0.25"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</row>
    <row r="300" spans="5:93" x14ac:dyDescent="0.25"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</row>
    <row r="301" spans="5:93" x14ac:dyDescent="0.25"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</row>
    <row r="302" spans="5:93" x14ac:dyDescent="0.25"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</row>
    <row r="303" spans="5:93" x14ac:dyDescent="0.25"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</row>
    <row r="304" spans="5:93" x14ac:dyDescent="0.25"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</row>
    <row r="305" spans="5:93" x14ac:dyDescent="0.25"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</row>
    <row r="306" spans="5:93" x14ac:dyDescent="0.25"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</row>
    <row r="307" spans="5:93" x14ac:dyDescent="0.25"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</row>
    <row r="308" spans="5:93" x14ac:dyDescent="0.25"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</row>
    <row r="309" spans="5:93" x14ac:dyDescent="0.25"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</row>
    <row r="310" spans="5:93" x14ac:dyDescent="0.25"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</row>
    <row r="311" spans="5:93" x14ac:dyDescent="0.25"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</row>
    <row r="312" spans="5:93" x14ac:dyDescent="0.25"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</row>
    <row r="313" spans="5:93" x14ac:dyDescent="0.25"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</row>
    <row r="314" spans="5:93" x14ac:dyDescent="0.25"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</row>
    <row r="315" spans="5:93" x14ac:dyDescent="0.25"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</row>
    <row r="316" spans="5:93" x14ac:dyDescent="0.25"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</row>
    <row r="317" spans="5:93" x14ac:dyDescent="0.25"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</row>
    <row r="318" spans="5:93" x14ac:dyDescent="0.25"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</row>
    <row r="319" spans="5:93" x14ac:dyDescent="0.25"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</row>
    <row r="320" spans="5:93" x14ac:dyDescent="0.25"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</row>
    <row r="321" spans="5:93" x14ac:dyDescent="0.25"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</row>
    <row r="322" spans="5:93" x14ac:dyDescent="0.25"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</row>
    <row r="323" spans="5:93" x14ac:dyDescent="0.25"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</row>
    <row r="324" spans="5:93" x14ac:dyDescent="0.25"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</row>
    <row r="325" spans="5:93" x14ac:dyDescent="0.25"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</row>
    <row r="326" spans="5:93" x14ac:dyDescent="0.25"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</row>
    <row r="327" spans="5:93" x14ac:dyDescent="0.25"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</row>
    <row r="328" spans="5:93" x14ac:dyDescent="0.25"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</row>
    <row r="329" spans="5:93" x14ac:dyDescent="0.25"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</row>
    <row r="330" spans="5:93" x14ac:dyDescent="0.25"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</row>
    <row r="331" spans="5:93" x14ac:dyDescent="0.25"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</row>
    <row r="332" spans="5:93" x14ac:dyDescent="0.25"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</row>
    <row r="333" spans="5:93" x14ac:dyDescent="0.25"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</row>
    <row r="334" spans="5:93" x14ac:dyDescent="0.25"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</row>
    <row r="335" spans="5:93" x14ac:dyDescent="0.25"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</row>
    <row r="336" spans="5:93" x14ac:dyDescent="0.25"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</row>
    <row r="337" spans="5:93" x14ac:dyDescent="0.25"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</row>
    <row r="338" spans="5:93" x14ac:dyDescent="0.25"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</row>
    <row r="339" spans="5:93" x14ac:dyDescent="0.25"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</row>
    <row r="340" spans="5:93" x14ac:dyDescent="0.25"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</row>
    <row r="341" spans="5:93" x14ac:dyDescent="0.25"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</row>
    <row r="342" spans="5:93" x14ac:dyDescent="0.25"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</row>
    <row r="343" spans="5:93" x14ac:dyDescent="0.25"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</row>
    <row r="344" spans="5:93" x14ac:dyDescent="0.25"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</row>
    <row r="345" spans="5:93" x14ac:dyDescent="0.25"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</row>
    <row r="346" spans="5:93" x14ac:dyDescent="0.25"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</row>
    <row r="347" spans="5:93" x14ac:dyDescent="0.25"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</row>
    <row r="348" spans="5:93" x14ac:dyDescent="0.25"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</row>
    <row r="349" spans="5:93" x14ac:dyDescent="0.25"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</row>
    <row r="350" spans="5:93" x14ac:dyDescent="0.25"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</row>
    <row r="351" spans="5:93" x14ac:dyDescent="0.25"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</row>
    <row r="352" spans="5:93" x14ac:dyDescent="0.25"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</row>
    <row r="353" spans="5:93" x14ac:dyDescent="0.25"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</row>
    <row r="354" spans="5:93" x14ac:dyDescent="0.25"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</row>
    <row r="355" spans="5:93" x14ac:dyDescent="0.25"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</row>
    <row r="356" spans="5:93" x14ac:dyDescent="0.25"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</row>
    <row r="357" spans="5:93" x14ac:dyDescent="0.25"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</row>
    <row r="358" spans="5:93" x14ac:dyDescent="0.25"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</row>
    <row r="359" spans="5:93" x14ac:dyDescent="0.25"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</row>
    <row r="360" spans="5:93" x14ac:dyDescent="0.25"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</row>
    <row r="361" spans="5:93" x14ac:dyDescent="0.25"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</row>
    <row r="362" spans="5:93" x14ac:dyDescent="0.25"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</row>
    <row r="363" spans="5:93" x14ac:dyDescent="0.25"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</row>
    <row r="364" spans="5:93" x14ac:dyDescent="0.25"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</row>
    <row r="365" spans="5:93" x14ac:dyDescent="0.25"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</row>
    <row r="366" spans="5:93" x14ac:dyDescent="0.25"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</row>
    <row r="367" spans="5:93" x14ac:dyDescent="0.25"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</row>
    <row r="368" spans="5:93" x14ac:dyDescent="0.25"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</row>
    <row r="369" spans="5:93" x14ac:dyDescent="0.25"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</row>
    <row r="370" spans="5:93" x14ac:dyDescent="0.25"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</row>
    <row r="371" spans="5:93" x14ac:dyDescent="0.25"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</row>
    <row r="372" spans="5:93" x14ac:dyDescent="0.25"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</row>
    <row r="373" spans="5:93" x14ac:dyDescent="0.25"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</row>
    <row r="374" spans="5:93" x14ac:dyDescent="0.25"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</row>
    <row r="375" spans="5:93" x14ac:dyDescent="0.25"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</row>
    <row r="376" spans="5:93" x14ac:dyDescent="0.25"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</row>
    <row r="377" spans="5:93" x14ac:dyDescent="0.25"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</row>
    <row r="378" spans="5:93" x14ac:dyDescent="0.25"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</row>
    <row r="379" spans="5:93" x14ac:dyDescent="0.25"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</row>
    <row r="380" spans="5:93" x14ac:dyDescent="0.25"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</row>
    <row r="382" spans="5:93" x14ac:dyDescent="0.25">
      <c r="BM382" s="5" t="b">
        <f>BM380=BM16</f>
        <v>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2BA0-4D94-4E1B-9E70-3CED2F7683FB}">
  <sheetPr>
    <tabColor theme="5" tint="0.39997558519241921"/>
  </sheetPr>
  <dimension ref="B2:BT377"/>
  <sheetViews>
    <sheetView showGridLines="0" zoomScale="70" zoomScaleNormal="70" workbookViewId="0">
      <selection activeCell="B2" sqref="B2"/>
    </sheetView>
  </sheetViews>
  <sheetFormatPr defaultColWidth="9.109375" defaultRowHeight="13.2" x14ac:dyDescent="0.25"/>
  <cols>
    <col min="1" max="1" width="9.109375" style="5"/>
    <col min="2" max="2" width="19.6640625" style="5" customWidth="1"/>
    <col min="3" max="6" width="10.6640625" style="5" customWidth="1"/>
    <col min="7" max="7" width="8.5546875" style="5" customWidth="1"/>
    <col min="8" max="13" width="10.6640625" style="5" customWidth="1"/>
    <col min="14" max="44" width="8.88671875" style="5" customWidth="1"/>
    <col min="45" max="16384" width="9.109375" style="5"/>
  </cols>
  <sheetData>
    <row r="2" spans="2:72" x14ac:dyDescent="0.25">
      <c r="B2" s="27" t="s">
        <v>39</v>
      </c>
      <c r="C2" s="28"/>
      <c r="D2" s="28"/>
      <c r="E2" s="28"/>
      <c r="F2" s="28"/>
    </row>
    <row r="3" spans="2:72" ht="14.25" customHeight="1" x14ac:dyDescent="0.25">
      <c r="B3" s="28"/>
      <c r="C3" s="28"/>
      <c r="D3" s="28"/>
      <c r="E3" s="28"/>
      <c r="F3" s="28"/>
    </row>
    <row r="4" spans="2:72" x14ac:dyDescent="0.25">
      <c r="B4" s="29" t="s">
        <v>7</v>
      </c>
      <c r="C4" s="18"/>
      <c r="D4" s="18"/>
      <c r="E4" s="18"/>
      <c r="F4" s="18"/>
      <c r="G4" s="7"/>
      <c r="N4" s="20"/>
    </row>
    <row r="5" spans="2:72" x14ac:dyDescent="0.25">
      <c r="B5" s="30" t="s">
        <v>8</v>
      </c>
      <c r="C5" s="18">
        <v>1</v>
      </c>
      <c r="D5" s="18">
        <v>-1</v>
      </c>
      <c r="E5" s="18"/>
      <c r="F5" s="18"/>
      <c r="G5" s="13"/>
      <c r="N5" s="20"/>
    </row>
    <row r="6" spans="2:72" x14ac:dyDescent="0.25">
      <c r="B6" s="30" t="s">
        <v>9</v>
      </c>
      <c r="C6" s="18">
        <v>100</v>
      </c>
      <c r="D6" s="18"/>
      <c r="E6" s="18"/>
      <c r="F6" s="18"/>
      <c r="G6" s="13"/>
      <c r="N6" s="20"/>
    </row>
    <row r="7" spans="2:72" x14ac:dyDescent="0.25">
      <c r="B7" s="30" t="s">
        <v>10</v>
      </c>
      <c r="C7" s="18">
        <v>1</v>
      </c>
      <c r="D7" s="18"/>
      <c r="E7" s="18"/>
      <c r="F7" s="18"/>
      <c r="G7" s="13"/>
      <c r="N7" s="20"/>
    </row>
    <row r="8" spans="2:72" x14ac:dyDescent="0.25">
      <c r="B8" s="30" t="s">
        <v>11</v>
      </c>
      <c r="C8" s="18">
        <v>125</v>
      </c>
      <c r="D8" s="18">
        <v>80</v>
      </c>
      <c r="E8" s="18"/>
      <c r="F8" s="18"/>
      <c r="G8" s="13"/>
      <c r="N8" s="20"/>
    </row>
    <row r="9" spans="2:72" x14ac:dyDescent="0.25">
      <c r="B9" s="30" t="s">
        <v>12</v>
      </c>
      <c r="C9" s="18" t="s">
        <v>13</v>
      </c>
      <c r="D9" s="18" t="s">
        <v>44</v>
      </c>
      <c r="E9" s="18"/>
      <c r="F9" s="18"/>
      <c r="G9" s="13"/>
      <c r="H9" s="20"/>
      <c r="I9" s="20"/>
      <c r="J9" s="20"/>
      <c r="K9" s="39"/>
      <c r="L9" s="20"/>
      <c r="M9" s="20"/>
      <c r="N9" s="20"/>
    </row>
    <row r="10" spans="2:72" x14ac:dyDescent="0.25">
      <c r="B10" s="30" t="s">
        <v>14</v>
      </c>
      <c r="C10" s="18">
        <v>2</v>
      </c>
      <c r="D10" s="18">
        <v>1</v>
      </c>
      <c r="E10" s="18">
        <v>0</v>
      </c>
      <c r="F10" s="18"/>
      <c r="G10" s="13"/>
      <c r="H10" s="20"/>
      <c r="I10" s="20"/>
      <c r="J10" s="20"/>
      <c r="K10" s="39"/>
      <c r="L10" s="20"/>
      <c r="M10" s="20"/>
      <c r="N10" s="20"/>
    </row>
    <row r="11" spans="2:72" ht="13.8" thickBot="1" x14ac:dyDescent="0.3">
      <c r="B11" s="30"/>
      <c r="C11" s="18"/>
      <c r="D11" s="18"/>
      <c r="E11" s="18"/>
      <c r="F11" s="18"/>
      <c r="G11" s="7"/>
      <c r="H11" s="19" t="s">
        <v>53</v>
      </c>
      <c r="I11" s="19" t="s">
        <v>11</v>
      </c>
      <c r="J11" s="19" t="s">
        <v>56</v>
      </c>
      <c r="K11" s="19" t="s">
        <v>57</v>
      </c>
      <c r="L11" s="19" t="s">
        <v>58</v>
      </c>
      <c r="M11" s="19" t="s">
        <v>59</v>
      </c>
    </row>
    <row r="12" spans="2:72" x14ac:dyDescent="0.25">
      <c r="B12" s="29" t="s">
        <v>15</v>
      </c>
      <c r="C12" s="18"/>
      <c r="D12" s="18"/>
      <c r="E12" s="18"/>
      <c r="F12" s="18"/>
      <c r="G12" s="7"/>
      <c r="H12" s="43" t="s">
        <v>45</v>
      </c>
      <c r="I12" s="40" t="s">
        <v>54</v>
      </c>
      <c r="J12" s="41" t="s">
        <v>40</v>
      </c>
      <c r="K12" s="42">
        <f>+_xll.ORF.BARRBS($C$5,$C$9,$C$13,$C$6,$C$29,$C$7,$C$17,$C$15,$C$16)</f>
        <v>1.45306932154881</v>
      </c>
      <c r="L12" s="42">
        <f>_xll.ORF.BARRBSPDE($C$5,$C$6,$C$7,$C$13,$C$8,$C$9,$C$10,$C$14,$C$15,$C$16,$B$20:$C$23,FALSE)</f>
        <v>1.4452622941417661</v>
      </c>
      <c r="M12" s="44">
        <f>(K12-L12)/K12</f>
        <v>5.3727838660322441E-3</v>
      </c>
    </row>
    <row r="13" spans="2:72" x14ac:dyDescent="0.25">
      <c r="B13" s="30" t="s">
        <v>16</v>
      </c>
      <c r="C13" s="18">
        <v>100</v>
      </c>
      <c r="D13" s="18"/>
      <c r="E13" s="18"/>
      <c r="F13" s="18"/>
      <c r="G13" s="13"/>
      <c r="H13" s="43"/>
      <c r="I13" s="40"/>
      <c r="J13" s="41" t="s">
        <v>42</v>
      </c>
      <c r="K13" s="42">
        <f>+_xll.ORF.BARRBS($D$5,$C$9,$C$13,$C$6,$C$29,$C$7,$C$17,$C$15,$C$16)</f>
        <v>7.9485837623147972</v>
      </c>
      <c r="L13" s="42">
        <f>_xll.ORF.BARRBSPDE($D$5,$C$6,$C$7,$C$13,$C$8,$C$9,$C$10,$C$14,$C$15,$C$16,$B$20:$C$23,FALSE)</f>
        <v>7.9464936175014067</v>
      </c>
      <c r="M13" s="44">
        <f>(K13-L13)/K13</f>
        <v>2.6295814146164859E-4</v>
      </c>
    </row>
    <row r="14" spans="2:72" x14ac:dyDescent="0.25">
      <c r="B14" s="30" t="s">
        <v>17</v>
      </c>
      <c r="C14" s="18" t="str">
        <f>+'Yield Curve'!E5</f>
        <v>USD¤1</v>
      </c>
      <c r="D14" s="18"/>
      <c r="E14" s="18"/>
      <c r="F14" s="18"/>
      <c r="G14" s="7"/>
      <c r="H14" s="43"/>
      <c r="I14" s="40" t="s">
        <v>55</v>
      </c>
      <c r="J14" s="41" t="s">
        <v>41</v>
      </c>
      <c r="K14" s="42">
        <f>+_xll.ORF.BARRBS($C$5,$D$9,$C$13,$C$6,$C$30,$C$7,$C$17,$C$15,$C$16)</f>
        <v>10.793886866866337</v>
      </c>
      <c r="L14" s="42">
        <f>_xll.ORF.BARRBSPDE($C$5,$C$6,$C$7,$C$13,$D$8,$D$9,$C$10,$C$14,$C$15,$C$16,$B$20:$C$23,FALSE)</f>
        <v>10.791466308985399</v>
      </c>
      <c r="M14" s="44">
        <f>(K14-L14)/K14</f>
        <v>2.2425266364139477E-4</v>
      </c>
      <c r="R14" s="45"/>
      <c r="S14" s="45"/>
      <c r="T14" s="45"/>
      <c r="U14" s="45"/>
      <c r="V14" s="45"/>
    </row>
    <row r="15" spans="2:72" ht="14.4" x14ac:dyDescent="0.3">
      <c r="B15" s="30" t="s">
        <v>18</v>
      </c>
      <c r="C15" s="31">
        <v>0.02</v>
      </c>
      <c r="D15" s="31"/>
      <c r="E15" s="31"/>
      <c r="F15" s="31"/>
      <c r="G15" s="14"/>
      <c r="H15" s="43"/>
      <c r="I15" s="40"/>
      <c r="J15" s="41" t="s">
        <v>43</v>
      </c>
      <c r="K15" s="42">
        <f>+_xll.ORF.BARRBS($D$5,$D$9,$C$13,$C$6,$C$30,$C$7,$C$17,$C$15,$C$16)</f>
        <v>1.2963416603345177</v>
      </c>
      <c r="L15" s="42">
        <f>_xll.ORF.BARRBSPDE($D$5,$C$6,$C$7,$C$13,$D$8,$D$9,$C$10,$C$14,$C$15,$C$16,$B$20:$C$23,FALSE)</f>
        <v>1.289937558453274</v>
      </c>
      <c r="M15" s="44">
        <f>(K15-L15)/K15</f>
        <v>4.940134284962483E-3</v>
      </c>
      <c r="R15" s="45"/>
      <c r="S15" s="46"/>
      <c r="T15" s="45"/>
      <c r="U15" s="45"/>
      <c r="V15" s="45"/>
    </row>
    <row r="16" spans="2:72" ht="14.4" x14ac:dyDescent="0.3">
      <c r="B16" s="30" t="s">
        <v>19</v>
      </c>
      <c r="C16" s="31">
        <v>0.25</v>
      </c>
      <c r="D16" s="31"/>
      <c r="E16" s="31"/>
      <c r="F16" s="31"/>
      <c r="G16" s="1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47"/>
      <c r="S16" s="48"/>
      <c r="T16" s="49"/>
      <c r="U16" s="49"/>
      <c r="V16" s="47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</row>
    <row r="17" spans="2:72" ht="14.4" x14ac:dyDescent="0.3">
      <c r="B17" s="30" t="s">
        <v>26</v>
      </c>
      <c r="C17" s="15">
        <f>_xll.ORF.SPOTRATE(C14,1)</f>
        <v>0.05</v>
      </c>
      <c r="D17" s="15"/>
      <c r="E17" s="15"/>
      <c r="F17" s="15"/>
      <c r="G17" s="15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7"/>
      <c r="S17" s="50"/>
      <c r="T17" s="42"/>
      <c r="U17" s="42"/>
      <c r="V17" s="47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</row>
    <row r="18" spans="2:72" ht="13.8" thickBot="1" x14ac:dyDescent="0.3">
      <c r="B18" s="30"/>
      <c r="C18" s="18"/>
      <c r="D18" s="18"/>
      <c r="E18" s="18"/>
      <c r="F18" s="18"/>
      <c r="G18" s="7"/>
      <c r="H18" s="19" t="s">
        <v>53</v>
      </c>
      <c r="I18" s="19" t="s">
        <v>11</v>
      </c>
      <c r="J18" s="19" t="s">
        <v>56</v>
      </c>
      <c r="K18" s="19" t="s">
        <v>57</v>
      </c>
      <c r="L18" s="19" t="s">
        <v>58</v>
      </c>
      <c r="M18" s="19" t="s">
        <v>59</v>
      </c>
      <c r="N18" s="10"/>
      <c r="O18" s="10"/>
      <c r="P18" s="10"/>
      <c r="Q18" s="10"/>
      <c r="R18" s="47"/>
      <c r="S18" s="50"/>
      <c r="T18" s="42"/>
      <c r="U18" s="42"/>
      <c r="V18" s="4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</row>
    <row r="19" spans="2:72" x14ac:dyDescent="0.25">
      <c r="B19" s="29" t="s">
        <v>20</v>
      </c>
      <c r="C19" s="18"/>
      <c r="D19" s="18"/>
      <c r="E19" s="18"/>
      <c r="F19" s="18"/>
      <c r="G19" s="7"/>
      <c r="H19" s="43" t="s">
        <v>46</v>
      </c>
      <c r="I19" s="40" t="s">
        <v>54</v>
      </c>
      <c r="J19" s="41" t="s">
        <v>40</v>
      </c>
      <c r="K19" s="42">
        <f>+_xll.ORF.BARRBS($C$5,$C$9,$C$13,$C$6,$C$35,$C$7,$C$17,$C$15,$C$16)</f>
        <v>1.7090564974197751</v>
      </c>
      <c r="L19" s="42">
        <f>_xll.ORF.BARRBSPDE($C$5,$C$6,$C$7,$C$13,$C$8,$C$9,$D$10,$C$14,$C$15,$C$16,$B$20:$C$23,FALSE)</f>
        <v>1.6695585599750122</v>
      </c>
      <c r="M19" s="44">
        <f>(K19-L19)/K19</f>
        <v>2.3110960640794671E-2</v>
      </c>
      <c r="N19" s="10"/>
      <c r="O19" s="10"/>
      <c r="P19" s="10"/>
      <c r="Q19" s="10"/>
      <c r="R19" s="47"/>
      <c r="S19" s="45"/>
      <c r="T19" s="45"/>
      <c r="U19" s="45"/>
      <c r="V19" s="47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</row>
    <row r="20" spans="2:72" x14ac:dyDescent="0.25">
      <c r="B20" s="30" t="s">
        <v>21</v>
      </c>
      <c r="C20" s="18">
        <v>1600</v>
      </c>
      <c r="D20" s="18"/>
      <c r="E20" s="18"/>
      <c r="F20" s="18"/>
      <c r="G20" s="13"/>
      <c r="H20" s="43"/>
      <c r="I20" s="40"/>
      <c r="J20" s="41" t="s">
        <v>42</v>
      </c>
      <c r="K20" s="42">
        <f>+_xll.ORF.BARRBS($D$5,$C$9,$C$13,$C$6,$C$35,$C$7,$C$17,$C$15,$C$16)</f>
        <v>8.0120549598926765</v>
      </c>
      <c r="L20" s="42">
        <f>_xll.ORF.BARRBSPDE($D$5,$C$6,$C$7,$C$13,$C$8,$C$9,$D$10,$C$14,$C$15,$C$16,$B$20:$C$23,FALSE)</f>
        <v>8.0087086550759317</v>
      </c>
      <c r="M20" s="44">
        <f>(K20-L20)/K20</f>
        <v>4.1765874466612868E-4</v>
      </c>
      <c r="N20" s="10"/>
      <c r="O20" s="10"/>
      <c r="P20" s="10"/>
      <c r="Q20" s="10"/>
      <c r="R20" s="47"/>
      <c r="S20" s="48"/>
      <c r="T20" s="49"/>
      <c r="U20" s="49"/>
      <c r="V20" s="47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</row>
    <row r="21" spans="2:72" x14ac:dyDescent="0.25">
      <c r="B21" s="30" t="s">
        <v>22</v>
      </c>
      <c r="C21" s="18">
        <v>1600</v>
      </c>
      <c r="D21" s="18"/>
      <c r="E21" s="18"/>
      <c r="F21" s="18"/>
      <c r="G21" s="13"/>
      <c r="H21" s="43"/>
      <c r="I21" s="40" t="s">
        <v>55</v>
      </c>
      <c r="J21" s="41" t="s">
        <v>41</v>
      </c>
      <c r="K21" s="42">
        <f>+_xll.ORF.BARRBS($C$5,$D$9,$C$13,$C$6,$C$36,$C$7,$C$17,$C$15,$C$16)</f>
        <v>10.870288631770867</v>
      </c>
      <c r="L21" s="42">
        <f>_xll.ORF.BARRBSPDE($C$5,$C$6,$C$7,$C$13,$D$8,$D$9,$D$10,$C$14,$C$15,$C$16,$B$20:$C$23,FALSE)</f>
        <v>10.866364760313248</v>
      </c>
      <c r="M21" s="44">
        <f>(K21-L21)/K21</f>
        <v>3.6097214991613938E-4</v>
      </c>
      <c r="N21" s="10"/>
      <c r="O21" s="10"/>
      <c r="P21" s="10"/>
      <c r="Q21" s="10"/>
      <c r="R21" s="47"/>
      <c r="S21" s="47"/>
      <c r="T21" s="47"/>
      <c r="U21" s="47"/>
      <c r="V21" s="47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</row>
    <row r="22" spans="2:72" x14ac:dyDescent="0.25">
      <c r="B22" s="30" t="s">
        <v>23</v>
      </c>
      <c r="C22" s="18">
        <v>4</v>
      </c>
      <c r="D22" s="18"/>
      <c r="E22" s="18"/>
      <c r="F22" s="18"/>
      <c r="G22" s="13"/>
      <c r="H22" s="43"/>
      <c r="I22" s="40"/>
      <c r="J22" s="41" t="s">
        <v>43</v>
      </c>
      <c r="K22" s="42">
        <f>+_xll.ORF.BARRBS($D$5,$D$9,$C$13,$C$6,$C$36,$C$7,$C$17,$C$15,$C$16)</f>
        <v>1.5149187303031333</v>
      </c>
      <c r="L22" s="42">
        <f>_xll.ORF.BARRBSPDE($D$5,$C$6,$C$7,$C$13,$D$8,$D$9,$D$10,$C$14,$C$15,$C$16,$B$20:$C$23,FALSE)</f>
        <v>1.4829181315658091</v>
      </c>
      <c r="M22" s="44">
        <f>(K22-L22)/K22</f>
        <v>2.1123640560520969E-2</v>
      </c>
      <c r="N22" s="10"/>
      <c r="O22" s="10"/>
      <c r="P22" s="10"/>
      <c r="Q22" s="10"/>
      <c r="R22" s="47"/>
      <c r="S22" s="45"/>
      <c r="T22" s="45"/>
      <c r="U22" s="45"/>
      <c r="V22" s="47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</row>
    <row r="23" spans="2:72" x14ac:dyDescent="0.25">
      <c r="B23" s="30" t="s">
        <v>24</v>
      </c>
      <c r="C23" s="18">
        <v>1</v>
      </c>
      <c r="D23" s="18"/>
      <c r="E23" s="18"/>
      <c r="F23" s="18"/>
      <c r="G23" s="1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47"/>
      <c r="S23" s="50"/>
      <c r="T23" s="42"/>
      <c r="U23" s="42"/>
      <c r="V23" s="47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</row>
    <row r="24" spans="2:72" x14ac:dyDescent="0.25">
      <c r="B24" s="30"/>
      <c r="C24" s="32"/>
      <c r="D24" s="32"/>
      <c r="E24" s="32"/>
      <c r="F24" s="32"/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47"/>
      <c r="S24" s="50"/>
      <c r="T24" s="42"/>
      <c r="U24" s="42"/>
      <c r="V24" s="47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</row>
    <row r="25" spans="2:72" ht="13.8" thickBot="1" x14ac:dyDescent="0.3">
      <c r="B25" s="29" t="s">
        <v>34</v>
      </c>
      <c r="C25" s="28"/>
      <c r="D25" s="28"/>
      <c r="E25" s="33"/>
      <c r="F25" s="33"/>
      <c r="G25" s="11"/>
      <c r="H25" s="19" t="s">
        <v>53</v>
      </c>
      <c r="I25" s="19" t="s">
        <v>11</v>
      </c>
      <c r="J25" s="19" t="s">
        <v>56</v>
      </c>
      <c r="K25" s="19" t="s">
        <v>57</v>
      </c>
      <c r="L25" s="19" t="s">
        <v>58</v>
      </c>
      <c r="M25" s="19" t="s">
        <v>59</v>
      </c>
      <c r="N25" s="10"/>
      <c r="O25" s="10"/>
      <c r="P25" s="10"/>
      <c r="Q25" s="10"/>
      <c r="R25" s="47"/>
      <c r="S25" s="47"/>
      <c r="T25" s="47"/>
      <c r="U25" s="47"/>
      <c r="V25" s="47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</row>
    <row r="26" spans="2:72" x14ac:dyDescent="0.25">
      <c r="B26" s="27" t="s">
        <v>45</v>
      </c>
      <c r="C26" s="34"/>
      <c r="D26" s="34"/>
      <c r="E26" s="33"/>
      <c r="F26" s="33"/>
      <c r="G26" s="11"/>
      <c r="H26" s="43" t="s">
        <v>47</v>
      </c>
      <c r="I26" s="40" t="s">
        <v>54</v>
      </c>
      <c r="J26" s="41" t="s">
        <v>40</v>
      </c>
      <c r="K26" s="42">
        <f>+_xll.ORF.BARRBS($C$5,$C$9,$C$13,$C$6,$C$41,$C$7,$C$17,$C$15,$C$16)</f>
        <v>2.2000495088245042</v>
      </c>
      <c r="L26" s="42">
        <f>_xll.ORF.BARRBSPDE($C$5,$C$6,$C$7,$C$13,$C$8,$C$9,$E$10,$C$14,$C$15,$C$16,$B$20:$C$23,FALSE)</f>
        <v>2.050230001280418</v>
      </c>
      <c r="M26" s="44">
        <f>(K26-L26)/K26</f>
        <v>6.8098243672768732E-2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</row>
    <row r="27" spans="2:72" x14ac:dyDescent="0.25">
      <c r="B27" s="28" t="s">
        <v>33</v>
      </c>
      <c r="C27" s="35">
        <f>+_xll.ORF.BARRBS(C5,C9,C13,C6,C8,C7,C17,C15,C16)</f>
        <v>1.3081334309195292</v>
      </c>
      <c r="D27" s="35"/>
      <c r="E27" s="36"/>
      <c r="F27" s="36"/>
      <c r="G27" s="16"/>
      <c r="H27" s="43"/>
      <c r="I27" s="40"/>
      <c r="J27" s="41" t="s">
        <v>42</v>
      </c>
      <c r="K27" s="42">
        <f>+_xll.ORF.BARRBS($D$5,$C$9,$C$13,$C$6,$C$41,$C$7,$C$17,$C$15,$C$16)</f>
        <v>8.0925626047322297</v>
      </c>
      <c r="L27" s="42">
        <f>_xll.ORF.BARRBSPDE($D$5,$C$6,$C$7,$C$13,$C$8,$C$9,$E$10,$C$14,$C$15,$C$16,$B$20:$C$23,FALSE)</f>
        <v>8.0879622590357467</v>
      </c>
      <c r="M27" s="44">
        <f>(K27-L27)/K27</f>
        <v>5.6846587677836702E-4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</row>
    <row r="28" spans="2:72" x14ac:dyDescent="0.25">
      <c r="B28" s="28" t="s">
        <v>35</v>
      </c>
      <c r="C28" s="37">
        <v>365</v>
      </c>
      <c r="D28" s="37"/>
      <c r="E28" s="33"/>
      <c r="F28" s="33"/>
      <c r="G28" s="11"/>
      <c r="H28" s="43"/>
      <c r="I28" s="40" t="s">
        <v>55</v>
      </c>
      <c r="J28" s="41" t="s">
        <v>41</v>
      </c>
      <c r="K28" s="42">
        <f>+_xll.ORF.BARRBS($C$5,$D$9,$C$13,$C$6,$C$42,$C$7,$C$17,$C$15,$C$16)</f>
        <v>10.96647546995491</v>
      </c>
      <c r="L28" s="42">
        <f>_xll.ORF.BARRBSPDE($C$5,$C$6,$C$7,$C$13,$D$8,$D$9,$E$10,$C$14,$C$15,$C$16,$B$20:$C$23,FALSE)</f>
        <v>10.961038753595648</v>
      </c>
      <c r="M28" s="44">
        <f>(K28-L28)/K28</f>
        <v>4.9575785530696066E-4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</row>
    <row r="29" spans="2:72" x14ac:dyDescent="0.25">
      <c r="B29" s="28" t="s">
        <v>51</v>
      </c>
      <c r="C29" s="35">
        <f>+C8*EXP(0.5826*C16*SQRT(C7/C28))</f>
        <v>125.95660044870868</v>
      </c>
      <c r="D29" s="35"/>
      <c r="E29" s="33"/>
      <c r="F29" s="33"/>
      <c r="G29" s="11"/>
      <c r="H29" s="43"/>
      <c r="I29" s="40"/>
      <c r="J29" s="41" t="s">
        <v>43</v>
      </c>
      <c r="K29" s="42">
        <f>+_xll.ORF.BARRBS($D$5,$D$9,$C$13,$C$6,$C$42,$C$7,$C$17,$C$15,$C$16)</f>
        <v>1.9284147888359868</v>
      </c>
      <c r="L29" s="42">
        <f>_xll.ORF.BARRBSPDE($D$5,$C$6,$C$7,$C$13,$D$8,$D$9,$E$10,$C$14,$C$15,$C$16,$B$20:$C$23,FALSE)</f>
        <v>1.8093871682708873</v>
      </c>
      <c r="M29" s="44">
        <f>(K29-L29)/K29</f>
        <v>6.1723038660653477E-2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</row>
    <row r="30" spans="2:72" x14ac:dyDescent="0.25">
      <c r="B30" s="28" t="s">
        <v>52</v>
      </c>
      <c r="C30" s="35">
        <f>+D8*EXP(-0.5826*C16*SQRT(C7/C28))</f>
        <v>79.392425362195624</v>
      </c>
      <c r="D30" s="35"/>
      <c r="E30" s="28"/>
      <c r="F30" s="2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</row>
    <row r="31" spans="2:72" x14ac:dyDescent="0.25">
      <c r="B31" s="28"/>
      <c r="C31" s="38"/>
      <c r="D31" s="38"/>
      <c r="E31" s="28"/>
      <c r="F31" s="2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</row>
    <row r="32" spans="2:72" x14ac:dyDescent="0.25">
      <c r="B32" s="27" t="s">
        <v>46</v>
      </c>
      <c r="C32" s="34" t="str">
        <f>+"H = "&amp;C8</f>
        <v>H = 125</v>
      </c>
      <c r="D32" s="34"/>
      <c r="E32" s="28"/>
      <c r="F32" s="2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</row>
    <row r="33" spans="2:72" x14ac:dyDescent="0.25">
      <c r="B33" s="28" t="s">
        <v>33</v>
      </c>
      <c r="C33" s="35">
        <f>+_xll.ORF.BARRBS(C5,C9,C13,C6,C8,C7,C17,C15,C16)</f>
        <v>1.3081334309195292</v>
      </c>
      <c r="D33" s="35"/>
      <c r="E33" s="28"/>
      <c r="F33" s="2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</row>
    <row r="34" spans="2:72" x14ac:dyDescent="0.25">
      <c r="B34" s="28" t="s">
        <v>35</v>
      </c>
      <c r="C34" s="38">
        <v>52</v>
      </c>
      <c r="D34" s="38"/>
      <c r="E34" s="28"/>
      <c r="F34" s="2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</row>
    <row r="35" spans="2:72" x14ac:dyDescent="0.25">
      <c r="B35" s="28" t="s">
        <v>51</v>
      </c>
      <c r="C35" s="35">
        <f>+C8*EXP(0.5826*C16*SQRT(C7/C34))</f>
        <v>127.55042265159605</v>
      </c>
      <c r="D35" s="35"/>
      <c r="E35" s="28"/>
      <c r="F35" s="2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</row>
    <row r="36" spans="2:72" x14ac:dyDescent="0.25">
      <c r="B36" s="28" t="s">
        <v>52</v>
      </c>
      <c r="C36" s="35">
        <f>+D8*EXP(-0.5826*C16*SQRT(C7/C34))</f>
        <v>78.400367416382451</v>
      </c>
      <c r="D36" s="35"/>
      <c r="E36" s="28"/>
      <c r="F36" s="2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</row>
    <row r="37" spans="2:72" x14ac:dyDescent="0.25">
      <c r="B37" s="28"/>
      <c r="C37" s="38"/>
      <c r="D37" s="38"/>
      <c r="E37" s="28"/>
      <c r="F37" s="2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</row>
    <row r="38" spans="2:72" x14ac:dyDescent="0.25">
      <c r="B38" s="27" t="s">
        <v>47</v>
      </c>
      <c r="C38" s="34" t="str">
        <f>+C32</f>
        <v>H = 125</v>
      </c>
      <c r="D38" s="34"/>
      <c r="E38" s="28"/>
      <c r="F38" s="2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</row>
    <row r="39" spans="2:72" x14ac:dyDescent="0.25">
      <c r="B39" s="28" t="s">
        <v>33</v>
      </c>
      <c r="C39" s="35">
        <f>+C33</f>
        <v>1.3081334309195292</v>
      </c>
      <c r="D39" s="35"/>
      <c r="E39" s="28"/>
      <c r="F39" s="2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</row>
    <row r="40" spans="2:72" x14ac:dyDescent="0.25">
      <c r="B40" s="28" t="s">
        <v>35</v>
      </c>
      <c r="C40" s="38">
        <v>12</v>
      </c>
      <c r="D40" s="38"/>
      <c r="E40" s="28"/>
      <c r="F40" s="2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</row>
    <row r="41" spans="2:72" x14ac:dyDescent="0.25">
      <c r="B41" s="28" t="s">
        <v>51</v>
      </c>
      <c r="C41" s="35">
        <f>+C8*EXP(0.5826*C16*SQRT(C7/C40))</f>
        <v>130.36774578938724</v>
      </c>
      <c r="D41" s="35"/>
      <c r="E41" s="28"/>
      <c r="F41" s="2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</row>
    <row r="42" spans="2:72" x14ac:dyDescent="0.25">
      <c r="B42" s="28" t="s">
        <v>52</v>
      </c>
      <c r="C42" s="35">
        <f>+D8*EXP(-0.5826*C16*SQRT(C7/C40))</f>
        <v>76.706089680765686</v>
      </c>
      <c r="D42" s="35"/>
      <c r="E42" s="28"/>
      <c r="F42" s="2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</row>
    <row r="43" spans="2:72" x14ac:dyDescent="0.2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</row>
    <row r="44" spans="2:72" x14ac:dyDescent="0.2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</row>
    <row r="45" spans="2:72" x14ac:dyDescent="0.2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</row>
    <row r="46" spans="2:72" x14ac:dyDescent="0.25"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</row>
    <row r="47" spans="2:72" x14ac:dyDescent="0.25"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</row>
    <row r="48" spans="2:72" x14ac:dyDescent="0.25"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</row>
    <row r="49" spans="8:72" x14ac:dyDescent="0.25"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</row>
    <row r="50" spans="8:72" x14ac:dyDescent="0.25"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</row>
    <row r="51" spans="8:72" x14ac:dyDescent="0.25"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</row>
    <row r="52" spans="8:72" x14ac:dyDescent="0.25"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</row>
    <row r="53" spans="8:72" x14ac:dyDescent="0.25"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</row>
    <row r="54" spans="8:72" x14ac:dyDescent="0.2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</row>
    <row r="55" spans="8:72" x14ac:dyDescent="0.2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</row>
    <row r="56" spans="8:72" x14ac:dyDescent="0.2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</row>
    <row r="57" spans="8:72" x14ac:dyDescent="0.2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</row>
    <row r="58" spans="8:72" x14ac:dyDescent="0.2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8:72" x14ac:dyDescent="0.2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</row>
    <row r="60" spans="8:72" x14ac:dyDescent="0.25"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</row>
    <row r="61" spans="8:72" x14ac:dyDescent="0.25"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</row>
    <row r="62" spans="8:72" x14ac:dyDescent="0.25"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</row>
    <row r="63" spans="8:72" x14ac:dyDescent="0.25"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</row>
    <row r="64" spans="8:72" x14ac:dyDescent="0.25"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</row>
    <row r="65" spans="8:72" x14ac:dyDescent="0.25"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</row>
    <row r="66" spans="8:72" x14ac:dyDescent="0.25"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</row>
    <row r="67" spans="8:72" x14ac:dyDescent="0.25"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</row>
    <row r="68" spans="8:72" x14ac:dyDescent="0.2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</row>
    <row r="69" spans="8:72" x14ac:dyDescent="0.2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</row>
    <row r="70" spans="8:72" x14ac:dyDescent="0.25"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</row>
    <row r="71" spans="8:72" x14ac:dyDescent="0.25"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</row>
    <row r="72" spans="8:72" x14ac:dyDescent="0.25"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</row>
    <row r="73" spans="8:72" x14ac:dyDescent="0.25"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</row>
    <row r="74" spans="8:72" x14ac:dyDescent="0.25"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</row>
    <row r="75" spans="8:72" x14ac:dyDescent="0.25"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</row>
    <row r="76" spans="8:72" x14ac:dyDescent="0.25"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</row>
    <row r="77" spans="8:72" x14ac:dyDescent="0.25"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</row>
    <row r="78" spans="8:72" x14ac:dyDescent="0.25"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</row>
    <row r="79" spans="8:72" x14ac:dyDescent="0.25"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</row>
    <row r="80" spans="8:72" x14ac:dyDescent="0.25"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</row>
    <row r="81" spans="8:72" x14ac:dyDescent="0.25"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</row>
    <row r="82" spans="8:72" x14ac:dyDescent="0.25"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</row>
    <row r="83" spans="8:72" x14ac:dyDescent="0.25"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</row>
    <row r="84" spans="8:72" x14ac:dyDescent="0.25"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</row>
    <row r="85" spans="8:72" x14ac:dyDescent="0.25"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</row>
    <row r="86" spans="8:72" x14ac:dyDescent="0.25"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</row>
    <row r="87" spans="8:72" x14ac:dyDescent="0.25"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</row>
    <row r="88" spans="8:72" x14ac:dyDescent="0.25"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</row>
    <row r="89" spans="8:72" x14ac:dyDescent="0.25"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</row>
    <row r="90" spans="8:72" x14ac:dyDescent="0.25"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</row>
    <row r="91" spans="8:72" x14ac:dyDescent="0.25"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</row>
    <row r="92" spans="8:72" x14ac:dyDescent="0.25"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</row>
    <row r="93" spans="8:72" x14ac:dyDescent="0.25"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</row>
    <row r="94" spans="8:72" x14ac:dyDescent="0.25"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</row>
    <row r="95" spans="8:72" x14ac:dyDescent="0.25"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</row>
    <row r="96" spans="8:72" x14ac:dyDescent="0.25"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</row>
    <row r="97" spans="8:72" x14ac:dyDescent="0.25"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</row>
    <row r="98" spans="8:72" x14ac:dyDescent="0.25"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</row>
    <row r="99" spans="8:72" x14ac:dyDescent="0.25"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</row>
    <row r="100" spans="8:72" x14ac:dyDescent="0.25"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</row>
    <row r="101" spans="8:72" x14ac:dyDescent="0.25"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</row>
    <row r="102" spans="8:72" x14ac:dyDescent="0.25"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</row>
    <row r="103" spans="8:72" x14ac:dyDescent="0.25"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</row>
    <row r="104" spans="8:72" x14ac:dyDescent="0.25"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</row>
    <row r="105" spans="8:72" x14ac:dyDescent="0.25"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</row>
    <row r="106" spans="8:72" x14ac:dyDescent="0.25"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</row>
    <row r="107" spans="8:72" x14ac:dyDescent="0.25"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</row>
    <row r="108" spans="8:72" x14ac:dyDescent="0.25"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</row>
    <row r="109" spans="8:72" x14ac:dyDescent="0.25"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</row>
    <row r="110" spans="8:72" x14ac:dyDescent="0.25"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</row>
    <row r="111" spans="8:72" x14ac:dyDescent="0.25"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</row>
    <row r="112" spans="8:72" x14ac:dyDescent="0.25"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</row>
    <row r="113" spans="8:72" x14ac:dyDescent="0.25"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</row>
    <row r="114" spans="8:72" x14ac:dyDescent="0.25"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</row>
    <row r="115" spans="8:72" x14ac:dyDescent="0.25"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</row>
    <row r="116" spans="8:72" x14ac:dyDescent="0.25"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</row>
    <row r="117" spans="8:72" x14ac:dyDescent="0.25"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</row>
    <row r="118" spans="8:72" x14ac:dyDescent="0.25"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</row>
    <row r="119" spans="8:72" x14ac:dyDescent="0.25"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</row>
    <row r="120" spans="8:72" x14ac:dyDescent="0.25"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</row>
    <row r="121" spans="8:72" x14ac:dyDescent="0.25"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</row>
    <row r="122" spans="8:72" x14ac:dyDescent="0.25"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</row>
    <row r="123" spans="8:72" x14ac:dyDescent="0.25"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</row>
    <row r="124" spans="8:72" x14ac:dyDescent="0.25"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</row>
    <row r="125" spans="8:72" x14ac:dyDescent="0.25"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</row>
    <row r="126" spans="8:72" x14ac:dyDescent="0.25"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</row>
    <row r="127" spans="8:72" x14ac:dyDescent="0.25"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</row>
    <row r="128" spans="8:72" x14ac:dyDescent="0.25"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</row>
    <row r="129" spans="8:72" x14ac:dyDescent="0.25"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</row>
    <row r="130" spans="8:72" x14ac:dyDescent="0.25"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</row>
    <row r="131" spans="8:72" x14ac:dyDescent="0.25"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</row>
    <row r="132" spans="8:72" x14ac:dyDescent="0.25"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</row>
    <row r="133" spans="8:72" x14ac:dyDescent="0.25"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</row>
    <row r="134" spans="8:72" x14ac:dyDescent="0.25"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</row>
    <row r="135" spans="8:72" x14ac:dyDescent="0.25"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</row>
    <row r="136" spans="8:72" x14ac:dyDescent="0.25"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</row>
    <row r="137" spans="8:72" x14ac:dyDescent="0.25"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</row>
    <row r="138" spans="8:72" x14ac:dyDescent="0.25"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</row>
    <row r="139" spans="8:72" x14ac:dyDescent="0.25"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</row>
    <row r="140" spans="8:72" x14ac:dyDescent="0.25"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</row>
    <row r="141" spans="8:72" x14ac:dyDescent="0.25"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</row>
    <row r="142" spans="8:72" x14ac:dyDescent="0.25"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</row>
    <row r="143" spans="8:72" x14ac:dyDescent="0.25"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</row>
    <row r="144" spans="8:72" x14ac:dyDescent="0.25"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</row>
    <row r="145" spans="8:72" x14ac:dyDescent="0.25"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</row>
    <row r="146" spans="8:72" x14ac:dyDescent="0.25"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</row>
    <row r="147" spans="8:72" x14ac:dyDescent="0.25"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</row>
    <row r="148" spans="8:72" x14ac:dyDescent="0.25"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</row>
    <row r="149" spans="8:72" x14ac:dyDescent="0.25"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</row>
    <row r="150" spans="8:72" x14ac:dyDescent="0.25"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</row>
    <row r="151" spans="8:72" x14ac:dyDescent="0.25"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</row>
    <row r="152" spans="8:72" x14ac:dyDescent="0.25"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</row>
    <row r="153" spans="8:72" x14ac:dyDescent="0.25"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</row>
    <row r="154" spans="8:72" x14ac:dyDescent="0.25"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</row>
    <row r="155" spans="8:72" x14ac:dyDescent="0.25"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</row>
    <row r="156" spans="8:72" x14ac:dyDescent="0.25"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</row>
    <row r="157" spans="8:72" x14ac:dyDescent="0.25"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</row>
    <row r="158" spans="8:72" x14ac:dyDescent="0.25"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</row>
    <row r="159" spans="8:72" x14ac:dyDescent="0.25"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</row>
    <row r="160" spans="8:72" x14ac:dyDescent="0.25"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</row>
    <row r="161" spans="8:72" x14ac:dyDescent="0.25"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</row>
    <row r="162" spans="8:72" x14ac:dyDescent="0.25"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</row>
    <row r="163" spans="8:72" x14ac:dyDescent="0.25"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</row>
    <row r="164" spans="8:72" x14ac:dyDescent="0.25"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</row>
    <row r="165" spans="8:72" x14ac:dyDescent="0.25"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</row>
    <row r="166" spans="8:72" x14ac:dyDescent="0.25"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</row>
    <row r="167" spans="8:72" x14ac:dyDescent="0.25"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</row>
    <row r="168" spans="8:72" x14ac:dyDescent="0.25"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</row>
    <row r="169" spans="8:72" x14ac:dyDescent="0.25"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</row>
    <row r="170" spans="8:72" x14ac:dyDescent="0.25"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</row>
    <row r="171" spans="8:72" x14ac:dyDescent="0.25"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</row>
    <row r="172" spans="8:72" x14ac:dyDescent="0.25"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</row>
    <row r="173" spans="8:72" x14ac:dyDescent="0.25"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</row>
    <row r="174" spans="8:72" x14ac:dyDescent="0.25"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</row>
    <row r="175" spans="8:72" x14ac:dyDescent="0.25"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</row>
    <row r="176" spans="8:72" x14ac:dyDescent="0.25"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</row>
    <row r="177" spans="8:72" x14ac:dyDescent="0.25"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</row>
    <row r="178" spans="8:72" x14ac:dyDescent="0.25"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</row>
    <row r="179" spans="8:72" x14ac:dyDescent="0.25"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</row>
    <row r="180" spans="8:72" x14ac:dyDescent="0.25"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</row>
    <row r="181" spans="8:72" x14ac:dyDescent="0.25"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</row>
    <row r="182" spans="8:72" x14ac:dyDescent="0.25"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</row>
    <row r="183" spans="8:72" x14ac:dyDescent="0.25"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</row>
    <row r="184" spans="8:72" x14ac:dyDescent="0.25"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</row>
    <row r="185" spans="8:72" x14ac:dyDescent="0.25"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</row>
    <row r="186" spans="8:72" x14ac:dyDescent="0.25"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</row>
    <row r="187" spans="8:72" x14ac:dyDescent="0.25"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</row>
    <row r="188" spans="8:72" x14ac:dyDescent="0.25"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</row>
    <row r="189" spans="8:72" x14ac:dyDescent="0.25"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</row>
    <row r="190" spans="8:72" x14ac:dyDescent="0.25"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</row>
    <row r="191" spans="8:72" x14ac:dyDescent="0.25"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</row>
    <row r="192" spans="8:72" x14ac:dyDescent="0.25"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</row>
    <row r="193" spans="8:72" x14ac:dyDescent="0.25"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</row>
    <row r="194" spans="8:72" x14ac:dyDescent="0.25"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</row>
    <row r="195" spans="8:72" x14ac:dyDescent="0.25"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</row>
    <row r="196" spans="8:72" x14ac:dyDescent="0.25"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</row>
    <row r="197" spans="8:72" x14ac:dyDescent="0.25"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</row>
    <row r="198" spans="8:72" x14ac:dyDescent="0.25"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</row>
    <row r="199" spans="8:72" x14ac:dyDescent="0.25"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</row>
    <row r="200" spans="8:72" x14ac:dyDescent="0.25"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</row>
    <row r="201" spans="8:72" x14ac:dyDescent="0.25"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</row>
    <row r="202" spans="8:72" x14ac:dyDescent="0.25"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</row>
    <row r="203" spans="8:72" x14ac:dyDescent="0.25"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</row>
    <row r="204" spans="8:72" x14ac:dyDescent="0.25"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</row>
    <row r="205" spans="8:72" x14ac:dyDescent="0.25"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</row>
    <row r="206" spans="8:72" x14ac:dyDescent="0.25"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</row>
    <row r="207" spans="8:72" x14ac:dyDescent="0.25"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</row>
    <row r="208" spans="8:72" x14ac:dyDescent="0.25"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</row>
    <row r="209" spans="8:72" x14ac:dyDescent="0.25"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</row>
    <row r="210" spans="8:72" x14ac:dyDescent="0.25"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</row>
    <row r="211" spans="8:72" x14ac:dyDescent="0.25"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</row>
    <row r="212" spans="8:72" x14ac:dyDescent="0.25"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</row>
    <row r="213" spans="8:72" x14ac:dyDescent="0.25"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</row>
    <row r="214" spans="8:72" x14ac:dyDescent="0.25"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</row>
    <row r="215" spans="8:72" x14ac:dyDescent="0.25"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</row>
    <row r="216" spans="8:72" x14ac:dyDescent="0.25"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</row>
    <row r="217" spans="8:72" x14ac:dyDescent="0.25"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</row>
    <row r="218" spans="8:72" x14ac:dyDescent="0.25"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</row>
    <row r="219" spans="8:72" x14ac:dyDescent="0.25"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</row>
    <row r="220" spans="8:72" x14ac:dyDescent="0.25"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</row>
    <row r="221" spans="8:72" x14ac:dyDescent="0.25"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</row>
    <row r="222" spans="8:72" x14ac:dyDescent="0.25"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</row>
    <row r="223" spans="8:72" x14ac:dyDescent="0.25"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</row>
    <row r="224" spans="8:72" x14ac:dyDescent="0.25"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</row>
    <row r="225" spans="8:72" x14ac:dyDescent="0.25"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</row>
    <row r="226" spans="8:72" x14ac:dyDescent="0.25"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</row>
    <row r="227" spans="8:72" x14ac:dyDescent="0.25"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</row>
    <row r="228" spans="8:72" x14ac:dyDescent="0.25"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</row>
    <row r="229" spans="8:72" x14ac:dyDescent="0.25"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</row>
    <row r="230" spans="8:72" x14ac:dyDescent="0.25"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</row>
    <row r="231" spans="8:72" x14ac:dyDescent="0.25"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</row>
    <row r="232" spans="8:72" x14ac:dyDescent="0.25"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</row>
    <row r="233" spans="8:72" x14ac:dyDescent="0.25"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</row>
    <row r="234" spans="8:72" x14ac:dyDescent="0.25"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</row>
    <row r="235" spans="8:72" x14ac:dyDescent="0.25"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</row>
    <row r="236" spans="8:72" x14ac:dyDescent="0.25"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</row>
    <row r="237" spans="8:72" x14ac:dyDescent="0.25"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</row>
    <row r="238" spans="8:72" x14ac:dyDescent="0.25"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</row>
    <row r="239" spans="8:72" x14ac:dyDescent="0.25"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</row>
    <row r="240" spans="8:72" x14ac:dyDescent="0.25"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</row>
    <row r="241" spans="8:72" x14ac:dyDescent="0.25"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</row>
    <row r="242" spans="8:72" x14ac:dyDescent="0.25"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</row>
    <row r="243" spans="8:72" x14ac:dyDescent="0.25"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</row>
    <row r="244" spans="8:72" x14ac:dyDescent="0.25"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</row>
    <row r="245" spans="8:72" x14ac:dyDescent="0.25"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</row>
    <row r="246" spans="8:72" x14ac:dyDescent="0.25"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</row>
    <row r="247" spans="8:72" x14ac:dyDescent="0.25"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</row>
    <row r="248" spans="8:72" x14ac:dyDescent="0.25"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</row>
    <row r="249" spans="8:72" x14ac:dyDescent="0.25"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</row>
    <row r="250" spans="8:72" x14ac:dyDescent="0.25"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</row>
    <row r="251" spans="8:72" x14ac:dyDescent="0.25"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</row>
    <row r="252" spans="8:72" x14ac:dyDescent="0.25"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</row>
    <row r="253" spans="8:72" x14ac:dyDescent="0.25"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</row>
    <row r="254" spans="8:72" x14ac:dyDescent="0.25"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</row>
    <row r="255" spans="8:72" x14ac:dyDescent="0.25"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</row>
    <row r="256" spans="8:72" x14ac:dyDescent="0.25"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</row>
    <row r="257" spans="8:72" x14ac:dyDescent="0.25"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</row>
    <row r="258" spans="8:72" x14ac:dyDescent="0.25"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</row>
    <row r="259" spans="8:72" x14ac:dyDescent="0.25"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</row>
    <row r="260" spans="8:72" x14ac:dyDescent="0.25"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</row>
    <row r="261" spans="8:72" x14ac:dyDescent="0.25"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</row>
    <row r="262" spans="8:72" x14ac:dyDescent="0.25"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</row>
    <row r="263" spans="8:72" x14ac:dyDescent="0.25"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</row>
    <row r="264" spans="8:72" x14ac:dyDescent="0.25"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</row>
    <row r="265" spans="8:72" x14ac:dyDescent="0.25"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</row>
    <row r="266" spans="8:72" x14ac:dyDescent="0.25"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</row>
    <row r="267" spans="8:72" x14ac:dyDescent="0.25"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</row>
    <row r="268" spans="8:72" x14ac:dyDescent="0.25"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</row>
    <row r="269" spans="8:72" x14ac:dyDescent="0.25"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</row>
    <row r="270" spans="8:72" x14ac:dyDescent="0.25"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</row>
    <row r="271" spans="8:72" x14ac:dyDescent="0.25"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</row>
    <row r="272" spans="8:72" x14ac:dyDescent="0.25"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</row>
    <row r="273" spans="8:72" x14ac:dyDescent="0.25"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</row>
    <row r="274" spans="8:72" x14ac:dyDescent="0.25"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</row>
    <row r="275" spans="8:72" x14ac:dyDescent="0.25"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</row>
    <row r="276" spans="8:72" x14ac:dyDescent="0.25"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</row>
    <row r="277" spans="8:72" x14ac:dyDescent="0.25"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</row>
    <row r="278" spans="8:72" x14ac:dyDescent="0.25"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</row>
    <row r="279" spans="8:72" x14ac:dyDescent="0.25"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</row>
    <row r="280" spans="8:72" x14ac:dyDescent="0.25"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</row>
    <row r="281" spans="8:72" x14ac:dyDescent="0.25"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</row>
    <row r="282" spans="8:72" x14ac:dyDescent="0.25"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</row>
    <row r="283" spans="8:72" x14ac:dyDescent="0.25"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</row>
    <row r="284" spans="8:72" x14ac:dyDescent="0.25"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</row>
    <row r="285" spans="8:72" x14ac:dyDescent="0.25"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</row>
    <row r="286" spans="8:72" x14ac:dyDescent="0.25"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</row>
    <row r="287" spans="8:72" x14ac:dyDescent="0.25"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</row>
    <row r="288" spans="8:72" x14ac:dyDescent="0.25"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</row>
    <row r="289" spans="8:72" x14ac:dyDescent="0.25"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</row>
    <row r="290" spans="8:72" x14ac:dyDescent="0.25"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</row>
    <row r="291" spans="8:72" x14ac:dyDescent="0.25"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</row>
    <row r="292" spans="8:72" x14ac:dyDescent="0.25"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</row>
    <row r="293" spans="8:72" x14ac:dyDescent="0.25"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</row>
    <row r="294" spans="8:72" x14ac:dyDescent="0.25"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</row>
    <row r="295" spans="8:72" x14ac:dyDescent="0.25"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</row>
    <row r="296" spans="8:72" x14ac:dyDescent="0.25"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</row>
    <row r="297" spans="8:72" x14ac:dyDescent="0.25"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</row>
    <row r="298" spans="8:72" x14ac:dyDescent="0.25"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</row>
    <row r="299" spans="8:72" x14ac:dyDescent="0.25"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</row>
    <row r="300" spans="8:72" x14ac:dyDescent="0.25"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</row>
    <row r="301" spans="8:72" x14ac:dyDescent="0.25"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</row>
    <row r="302" spans="8:72" x14ac:dyDescent="0.25"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</row>
    <row r="303" spans="8:72" x14ac:dyDescent="0.25"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</row>
    <row r="304" spans="8:72" x14ac:dyDescent="0.25"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</row>
    <row r="305" spans="8:72" x14ac:dyDescent="0.25"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</row>
    <row r="306" spans="8:72" x14ac:dyDescent="0.25"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</row>
    <row r="307" spans="8:72" x14ac:dyDescent="0.25"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</row>
    <row r="308" spans="8:72" x14ac:dyDescent="0.25"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</row>
    <row r="309" spans="8:72" x14ac:dyDescent="0.25"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</row>
    <row r="310" spans="8:72" x14ac:dyDescent="0.25"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</row>
    <row r="311" spans="8:72" x14ac:dyDescent="0.25"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</row>
    <row r="312" spans="8:72" x14ac:dyDescent="0.25"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</row>
    <row r="313" spans="8:72" x14ac:dyDescent="0.25"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</row>
    <row r="314" spans="8:72" x14ac:dyDescent="0.25"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</row>
    <row r="315" spans="8:72" x14ac:dyDescent="0.25"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</row>
    <row r="316" spans="8:72" x14ac:dyDescent="0.25"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</row>
    <row r="317" spans="8:72" x14ac:dyDescent="0.25"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</row>
    <row r="318" spans="8:72" x14ac:dyDescent="0.25"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</row>
    <row r="319" spans="8:72" x14ac:dyDescent="0.25"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</row>
    <row r="320" spans="8:72" x14ac:dyDescent="0.25"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</row>
    <row r="321" spans="8:72" x14ac:dyDescent="0.25"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</row>
    <row r="322" spans="8:72" x14ac:dyDescent="0.25"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</row>
    <row r="323" spans="8:72" x14ac:dyDescent="0.25"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</row>
    <row r="324" spans="8:72" x14ac:dyDescent="0.25"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</row>
    <row r="325" spans="8:72" x14ac:dyDescent="0.25"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</row>
    <row r="326" spans="8:72" x14ac:dyDescent="0.25"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</row>
    <row r="327" spans="8:72" x14ac:dyDescent="0.25"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</row>
    <row r="328" spans="8:72" x14ac:dyDescent="0.25"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</row>
    <row r="329" spans="8:72" x14ac:dyDescent="0.25"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</row>
    <row r="330" spans="8:72" x14ac:dyDescent="0.25"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</row>
    <row r="331" spans="8:72" x14ac:dyDescent="0.25"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</row>
    <row r="332" spans="8:72" x14ac:dyDescent="0.25"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</row>
    <row r="333" spans="8:72" x14ac:dyDescent="0.25"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</row>
    <row r="334" spans="8:72" x14ac:dyDescent="0.25"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</row>
    <row r="335" spans="8:72" x14ac:dyDescent="0.25"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</row>
    <row r="336" spans="8:72" x14ac:dyDescent="0.25"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</row>
    <row r="337" spans="8:72" x14ac:dyDescent="0.25"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</row>
    <row r="338" spans="8:72" x14ac:dyDescent="0.25"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</row>
    <row r="339" spans="8:72" x14ac:dyDescent="0.25"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</row>
    <row r="340" spans="8:72" x14ac:dyDescent="0.25"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</row>
    <row r="341" spans="8:72" x14ac:dyDescent="0.25"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</row>
    <row r="342" spans="8:72" x14ac:dyDescent="0.25"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</row>
    <row r="343" spans="8:72" x14ac:dyDescent="0.25"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</row>
    <row r="344" spans="8:72" x14ac:dyDescent="0.25"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</row>
    <row r="345" spans="8:72" x14ac:dyDescent="0.25"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</row>
    <row r="346" spans="8:72" x14ac:dyDescent="0.25"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</row>
    <row r="347" spans="8:72" x14ac:dyDescent="0.25"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</row>
    <row r="348" spans="8:72" x14ac:dyDescent="0.25"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</row>
    <row r="349" spans="8:72" x14ac:dyDescent="0.25"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</row>
    <row r="350" spans="8:72" x14ac:dyDescent="0.25"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</row>
    <row r="351" spans="8:72" x14ac:dyDescent="0.25"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</row>
    <row r="352" spans="8:72" x14ac:dyDescent="0.25"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</row>
    <row r="353" spans="8:72" x14ac:dyDescent="0.25"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</row>
    <row r="354" spans="8:72" x14ac:dyDescent="0.25"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</row>
    <row r="355" spans="8:72" x14ac:dyDescent="0.25"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</row>
    <row r="356" spans="8:72" x14ac:dyDescent="0.25"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</row>
    <row r="357" spans="8:72" x14ac:dyDescent="0.25"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</row>
    <row r="358" spans="8:72" x14ac:dyDescent="0.25"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</row>
    <row r="359" spans="8:72" x14ac:dyDescent="0.25"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</row>
    <row r="360" spans="8:72" x14ac:dyDescent="0.25"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</row>
    <row r="361" spans="8:72" x14ac:dyDescent="0.25"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</row>
    <row r="362" spans="8:72" x14ac:dyDescent="0.25"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</row>
    <row r="363" spans="8:72" x14ac:dyDescent="0.25"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</row>
    <row r="364" spans="8:72" x14ac:dyDescent="0.25"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</row>
    <row r="365" spans="8:72" x14ac:dyDescent="0.25"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</row>
    <row r="366" spans="8:72" x14ac:dyDescent="0.25"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</row>
    <row r="367" spans="8:72" x14ac:dyDescent="0.25"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</row>
    <row r="368" spans="8:72" x14ac:dyDescent="0.25"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</row>
    <row r="369" spans="8:72" x14ac:dyDescent="0.25"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</row>
    <row r="370" spans="8:72" x14ac:dyDescent="0.25"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</row>
    <row r="371" spans="8:72" x14ac:dyDescent="0.25"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</row>
    <row r="372" spans="8:72" x14ac:dyDescent="0.25"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</row>
    <row r="373" spans="8:72" x14ac:dyDescent="0.25"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</row>
    <row r="374" spans="8:72" x14ac:dyDescent="0.25"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</row>
    <row r="375" spans="8:72" x14ac:dyDescent="0.25"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</row>
    <row r="377" spans="8:72" x14ac:dyDescent="0.25">
      <c r="AR377" s="5" t="b">
        <f>AR375=AR16</f>
        <v>1</v>
      </c>
    </row>
  </sheetData>
  <mergeCells count="9">
    <mergeCell ref="H26:H29"/>
    <mergeCell ref="I26:I27"/>
    <mergeCell ref="I28:I29"/>
    <mergeCell ref="I12:I13"/>
    <mergeCell ref="I14:I15"/>
    <mergeCell ref="H12:H15"/>
    <mergeCell ref="H19:H22"/>
    <mergeCell ref="I19:I20"/>
    <mergeCell ref="I21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Yield Curve</vt:lpstr>
      <vt:lpstr>Q1 (H=110)</vt:lpstr>
      <vt:lpstr>Q1 (H=125)</vt:lpstr>
      <vt:lpstr>Q1 (H=150)</vt:lpstr>
      <vt:lpstr>Q1 (H=200)</vt:lpstr>
      <vt:lpstr>Q2 (BGK Verification)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Jia Rong Fan</cp:lastModifiedBy>
  <dcterms:created xsi:type="dcterms:W3CDTF">2019-01-11T00:01:18Z</dcterms:created>
  <dcterms:modified xsi:type="dcterms:W3CDTF">2019-01-13T16:18:09Z</dcterms:modified>
</cp:coreProperties>
</file>