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fan\Desktop\Develop\Group3-orflib\"/>
    </mc:Choice>
  </mc:AlternateContent>
  <xr:revisionPtr revIDLastSave="0" documentId="10_ncr:100000_{F39260ED-C352-4ADB-BB40-E217C8475A78}" xr6:coauthVersionLast="31" xr6:coauthVersionMax="40" xr10:uidLastSave="{00000000-0000-0000-0000-000000000000}"/>
  <bookViews>
    <workbookView xWindow="0" yWindow="0" windowWidth="20496" windowHeight="6588" tabRatio="751" activeTab="5" xr2:uid="{7BBC1FAC-9AE2-4567-80A2-AB5FC49A2EB3}"/>
  </bookViews>
  <sheets>
    <sheet name="Yield Curve" sheetId="1" r:id="rId1"/>
    <sheet name="Question 1 ---&gt;" sheetId="10" r:id="rId2"/>
    <sheet name="Barriere = 110" sheetId="3" r:id="rId3"/>
    <sheet name="Barriere = 125" sheetId="5" r:id="rId4"/>
    <sheet name="Barriere = 150" sheetId="7" r:id="rId5"/>
    <sheet name="Barriere = 200" sheetId="8" r:id="rId6"/>
    <sheet name="Question 2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8" l="1"/>
  <c r="J32" i="8"/>
  <c r="J31" i="8"/>
  <c r="J30" i="8"/>
  <c r="J29" i="8"/>
  <c r="J28" i="8"/>
  <c r="J7" i="8"/>
  <c r="J41" i="8"/>
  <c r="J40" i="8"/>
  <c r="J39" i="8"/>
  <c r="J38" i="8"/>
  <c r="J37" i="8"/>
  <c r="J36" i="8"/>
  <c r="J33" i="5"/>
  <c r="J32" i="5"/>
  <c r="J31" i="5"/>
  <c r="J30" i="5"/>
  <c r="J29" i="5"/>
  <c r="J28" i="5"/>
  <c r="K41" i="3"/>
  <c r="K40" i="3"/>
  <c r="K39" i="3"/>
  <c r="K38" i="3"/>
  <c r="K37" i="3"/>
  <c r="K36" i="3"/>
  <c r="K33" i="3"/>
  <c r="K32" i="3"/>
  <c r="K31" i="3"/>
  <c r="K30" i="3"/>
  <c r="K29" i="3"/>
  <c r="K28" i="3"/>
  <c r="R14" i="9" l="1"/>
  <c r="R4" i="9"/>
  <c r="M14" i="9"/>
  <c r="M4" i="9"/>
  <c r="P22" i="9"/>
  <c r="U22" i="9"/>
  <c r="K22" i="9"/>
  <c r="T6" i="9"/>
  <c r="U20" i="9"/>
  <c r="U18" i="9"/>
  <c r="U16" i="9"/>
  <c r="U12" i="9"/>
  <c r="U10" i="9"/>
  <c r="U8" i="9"/>
  <c r="U6" i="9"/>
  <c r="T22" i="9"/>
  <c r="T20" i="9"/>
  <c r="T18" i="9"/>
  <c r="T16" i="9"/>
  <c r="S22" i="9"/>
  <c r="S20" i="9"/>
  <c r="S18" i="9"/>
  <c r="S16" i="9"/>
  <c r="T12" i="9"/>
  <c r="T10" i="9"/>
  <c r="T8" i="9"/>
  <c r="S12" i="9"/>
  <c r="S10" i="9"/>
  <c r="S8" i="9"/>
  <c r="S6" i="9"/>
  <c r="P20" i="9"/>
  <c r="P18" i="9"/>
  <c r="P16" i="9"/>
  <c r="P12" i="9"/>
  <c r="P10" i="9"/>
  <c r="P8" i="9"/>
  <c r="P6" i="9"/>
  <c r="O22" i="9"/>
  <c r="O20" i="9"/>
  <c r="O18" i="9"/>
  <c r="O16" i="9"/>
  <c r="N22" i="9"/>
  <c r="N20" i="9"/>
  <c r="N18" i="9"/>
  <c r="N16" i="9"/>
  <c r="O12" i="9"/>
  <c r="O10" i="9"/>
  <c r="J10" i="9"/>
  <c r="D42" i="9"/>
  <c r="C42" i="9"/>
  <c r="D41" i="9"/>
  <c r="C41" i="9"/>
  <c r="D40" i="9"/>
  <c r="D39" i="9"/>
  <c r="C39" i="9"/>
  <c r="D38" i="9"/>
  <c r="C38" i="9"/>
  <c r="D36" i="9"/>
  <c r="C36" i="9"/>
  <c r="D35" i="9"/>
  <c r="C35" i="9"/>
  <c r="D34" i="9"/>
  <c r="D32" i="9"/>
  <c r="C32" i="9"/>
  <c r="E19" i="3"/>
  <c r="E20" i="3" s="1"/>
  <c r="E21" i="3" s="1"/>
  <c r="E22" i="3" s="1"/>
  <c r="E23" i="3" s="1"/>
  <c r="E24" i="3" s="1"/>
  <c r="E25" i="3" s="1"/>
  <c r="E17" i="3"/>
  <c r="E18" i="3" s="1"/>
  <c r="E7" i="3"/>
  <c r="E8" i="3" s="1"/>
  <c r="E9" i="3" s="1"/>
  <c r="E10" i="3" s="1"/>
  <c r="E11" i="3" s="1"/>
  <c r="E12" i="3" s="1"/>
  <c r="E13" i="3" s="1"/>
  <c r="E6" i="3"/>
  <c r="G25" i="8"/>
  <c r="F25" i="8"/>
  <c r="E25" i="8"/>
  <c r="K25" i="8"/>
  <c r="I25" i="8"/>
  <c r="J25" i="8" s="1"/>
  <c r="M25" i="8" s="1"/>
  <c r="N25" i="8" s="1"/>
  <c r="K13" i="8"/>
  <c r="I13" i="8"/>
  <c r="J13" i="8" s="1"/>
  <c r="M13" i="8" s="1"/>
  <c r="N13" i="8" s="1"/>
  <c r="G13" i="8"/>
  <c r="F13" i="8"/>
  <c r="E13" i="8"/>
  <c r="G25" i="7"/>
  <c r="F25" i="7"/>
  <c r="E25" i="7"/>
  <c r="K25" i="7"/>
  <c r="I25" i="7"/>
  <c r="J25" i="7" s="1"/>
  <c r="M25" i="7" s="1"/>
  <c r="N25" i="7" s="1"/>
  <c r="K13" i="7"/>
  <c r="I13" i="7"/>
  <c r="J13" i="7" s="1"/>
  <c r="M13" i="7" s="1"/>
  <c r="N13" i="7" s="1"/>
  <c r="G13" i="7"/>
  <c r="F13" i="7"/>
  <c r="E13" i="7"/>
  <c r="K25" i="5"/>
  <c r="I25" i="5"/>
  <c r="J25" i="5" s="1"/>
  <c r="M25" i="5" s="1"/>
  <c r="N25" i="5" s="1"/>
  <c r="I13" i="5"/>
  <c r="J13" i="5" s="1"/>
  <c r="M13" i="5" s="1"/>
  <c r="N13" i="5" s="1"/>
  <c r="G13" i="5"/>
  <c r="F13" i="5"/>
  <c r="E13" i="5"/>
  <c r="G25" i="5"/>
  <c r="F25" i="5"/>
  <c r="E25" i="5"/>
  <c r="H25" i="3"/>
  <c r="G25" i="3"/>
  <c r="F25" i="3"/>
  <c r="H13" i="3"/>
  <c r="G13" i="3"/>
  <c r="F13" i="3"/>
  <c r="O8" i="9"/>
  <c r="O6" i="9"/>
  <c r="N12" i="9"/>
  <c r="N10" i="9"/>
  <c r="N8" i="9"/>
  <c r="N6" i="9"/>
  <c r="D33" i="9"/>
  <c r="C33" i="9"/>
  <c r="L25" i="8" l="1"/>
  <c r="L13" i="8"/>
  <c r="L25" i="7"/>
  <c r="L13" i="7"/>
  <c r="L25" i="5"/>
  <c r="D28" i="9"/>
  <c r="D26" i="9"/>
  <c r="C26" i="9"/>
  <c r="D30" i="9"/>
  <c r="D29" i="9"/>
  <c r="H14" i="9"/>
  <c r="H4" i="9"/>
  <c r="E5" i="1"/>
  <c r="D27" i="9"/>
  <c r="C14" i="7" l="1"/>
  <c r="C14" i="5"/>
  <c r="C14" i="9"/>
  <c r="C14" i="3"/>
  <c r="C14" i="8"/>
  <c r="BB377" i="9"/>
  <c r="C30" i="9"/>
  <c r="C29" i="9"/>
  <c r="C17" i="9"/>
  <c r="I18" i="9"/>
  <c r="I22" i="9"/>
  <c r="J18" i="9"/>
  <c r="J22" i="9"/>
  <c r="J9" i="9"/>
  <c r="J5" i="9"/>
  <c r="I9" i="9"/>
  <c r="I5" i="9"/>
  <c r="K20" i="9"/>
  <c r="K17" i="9"/>
  <c r="K12" i="9"/>
  <c r="I19" i="9"/>
  <c r="J12" i="9"/>
  <c r="I12" i="9"/>
  <c r="K11" i="9"/>
  <c r="K6" i="9"/>
  <c r="K8" i="9"/>
  <c r="J16" i="9"/>
  <c r="J11" i="9"/>
  <c r="I11" i="9"/>
  <c r="K10" i="9"/>
  <c r="K9" i="9"/>
  <c r="J17" i="9"/>
  <c r="I6" i="9"/>
  <c r="K16" i="9"/>
  <c r="I15" i="9"/>
  <c r="J15" i="9"/>
  <c r="J19" i="9"/>
  <c r="J8" i="9"/>
  <c r="I8" i="9"/>
  <c r="C27" i="9"/>
  <c r="K5" i="9"/>
  <c r="I20" i="9"/>
  <c r="J20" i="9"/>
  <c r="J7" i="9"/>
  <c r="I7" i="9"/>
  <c r="K7" i="9"/>
  <c r="K15" i="9"/>
  <c r="I17" i="9"/>
  <c r="I21" i="9"/>
  <c r="J21" i="9"/>
  <c r="J6" i="9"/>
  <c r="K21" i="9"/>
  <c r="K19" i="9"/>
  <c r="I16" i="9"/>
  <c r="I10" i="9"/>
  <c r="K18" i="9"/>
  <c r="BP382" i="8" l="1"/>
  <c r="C32" i="8"/>
  <c r="C31" i="8"/>
  <c r="E19" i="8"/>
  <c r="E20" i="8" s="1"/>
  <c r="E21" i="8" s="1"/>
  <c r="E22" i="8" s="1"/>
  <c r="E23" i="8" s="1"/>
  <c r="E24" i="8" s="1"/>
  <c r="F18" i="8"/>
  <c r="F19" i="8" s="1"/>
  <c r="F20" i="8" s="1"/>
  <c r="F21" i="8" s="1"/>
  <c r="F22" i="8" s="1"/>
  <c r="F23" i="8" s="1"/>
  <c r="F24" i="8" s="1"/>
  <c r="E18" i="8"/>
  <c r="G17" i="8"/>
  <c r="G18" i="8" s="1"/>
  <c r="G19" i="8" s="1"/>
  <c r="G20" i="8" s="1"/>
  <c r="G21" i="8" s="1"/>
  <c r="G22" i="8" s="1"/>
  <c r="G23" i="8" s="1"/>
  <c r="G24" i="8" s="1"/>
  <c r="C17" i="8"/>
  <c r="E15" i="8"/>
  <c r="F7" i="8"/>
  <c r="F8" i="8" s="1"/>
  <c r="F9" i="8" s="1"/>
  <c r="F10" i="8" s="1"/>
  <c r="F11" i="8" s="1"/>
  <c r="F12" i="8" s="1"/>
  <c r="G6" i="8"/>
  <c r="G7" i="8" s="1"/>
  <c r="G8" i="8" s="1"/>
  <c r="G9" i="8" s="1"/>
  <c r="G10" i="8" s="1"/>
  <c r="G11" i="8" s="1"/>
  <c r="G12" i="8" s="1"/>
  <c r="F6" i="8"/>
  <c r="E6" i="8"/>
  <c r="E7" i="8" s="1"/>
  <c r="E8" i="8" s="1"/>
  <c r="E9" i="8" s="1"/>
  <c r="E10" i="8" s="1"/>
  <c r="E11" i="8" s="1"/>
  <c r="E12" i="8" s="1"/>
  <c r="G5" i="8"/>
  <c r="E3" i="8"/>
  <c r="BP382" i="7"/>
  <c r="C32" i="7"/>
  <c r="C31" i="7"/>
  <c r="E19" i="7"/>
  <c r="E20" i="7" s="1"/>
  <c r="E21" i="7" s="1"/>
  <c r="E22" i="7" s="1"/>
  <c r="E23" i="7" s="1"/>
  <c r="E24" i="7" s="1"/>
  <c r="F18" i="7"/>
  <c r="F19" i="7" s="1"/>
  <c r="F20" i="7" s="1"/>
  <c r="F21" i="7" s="1"/>
  <c r="F22" i="7" s="1"/>
  <c r="F23" i="7" s="1"/>
  <c r="F24" i="7" s="1"/>
  <c r="E18" i="7"/>
  <c r="G17" i="7"/>
  <c r="G18" i="7" s="1"/>
  <c r="G19" i="7" s="1"/>
  <c r="G20" i="7" s="1"/>
  <c r="G21" i="7" s="1"/>
  <c r="G22" i="7" s="1"/>
  <c r="G23" i="7" s="1"/>
  <c r="G24" i="7" s="1"/>
  <c r="C17" i="7"/>
  <c r="E15" i="7"/>
  <c r="F7" i="7"/>
  <c r="F8" i="7" s="1"/>
  <c r="F9" i="7" s="1"/>
  <c r="F10" i="7" s="1"/>
  <c r="F11" i="7" s="1"/>
  <c r="F12" i="7" s="1"/>
  <c r="G6" i="7"/>
  <c r="G7" i="7" s="1"/>
  <c r="G8" i="7" s="1"/>
  <c r="G9" i="7" s="1"/>
  <c r="G10" i="7" s="1"/>
  <c r="G11" i="7" s="1"/>
  <c r="G12" i="7" s="1"/>
  <c r="F6" i="7"/>
  <c r="E6" i="7"/>
  <c r="E7" i="7" s="1"/>
  <c r="E8" i="7" s="1"/>
  <c r="E9" i="7" s="1"/>
  <c r="E10" i="7" s="1"/>
  <c r="E11" i="7" s="1"/>
  <c r="E12" i="7" s="1"/>
  <c r="G5" i="7"/>
  <c r="E3" i="7"/>
  <c r="BP382" i="5"/>
  <c r="C32" i="5"/>
  <c r="C31" i="5"/>
  <c r="E19" i="5"/>
  <c r="E20" i="5" s="1"/>
  <c r="E21" i="5" s="1"/>
  <c r="E22" i="5" s="1"/>
  <c r="E23" i="5" s="1"/>
  <c r="E24" i="5" s="1"/>
  <c r="F18" i="5"/>
  <c r="F19" i="5" s="1"/>
  <c r="F20" i="5" s="1"/>
  <c r="F21" i="5" s="1"/>
  <c r="F22" i="5" s="1"/>
  <c r="F23" i="5" s="1"/>
  <c r="F24" i="5" s="1"/>
  <c r="E18" i="5"/>
  <c r="G17" i="5"/>
  <c r="G18" i="5" s="1"/>
  <c r="G19" i="5" s="1"/>
  <c r="G20" i="5" s="1"/>
  <c r="G21" i="5" s="1"/>
  <c r="G22" i="5" s="1"/>
  <c r="G23" i="5" s="1"/>
  <c r="G24" i="5" s="1"/>
  <c r="C17" i="5"/>
  <c r="E15" i="5"/>
  <c r="F7" i="5"/>
  <c r="F8" i="5" s="1"/>
  <c r="F9" i="5" s="1"/>
  <c r="F10" i="5" s="1"/>
  <c r="F11" i="5" s="1"/>
  <c r="F12" i="5" s="1"/>
  <c r="G6" i="5"/>
  <c r="G7" i="5" s="1"/>
  <c r="G8" i="5" s="1"/>
  <c r="G9" i="5" s="1"/>
  <c r="G10" i="5" s="1"/>
  <c r="G11" i="5" s="1"/>
  <c r="G12" i="5" s="1"/>
  <c r="F6" i="5"/>
  <c r="E6" i="5"/>
  <c r="E7" i="5" s="1"/>
  <c r="E8" i="5" s="1"/>
  <c r="E9" i="5" s="1"/>
  <c r="E10" i="5" s="1"/>
  <c r="E11" i="5" s="1"/>
  <c r="E12" i="5" s="1"/>
  <c r="G5" i="5"/>
  <c r="E3" i="5"/>
  <c r="F15" i="3"/>
  <c r="F3" i="3"/>
  <c r="G18" i="3"/>
  <c r="G19" i="3" s="1"/>
  <c r="G20" i="3" s="1"/>
  <c r="G21" i="3" s="1"/>
  <c r="G22" i="3" s="1"/>
  <c r="G23" i="3" s="1"/>
  <c r="G24" i="3" s="1"/>
  <c r="F18" i="3"/>
  <c r="F19" i="3" s="1"/>
  <c r="F20" i="3" s="1"/>
  <c r="F21" i="3" s="1"/>
  <c r="F22" i="3" s="1"/>
  <c r="F23" i="3" s="1"/>
  <c r="F24" i="3" s="1"/>
  <c r="H17" i="3"/>
  <c r="H18" i="3" s="1"/>
  <c r="H19" i="3" s="1"/>
  <c r="H20" i="3" s="1"/>
  <c r="H21" i="3" s="1"/>
  <c r="H22" i="3" s="1"/>
  <c r="H23" i="3" s="1"/>
  <c r="H24" i="3" s="1"/>
  <c r="F6" i="3"/>
  <c r="F7" i="3" s="1"/>
  <c r="F8" i="3" s="1"/>
  <c r="F9" i="3" s="1"/>
  <c r="F10" i="3" s="1"/>
  <c r="F11" i="3" s="1"/>
  <c r="F12" i="3" s="1"/>
  <c r="H5" i="3"/>
  <c r="H6" i="3" s="1"/>
  <c r="H7" i="3" s="1"/>
  <c r="H8" i="3" s="1"/>
  <c r="H9" i="3" s="1"/>
  <c r="H10" i="3" s="1"/>
  <c r="H11" i="3" s="1"/>
  <c r="H12" i="3" s="1"/>
  <c r="C32" i="3"/>
  <c r="C31" i="3"/>
  <c r="G6" i="3"/>
  <c r="G7" i="3" s="1"/>
  <c r="G8" i="3" s="1"/>
  <c r="G9" i="3" s="1"/>
  <c r="G10" i="3" s="1"/>
  <c r="G11" i="3" s="1"/>
  <c r="G12" i="3" s="1"/>
  <c r="C17" i="3"/>
  <c r="C33" i="8"/>
  <c r="C33" i="5"/>
  <c r="C26" i="7"/>
  <c r="C29" i="7"/>
  <c r="C26" i="5"/>
  <c r="C33" i="7"/>
  <c r="C29" i="3"/>
  <c r="C29" i="8"/>
  <c r="C29" i="5"/>
  <c r="C26" i="8"/>
  <c r="C33" i="3"/>
  <c r="J25" i="3" l="1"/>
  <c r="K25" i="3" s="1"/>
  <c r="N25" i="3" s="1"/>
  <c r="O25" i="3" s="1"/>
  <c r="J13" i="3"/>
  <c r="K13" i="3" s="1"/>
  <c r="N13" i="3" s="1"/>
  <c r="O13" i="3" s="1"/>
  <c r="I23" i="8"/>
  <c r="J23" i="8" s="1"/>
  <c r="I19" i="8"/>
  <c r="J19" i="8" s="1"/>
  <c r="I12" i="8"/>
  <c r="J12" i="8" s="1"/>
  <c r="M12" i="8" s="1"/>
  <c r="N12" i="8" s="1"/>
  <c r="I8" i="8"/>
  <c r="J8" i="8" s="1"/>
  <c r="I21" i="8"/>
  <c r="J21" i="8" s="1"/>
  <c r="I17" i="8"/>
  <c r="J17" i="8" s="1"/>
  <c r="K18" i="8" s="1"/>
  <c r="I20" i="8"/>
  <c r="J20" i="8" s="1"/>
  <c r="I5" i="8"/>
  <c r="J5" i="8" s="1"/>
  <c r="K6" i="8" s="1"/>
  <c r="I22" i="8"/>
  <c r="J22" i="8" s="1"/>
  <c r="I18" i="8"/>
  <c r="J18" i="8" s="1"/>
  <c r="I11" i="8"/>
  <c r="J11" i="8" s="1"/>
  <c r="I7" i="8"/>
  <c r="I10" i="8"/>
  <c r="J10" i="8" s="1"/>
  <c r="I6" i="8"/>
  <c r="J6" i="8" s="1"/>
  <c r="I24" i="8"/>
  <c r="J24" i="8" s="1"/>
  <c r="M24" i="8" s="1"/>
  <c r="N24" i="8" s="1"/>
  <c r="I9" i="8"/>
  <c r="J9" i="8" s="1"/>
  <c r="I23" i="7"/>
  <c r="J23" i="7" s="1"/>
  <c r="I19" i="7"/>
  <c r="J19" i="7" s="1"/>
  <c r="I12" i="7"/>
  <c r="J12" i="7" s="1"/>
  <c r="M12" i="7" s="1"/>
  <c r="N12" i="7" s="1"/>
  <c r="I8" i="7"/>
  <c r="J8" i="7" s="1"/>
  <c r="I11" i="7"/>
  <c r="J11" i="7" s="1"/>
  <c r="I7" i="7"/>
  <c r="J7" i="7" s="1"/>
  <c r="I22" i="7"/>
  <c r="J22" i="7" s="1"/>
  <c r="I18" i="7"/>
  <c r="J18" i="7" s="1"/>
  <c r="I21" i="7"/>
  <c r="J21" i="7" s="1"/>
  <c r="I17" i="7"/>
  <c r="J17" i="7" s="1"/>
  <c r="K18" i="7" s="1"/>
  <c r="I10" i="7"/>
  <c r="J10" i="7" s="1"/>
  <c r="I6" i="7"/>
  <c r="J6" i="7" s="1"/>
  <c r="I24" i="7"/>
  <c r="J24" i="7" s="1"/>
  <c r="M24" i="7" s="1"/>
  <c r="N24" i="7" s="1"/>
  <c r="I20" i="7"/>
  <c r="J20" i="7" s="1"/>
  <c r="I9" i="7"/>
  <c r="J9" i="7" s="1"/>
  <c r="I5" i="7"/>
  <c r="J5" i="7" s="1"/>
  <c r="K6" i="7" s="1"/>
  <c r="I23" i="5"/>
  <c r="J23" i="5" s="1"/>
  <c r="I19" i="5"/>
  <c r="J19" i="5" s="1"/>
  <c r="I12" i="5"/>
  <c r="J12" i="5" s="1"/>
  <c r="I8" i="5"/>
  <c r="J8" i="5" s="1"/>
  <c r="I22" i="5"/>
  <c r="J22" i="5" s="1"/>
  <c r="I18" i="5"/>
  <c r="J18" i="5" s="1"/>
  <c r="I21" i="5"/>
  <c r="J21" i="5" s="1"/>
  <c r="I17" i="5"/>
  <c r="J17" i="5" s="1"/>
  <c r="K18" i="5" s="1"/>
  <c r="I10" i="5"/>
  <c r="J10" i="5" s="1"/>
  <c r="I6" i="5"/>
  <c r="J6" i="5" s="1"/>
  <c r="I24" i="5"/>
  <c r="J24" i="5" s="1"/>
  <c r="M24" i="5" s="1"/>
  <c r="N24" i="5" s="1"/>
  <c r="I20" i="5"/>
  <c r="J20" i="5" s="1"/>
  <c r="I9" i="5"/>
  <c r="J9" i="5" s="1"/>
  <c r="I5" i="5"/>
  <c r="J5" i="5" s="1"/>
  <c r="K6" i="5" s="1"/>
  <c r="L6" i="5" s="1"/>
  <c r="I11" i="5"/>
  <c r="J11" i="5" s="1"/>
  <c r="I7" i="5"/>
  <c r="J7" i="5" s="1"/>
  <c r="J12" i="3"/>
  <c r="K12" i="3" s="1"/>
  <c r="J8" i="3"/>
  <c r="K8" i="3" s="1"/>
  <c r="L9" i="3" s="1"/>
  <c r="J23" i="3"/>
  <c r="K23" i="3" s="1"/>
  <c r="L24" i="3" s="1"/>
  <c r="J20" i="3"/>
  <c r="K20" i="3" s="1"/>
  <c r="N20" i="3" s="1"/>
  <c r="O20" i="3" s="1"/>
  <c r="J5" i="3"/>
  <c r="K5" i="3" s="1"/>
  <c r="L6" i="3" s="1"/>
  <c r="J21" i="3"/>
  <c r="K21" i="3" s="1"/>
  <c r="N21" i="3" s="1"/>
  <c r="O21" i="3" s="1"/>
  <c r="J11" i="3"/>
  <c r="K11" i="3" s="1"/>
  <c r="N11" i="3" s="1"/>
  <c r="O11" i="3" s="1"/>
  <c r="J7" i="3"/>
  <c r="K7" i="3" s="1"/>
  <c r="N7" i="3" s="1"/>
  <c r="O7" i="3" s="1"/>
  <c r="J22" i="3"/>
  <c r="K22" i="3" s="1"/>
  <c r="N22" i="3" s="1"/>
  <c r="O22" i="3" s="1"/>
  <c r="J19" i="3"/>
  <c r="K19" i="3" s="1"/>
  <c r="L20" i="3" s="1"/>
  <c r="J10" i="3"/>
  <c r="K10" i="3" s="1"/>
  <c r="N10" i="3" s="1"/>
  <c r="O10" i="3" s="1"/>
  <c r="J6" i="3"/>
  <c r="K6" i="3" s="1"/>
  <c r="N6" i="3" s="1"/>
  <c r="O6" i="3" s="1"/>
  <c r="J18" i="3"/>
  <c r="K18" i="3" s="1"/>
  <c r="L19" i="3" s="1"/>
  <c r="J17" i="3"/>
  <c r="K17" i="3" s="1"/>
  <c r="L18" i="3" s="1"/>
  <c r="M18" i="3" s="1"/>
  <c r="J9" i="3"/>
  <c r="K9" i="3" s="1"/>
  <c r="J24" i="3"/>
  <c r="K24" i="3" s="1"/>
  <c r="N9" i="3"/>
  <c r="O9" i="3" s="1"/>
  <c r="L10" i="3"/>
  <c r="M10" i="3" s="1"/>
  <c r="N23" i="3"/>
  <c r="O23" i="3" s="1"/>
  <c r="N12" i="3" l="1"/>
  <c r="O12" i="3" s="1"/>
  <c r="L13" i="3"/>
  <c r="M13" i="3" s="1"/>
  <c r="N24" i="3"/>
  <c r="O24" i="3" s="1"/>
  <c r="L25" i="3"/>
  <c r="M25" i="3" s="1"/>
  <c r="M12" i="5"/>
  <c r="N12" i="5" s="1"/>
  <c r="K13" i="5"/>
  <c r="L13" i="5" s="1"/>
  <c r="L22" i="3"/>
  <c r="M22" i="3" s="1"/>
  <c r="N18" i="3"/>
  <c r="O18" i="3" s="1"/>
  <c r="L6" i="8"/>
  <c r="M7" i="8"/>
  <c r="N7" i="8" s="1"/>
  <c r="K8" i="8"/>
  <c r="L8" i="8" s="1"/>
  <c r="M11" i="8"/>
  <c r="N11" i="8" s="1"/>
  <c r="K12" i="8"/>
  <c r="L12" i="8" s="1"/>
  <c r="K21" i="8"/>
  <c r="L21" i="8" s="1"/>
  <c r="M20" i="8"/>
  <c r="N20" i="8" s="1"/>
  <c r="K10" i="8"/>
  <c r="L10" i="8" s="1"/>
  <c r="M9" i="8"/>
  <c r="N9" i="8" s="1"/>
  <c r="M8" i="8"/>
  <c r="N8" i="8" s="1"/>
  <c r="K9" i="8"/>
  <c r="L9" i="8" s="1"/>
  <c r="M6" i="8"/>
  <c r="N6" i="8" s="1"/>
  <c r="K7" i="8"/>
  <c r="L7" i="8" s="1"/>
  <c r="K19" i="8"/>
  <c r="L19" i="8" s="1"/>
  <c r="M18" i="8"/>
  <c r="N18" i="8" s="1"/>
  <c r="L18" i="8"/>
  <c r="M19" i="8"/>
  <c r="N19" i="8" s="1"/>
  <c r="K20" i="8"/>
  <c r="L20" i="8" s="1"/>
  <c r="K11" i="8"/>
  <c r="L11" i="8" s="1"/>
  <c r="M10" i="8"/>
  <c r="N10" i="8" s="1"/>
  <c r="K23" i="8"/>
  <c r="L23" i="8" s="1"/>
  <c r="M22" i="8"/>
  <c r="N22" i="8" s="1"/>
  <c r="M21" i="8"/>
  <c r="N21" i="8" s="1"/>
  <c r="K22" i="8"/>
  <c r="L22" i="8" s="1"/>
  <c r="M23" i="8"/>
  <c r="N23" i="8" s="1"/>
  <c r="K24" i="8"/>
  <c r="L24" i="8" s="1"/>
  <c r="L18" i="7"/>
  <c r="L6" i="7"/>
  <c r="M21" i="7"/>
  <c r="N21" i="7" s="1"/>
  <c r="K22" i="7"/>
  <c r="L22" i="7" s="1"/>
  <c r="M11" i="7"/>
  <c r="N11" i="7" s="1"/>
  <c r="K12" i="7"/>
  <c r="L12" i="7" s="1"/>
  <c r="M23" i="7"/>
  <c r="N23" i="7" s="1"/>
  <c r="K24" i="7"/>
  <c r="L24" i="7" s="1"/>
  <c r="M6" i="7"/>
  <c r="N6" i="7" s="1"/>
  <c r="K7" i="7"/>
  <c r="L7" i="7" s="1"/>
  <c r="M18" i="7"/>
  <c r="N18" i="7" s="1"/>
  <c r="K19" i="7"/>
  <c r="L19" i="7" s="1"/>
  <c r="M8" i="7"/>
  <c r="N8" i="7" s="1"/>
  <c r="K9" i="7"/>
  <c r="L9" i="7" s="1"/>
  <c r="K10" i="7"/>
  <c r="L10" i="7" s="1"/>
  <c r="M9" i="7"/>
  <c r="N9" i="7" s="1"/>
  <c r="M10" i="7"/>
  <c r="N10" i="7" s="1"/>
  <c r="K11" i="7"/>
  <c r="L11" i="7" s="1"/>
  <c r="M22" i="7"/>
  <c r="N22" i="7" s="1"/>
  <c r="K23" i="7"/>
  <c r="L23" i="7" s="1"/>
  <c r="K21" i="7"/>
  <c r="L21" i="7" s="1"/>
  <c r="M20" i="7"/>
  <c r="N20" i="7" s="1"/>
  <c r="M7" i="7"/>
  <c r="N7" i="7" s="1"/>
  <c r="K8" i="7"/>
  <c r="L8" i="7" s="1"/>
  <c r="M19" i="7"/>
  <c r="N19" i="7" s="1"/>
  <c r="K20" i="7"/>
  <c r="L20" i="7" s="1"/>
  <c r="L18" i="5"/>
  <c r="K12" i="5"/>
  <c r="L12" i="5" s="1"/>
  <c r="M11" i="5"/>
  <c r="N11" i="5" s="1"/>
  <c r="K10" i="5"/>
  <c r="L10" i="5" s="1"/>
  <c r="M9" i="5"/>
  <c r="N9" i="5" s="1"/>
  <c r="M10" i="5"/>
  <c r="N10" i="5" s="1"/>
  <c r="K11" i="5"/>
  <c r="L11" i="5" s="1"/>
  <c r="M22" i="5"/>
  <c r="N22" i="5" s="1"/>
  <c r="K23" i="5"/>
  <c r="L23" i="5" s="1"/>
  <c r="M23" i="5"/>
  <c r="N23" i="5" s="1"/>
  <c r="K24" i="5"/>
  <c r="L24" i="5" s="1"/>
  <c r="K8" i="5"/>
  <c r="L8" i="5" s="1"/>
  <c r="M7" i="5"/>
  <c r="N7" i="5" s="1"/>
  <c r="K21" i="5"/>
  <c r="L21" i="5" s="1"/>
  <c r="M20" i="5"/>
  <c r="N20" i="5" s="1"/>
  <c r="M8" i="5"/>
  <c r="N8" i="5" s="1"/>
  <c r="K9" i="5"/>
  <c r="L9" i="5" s="1"/>
  <c r="M21" i="5"/>
  <c r="N21" i="5" s="1"/>
  <c r="K22" i="5"/>
  <c r="L22" i="5" s="1"/>
  <c r="M6" i="5"/>
  <c r="N6" i="5" s="1"/>
  <c r="K7" i="5"/>
  <c r="L7" i="5" s="1"/>
  <c r="M18" i="5"/>
  <c r="N18" i="5" s="1"/>
  <c r="K19" i="5"/>
  <c r="L19" i="5" s="1"/>
  <c r="M19" i="5"/>
  <c r="N19" i="5" s="1"/>
  <c r="K20" i="5"/>
  <c r="L20" i="5" s="1"/>
  <c r="L23" i="3"/>
  <c r="M23" i="3" s="1"/>
  <c r="L11" i="3"/>
  <c r="M11" i="3" s="1"/>
  <c r="L12" i="3"/>
  <c r="M12" i="3" s="1"/>
  <c r="N8" i="3"/>
  <c r="O8" i="3" s="1"/>
  <c r="M19" i="3"/>
  <c r="L21" i="3"/>
  <c r="M21" i="3" s="1"/>
  <c r="L7" i="3"/>
  <c r="M7" i="3" s="1"/>
  <c r="M20" i="3"/>
  <c r="M9" i="3"/>
  <c r="L8" i="3"/>
  <c r="M6" i="3"/>
  <c r="N19" i="3"/>
  <c r="O19" i="3" s="1"/>
  <c r="M8" i="3"/>
  <c r="M24" i="3"/>
  <c r="B11" i="1" l="1"/>
  <c r="B10" i="1"/>
  <c r="B9" i="1"/>
  <c r="B8" i="1"/>
  <c r="C26" i="3"/>
  <c r="BQ382" i="3" l="1"/>
</calcChain>
</file>

<file path=xl/sharedStrings.xml><?xml version="1.0" encoding="utf-8"?>
<sst xmlns="http://schemas.openxmlformats.org/spreadsheetml/2006/main" count="308" uniqueCount="63">
  <si>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</si>
  <si>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</si>
  <si>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</si>
  <si>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</si>
  <si>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</si>
  <si>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</si>
  <si>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</si>
  <si>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</si>
  <si>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</si>
  <si>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</si>
  <si>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</si>
  <si>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</si>
  <si>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</si>
  <si>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</si>
  <si>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</si>
  <si>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</si>
  <si>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</si>
  <si>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</si>
  <si>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</si>
  <si>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</si>
  <si>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</si>
  <si>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</si>
  <si>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</si>
  <si>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</si>
  <si>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</si>
  <si>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</si>
  <si>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</si>
  <si>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</si>
  <si>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</si>
  <si>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</si>
  <si>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</si>
  <si>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</si>
  <si>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</si>
  <si>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Half prior Error</t>
  </si>
  <si>
    <t>Abs(DIFF)</t>
  </si>
  <si>
    <t>Quarter prior 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</si>
  <si>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</si>
  <si>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</si>
  <si>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</si>
  <si>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</si>
  <si>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</si>
  <si>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</si>
  <si>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</si>
  <si>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C_uo</t>
  </si>
  <si>
    <t>C_ui</t>
  </si>
  <si>
    <t>C_di</t>
  </si>
  <si>
    <t>C_do</t>
  </si>
  <si>
    <t>P_ui</t>
  </si>
  <si>
    <t>P_uo</t>
  </si>
  <si>
    <t>P_di</t>
  </si>
  <si>
    <t>P_do</t>
  </si>
  <si>
    <t>ui</t>
  </si>
  <si>
    <t>di</t>
  </si>
  <si>
    <t>do</t>
  </si>
  <si>
    <t>Adjusted+ Close form sol</t>
  </si>
  <si>
    <t>Adjusted- Close form sol</t>
  </si>
  <si>
    <t>PDE Solution</t>
  </si>
  <si>
    <t>BGK+ adj.</t>
  </si>
  <si>
    <t>BGK- adj.</t>
  </si>
  <si>
    <t>Daily</t>
  </si>
  <si>
    <t>Weekly</t>
  </si>
  <si>
    <t>Monthly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</si>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</sst>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0" fontId="3" fillId="0" borderId="2" xfId="2" applyFont="1" applyBorder="1"/>
    <xf numFmtId="0" fontId="6" fillId="0" borderId="0" xfId="2" applyFont="1"/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164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0" fontId="3" fillId="0" borderId="2" xfId="2" applyFont="1" applyFill="1" applyBorder="1"/>
    <xf numFmtId="1" fontId="6" fillId="0" borderId="0" xfId="2" applyNumberFormat="1" applyFont="1"/>
    <xf numFmtId="164" fontId="3" fillId="0" borderId="0" xfId="2" applyNumberFormat="1" applyFont="1"/>
    <xf numFmtId="166" fontId="6" fillId="0" borderId="0" xfId="2" applyNumberFormat="1" applyFont="1"/>
    <xf numFmtId="166" fontId="6" fillId="0" borderId="0" xfId="2" applyNumberFormat="1" applyFont="1" applyFill="1"/>
    <xf numFmtId="164" fontId="6" fillId="0" borderId="0" xfId="2" applyNumberFormat="1" applyFont="1"/>
    <xf numFmtId="0" fontId="9" fillId="0" borderId="0" xfId="2" applyFont="1" applyAlignment="1">
      <alignment horizontal="center"/>
    </xf>
    <xf numFmtId="0" fontId="10" fillId="0" borderId="0" xfId="2" applyFont="1"/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110'!$F$5:$F$10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110'!$K$7:$K$12</c:f>
              <c:numCache>
                <c:formatCode>0.000</c:formatCode>
                <c:ptCount val="6"/>
                <c:pt idx="0">
                  <c:v>1.8603588021244052E-2</c:v>
                </c:pt>
                <c:pt idx="1">
                  <c:v>1.3932305896762726E-2</c:v>
                </c:pt>
                <c:pt idx="2">
                  <c:v>1.0349379834907982E-2</c:v>
                </c:pt>
                <c:pt idx="3">
                  <c:v>2.6846952830903853E-3</c:v>
                </c:pt>
                <c:pt idx="4">
                  <c:v>1.8325928928770302E-3</c:v>
                </c:pt>
                <c:pt idx="5">
                  <c:v>1.4273338180613993E-3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8B2-AF41-EAA7E62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110'!$E$17:$E$22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110'!$K$19:$K$24</c:f>
              <c:numCache>
                <c:formatCode>0.000</c:formatCode>
                <c:ptCount val="6"/>
                <c:pt idx="0">
                  <c:v>1.469719625285372E-2</c:v>
                </c:pt>
                <c:pt idx="1">
                  <c:v>8.1114061233833468E-3</c:v>
                </c:pt>
                <c:pt idx="2">
                  <c:v>3.4209425847421676E-3</c:v>
                </c:pt>
                <c:pt idx="3">
                  <c:v>2.4246845721322408E-3</c:v>
                </c:pt>
                <c:pt idx="4">
                  <c:v>1.7651163042606277E-3</c:v>
                </c:pt>
                <c:pt idx="5">
                  <c:v>1.4057006352300172E-3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8E0-B063-71E0D7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'Barriere = 125'!$J$7:$J$12</c:f>
              <c:numCache>
                <c:formatCode>0.000</c:formatCode>
                <c:ptCount val="6"/>
                <c:pt idx="0">
                  <c:v>0.11678037334180535</c:v>
                </c:pt>
                <c:pt idx="1">
                  <c:v>8.9140603961656018E-2</c:v>
                </c:pt>
                <c:pt idx="2">
                  <c:v>6.4430643077697969E-2</c:v>
                </c:pt>
                <c:pt idx="3">
                  <c:v>1.4474112011152007E-2</c:v>
                </c:pt>
                <c:pt idx="4">
                  <c:v>9.0951715076548201E-3</c:v>
                </c:pt>
                <c:pt idx="5">
                  <c:v>6.5229244464082292E-3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125'!$J$19:$J$24</c:f>
              <c:numCache>
                <c:formatCode>0.000</c:formatCode>
                <c:ptCount val="6"/>
                <c:pt idx="0">
                  <c:v>8.5775682906453765E-2</c:v>
                </c:pt>
                <c:pt idx="1">
                  <c:v>4.6261239242086249E-2</c:v>
                </c:pt>
                <c:pt idx="2">
                  <c:v>1.5418765105592813E-2</c:v>
                </c:pt>
                <c:pt idx="3">
                  <c:v>1.1096296128002781E-2</c:v>
                </c:pt>
                <c:pt idx="4">
                  <c:v>7.807027407048972E-3</c:v>
                </c:pt>
                <c:pt idx="5">
                  <c:v>5.9560815555912416E-3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150'!$J$7:$J$12</c:f>
              <c:numCache>
                <c:formatCode>0.000</c:formatCode>
                <c:ptCount val="6"/>
                <c:pt idx="0">
                  <c:v>0.1687382854629691</c:v>
                </c:pt>
                <c:pt idx="1">
                  <c:v>0.12618623072428647</c:v>
                </c:pt>
                <c:pt idx="2">
                  <c:v>8.986511674112041E-2</c:v>
                </c:pt>
                <c:pt idx="3">
                  <c:v>2.0148133999248863E-2</c:v>
                </c:pt>
                <c:pt idx="4">
                  <c:v>1.2634281068511832E-2</c:v>
                </c:pt>
                <c:pt idx="5">
                  <c:v>9.05325107244348E-3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0-482C-A19B-9CD24F2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150'!$J$19:$J$24</c:f>
              <c:numCache>
                <c:formatCode>0.000</c:formatCode>
                <c:ptCount val="6"/>
                <c:pt idx="0">
                  <c:v>0.1309850153601948</c:v>
                </c:pt>
                <c:pt idx="1">
                  <c:v>7.2499335956303312E-2</c:v>
                </c:pt>
                <c:pt idx="2">
                  <c:v>2.8520342760383066E-2</c:v>
                </c:pt>
                <c:pt idx="3">
                  <c:v>1.8858120724170924E-2</c:v>
                </c:pt>
                <c:pt idx="4">
                  <c:v>1.254446275638621E-2</c:v>
                </c:pt>
                <c:pt idx="5">
                  <c:v>9.1154348726272261E-3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1-4560-96E1-90FA5473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</a:t>
            </a:r>
            <a:r>
              <a:rPr lang="en-US" i="1" baseline="0"/>
              <a:t> of </a:t>
            </a:r>
            <a:r>
              <a:rPr lang="en-US" i="1"/>
              <a:t>PDE Solution (Crank Nicolson Scheme)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200'!$J$7:$J$12</c:f>
              <c:numCache>
                <c:formatCode>0.000</c:formatCode>
                <c:ptCount val="6"/>
                <c:pt idx="0">
                  <c:v>4.5099879132530774E-2</c:v>
                </c:pt>
                <c:pt idx="1">
                  <c:v>2.4572250427446818E-2</c:v>
                </c:pt>
                <c:pt idx="2">
                  <c:v>1.8102344788299973E-2</c:v>
                </c:pt>
                <c:pt idx="3">
                  <c:v>4.2540617049304785E-3</c:v>
                </c:pt>
                <c:pt idx="4">
                  <c:v>2.8157950269616094E-3</c:v>
                </c:pt>
                <c:pt idx="5">
                  <c:v>2.1281832825188474E-3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1D9-A4A1-CEF0989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Error of PDE Solution (Fully Implicit Scheme)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200'!$J$19:$J$24</c:f>
              <c:numCache>
                <c:formatCode>0.000</c:formatCode>
                <c:ptCount val="6"/>
                <c:pt idx="0">
                  <c:v>4.7647662851469264E-2</c:v>
                </c:pt>
                <c:pt idx="1">
                  <c:v>2.4082146842353325E-2</c:v>
                </c:pt>
                <c:pt idx="2">
                  <c:v>1.621593944894073E-2</c:v>
                </c:pt>
                <c:pt idx="3">
                  <c:v>8.9421283217951952E-3</c:v>
                </c:pt>
                <c:pt idx="4">
                  <c:v>5.2658766782798239E-3</c:v>
                </c:pt>
                <c:pt idx="5">
                  <c:v>3.3735825695746513E-3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916-939A-B23BBFE6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272941</xdr:colOff>
      <xdr:row>2</xdr:row>
      <xdr:rowOff>8005</xdr:rowOff>
    </xdr:from>
    <xdr:to>
      <xdr:col>25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EB2-1FBF-4255-A039-6F178410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272142</xdr:colOff>
      <xdr:row>14</xdr:row>
      <xdr:rowOff>176893</xdr:rowOff>
    </xdr:from>
    <xdr:to>
      <xdr:col>25</xdr:col>
      <xdr:colOff>291354</xdr:colOff>
      <xdr:row>26</xdr:row>
      <xdr:rowOff>102934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D2A1-C516-4D0D-A1D8-0D8400B6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CD9F-CE07-4F79-812B-365FE8D4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AE074-DFA4-4806-9437-950CC93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A504-05EF-4644-8909-E4AC1739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ACA80-9438-4EB2-AEBA-A93086D6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E16"/>
  <sheetViews>
    <sheetView showGridLines="0" workbookViewId="0">
      <selection activeCell="E7" sqref="E7"/>
    </sheetView>
  </sheetViews>
  <sheetFormatPr defaultRowHeight="14.4" x14ac:dyDescent="0.3"/>
  <cols>
    <col min="2" max="2" width="12" bestFit="1" customWidth="1"/>
  </cols>
  <sheetData>
    <row r="2" spans="2:5" x14ac:dyDescent="0.3">
      <c r="B2" s="1" t="s">
        <v>6</v>
      </c>
    </row>
    <row r="3" spans="2:5" ht="9.75" customHeight="1" x14ac:dyDescent="0.3"/>
    <row r="4" spans="2:5" x14ac:dyDescent="0.3">
      <c r="B4" t="s">
        <v>0</v>
      </c>
      <c r="C4" t="s">
        <v>1</v>
      </c>
      <c r="E4" t="s">
        <v>2</v>
      </c>
    </row>
    <row r="5" spans="2:5" x14ac:dyDescent="0.3">
      <c r="B5" t="s">
        <v>3</v>
      </c>
      <c r="C5">
        <v>0</v>
      </c>
      <c r="E5" t="str">
        <f>_xll.ORF.YCCREATE(C4,B8:B16,C8:C16,C5)</f>
        <v>USD¤1</v>
      </c>
    </row>
    <row r="6" spans="2:5" ht="7.5" customHeight="1" x14ac:dyDescent="0.3"/>
    <row r="7" spans="2:5" ht="15" thickBot="1" x14ac:dyDescent="0.35">
      <c r="B7" s="3" t="s">
        <v>4</v>
      </c>
      <c r="C7" s="3" t="s">
        <v>5</v>
      </c>
    </row>
    <row r="8" spans="2:5" ht="15" thickTop="1" x14ac:dyDescent="0.3">
      <c r="B8">
        <f>1/12</f>
        <v>8.3333333333333329E-2</v>
      </c>
      <c r="C8" s="2">
        <v>0.05</v>
      </c>
    </row>
    <row r="9" spans="2:5" x14ac:dyDescent="0.3">
      <c r="B9">
        <f>1/4</f>
        <v>0.25</v>
      </c>
      <c r="C9" s="2">
        <v>0.05</v>
      </c>
    </row>
    <row r="10" spans="2:5" x14ac:dyDescent="0.3">
      <c r="B10">
        <f>1/2</f>
        <v>0.5</v>
      </c>
      <c r="C10" s="2">
        <v>0.05</v>
      </c>
    </row>
    <row r="11" spans="2:5" x14ac:dyDescent="0.3">
      <c r="B11">
        <f>3/4</f>
        <v>0.75</v>
      </c>
      <c r="C11" s="2">
        <v>0.05</v>
      </c>
    </row>
    <row r="12" spans="2:5" x14ac:dyDescent="0.3">
      <c r="B12">
        <v>1</v>
      </c>
      <c r="C12" s="2">
        <v>0.05</v>
      </c>
    </row>
    <row r="13" spans="2:5" x14ac:dyDescent="0.3">
      <c r="B13">
        <v>2</v>
      </c>
      <c r="C13" s="2">
        <v>0.05</v>
      </c>
    </row>
    <row r="14" spans="2:5" x14ac:dyDescent="0.3">
      <c r="B14">
        <v>3</v>
      </c>
      <c r="C14" s="2">
        <v>0.05</v>
      </c>
    </row>
    <row r="15" spans="2:5" x14ac:dyDescent="0.3">
      <c r="B15">
        <v>4</v>
      </c>
      <c r="C15" s="2">
        <v>0.05</v>
      </c>
    </row>
    <row r="16" spans="2:5" x14ac:dyDescent="0.3">
      <c r="B16">
        <v>5</v>
      </c>
      <c r="C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42F2-40A1-4E16-B443-40F3197AAD79}">
  <sheetPr>
    <tabColor theme="4"/>
  </sheetPr>
  <dimension ref="A1"/>
  <sheetViews>
    <sheetView showGridLines="0" topLeftCell="A20" workbookViewId="0">
      <selection activeCell="H32" sqref="H3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C9E-C583-483B-976E-811D2C180DCE}">
  <sheetPr>
    <tabColor theme="4"/>
  </sheetPr>
  <dimension ref="B2:CS382"/>
  <sheetViews>
    <sheetView showGridLines="0" zoomScale="70" zoomScaleNormal="70" workbookViewId="0">
      <selection activeCell="K41" sqref="K41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7.33203125" style="5" customWidth="1"/>
    <col min="6" max="6" width="11.44140625" style="5" bestFit="1" customWidth="1"/>
    <col min="7" max="7" width="12.88671875" style="5" bestFit="1" customWidth="1"/>
    <col min="8" max="8" width="14" style="5" bestFit="1" customWidth="1"/>
    <col min="9" max="9" width="13.88671875" style="5" bestFit="1" customWidth="1"/>
    <col min="10" max="10" width="11.5546875" style="5" customWidth="1"/>
    <col min="11" max="11" width="9.5546875" style="5" customWidth="1"/>
    <col min="12" max="12" width="14.5546875" style="5" bestFit="1" customWidth="1"/>
    <col min="13" max="13" width="9.5546875" style="5" bestFit="1" customWidth="1"/>
    <col min="14" max="14" width="18" style="5" bestFit="1" customWidth="1"/>
    <col min="15" max="15" width="9.5546875" style="5" bestFit="1" customWidth="1"/>
    <col min="16" max="69" width="8.88671875" style="5" customWidth="1"/>
    <col min="70" max="16384" width="9.109375" style="5"/>
  </cols>
  <sheetData>
    <row r="2" spans="2:97" x14ac:dyDescent="0.25">
      <c r="B2" s="4" t="s">
        <v>42</v>
      </c>
    </row>
    <row r="3" spans="2:97" ht="14.25" customHeight="1" x14ac:dyDescent="0.25">
      <c r="F3" s="19" t="str">
        <f>"Crack-Nicholson with Barriere = "&amp;C8</f>
        <v>Crack-Nicholson with Barriere = 110</v>
      </c>
    </row>
    <row r="4" spans="2:97" ht="13.8" thickBot="1" x14ac:dyDescent="0.3">
      <c r="B4" s="6" t="s">
        <v>7</v>
      </c>
      <c r="C4" s="7"/>
      <c r="D4" s="7"/>
      <c r="E4" s="7"/>
      <c r="F4" s="14" t="s">
        <v>27</v>
      </c>
      <c r="G4" s="14" t="s">
        <v>28</v>
      </c>
      <c r="H4" s="14" t="s">
        <v>29</v>
      </c>
      <c r="I4" s="14" t="s">
        <v>30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  <c r="O4" s="14" t="s">
        <v>34</v>
      </c>
    </row>
    <row r="5" spans="2:97" x14ac:dyDescent="0.25">
      <c r="B5" s="8" t="s">
        <v>8</v>
      </c>
      <c r="C5" s="13">
        <v>1</v>
      </c>
      <c r="D5" s="13"/>
      <c r="E5" s="13">
        <v>1</v>
      </c>
      <c r="F5" s="15">
        <v>1</v>
      </c>
      <c r="G5" s="15">
        <v>25</v>
      </c>
      <c r="H5" s="5">
        <f>+G5</f>
        <v>25</v>
      </c>
      <c r="I5" s="20">
        <v>4.6778765450226613E-2</v>
      </c>
      <c r="J5" s="12">
        <f>+$C$33</f>
        <v>8.3603022131438109E-2</v>
      </c>
      <c r="K5" s="12">
        <f>+J5-I5</f>
        <v>3.6824256681211497E-2</v>
      </c>
      <c r="L5" s="12"/>
      <c r="M5" s="12"/>
      <c r="N5" s="12"/>
      <c r="O5" s="12"/>
    </row>
    <row r="6" spans="2:97" x14ac:dyDescent="0.25">
      <c r="B6" s="8" t="s">
        <v>9</v>
      </c>
      <c r="C6" s="13">
        <v>100</v>
      </c>
      <c r="D6" s="13"/>
      <c r="E6" s="29">
        <f>+E5+1</f>
        <v>2</v>
      </c>
      <c r="F6" s="5">
        <f>+F5+1</f>
        <v>2</v>
      </c>
      <c r="G6" s="5">
        <f>+G5*2</f>
        <v>50</v>
      </c>
      <c r="H6" s="5">
        <f>+H5*2</f>
        <v>50</v>
      </c>
      <c r="I6" s="20">
        <v>6.1314374071002681E-2</v>
      </c>
      <c r="J6" s="12">
        <f t="shared" ref="J6:J13" si="0">+$C$33</f>
        <v>8.3603022131438109E-2</v>
      </c>
      <c r="K6" s="12">
        <f t="shared" ref="K6:K12" si="1">+J6-I6</f>
        <v>2.2288648060435429E-2</v>
      </c>
      <c r="L6" s="12">
        <f>+K5*0.5</f>
        <v>1.8412128340605748E-2</v>
      </c>
      <c r="M6" s="12">
        <f>+ABS(L6-K6)</f>
        <v>3.8765197198296804E-3</v>
      </c>
      <c r="N6" s="12">
        <f>+K6*0.25</f>
        <v>5.5721620151088572E-3</v>
      </c>
      <c r="O6" s="12">
        <f>+ABS(N6-K6)</f>
        <v>1.6716486045326572E-2</v>
      </c>
    </row>
    <row r="7" spans="2:97" x14ac:dyDescent="0.25">
      <c r="B7" s="8" t="s">
        <v>10</v>
      </c>
      <c r="C7" s="13">
        <v>1</v>
      </c>
      <c r="D7" s="13"/>
      <c r="E7" s="29">
        <f t="shared" ref="E7:E13" si="2">+E6+1</f>
        <v>3</v>
      </c>
      <c r="F7" s="5">
        <f t="shared" ref="F7:F13" si="3">+F6+1</f>
        <v>3</v>
      </c>
      <c r="G7" s="5">
        <f t="shared" ref="G7:G11" si="4">+G6*2</f>
        <v>100</v>
      </c>
      <c r="H7" s="5">
        <f t="shared" ref="H7:H11" si="5">+H6*2</f>
        <v>100</v>
      </c>
      <c r="I7" s="20">
        <v>6.4999434110194057E-2</v>
      </c>
      <c r="J7" s="12">
        <f t="shared" si="0"/>
        <v>8.3603022131438109E-2</v>
      </c>
      <c r="K7" s="12">
        <f t="shared" si="1"/>
        <v>1.8603588021244052E-2</v>
      </c>
      <c r="L7" s="12">
        <f t="shared" ref="L7:L12" si="6">+K6*0.5</f>
        <v>1.1144324030217714E-2</v>
      </c>
      <c r="M7" s="12">
        <f t="shared" ref="M7:M12" si="7">+ABS(L7-K7)</f>
        <v>7.4592639910263381E-3</v>
      </c>
      <c r="N7" s="12">
        <f t="shared" ref="N7:N12" si="8">+K7*0.25</f>
        <v>4.6508970053110131E-3</v>
      </c>
      <c r="O7" s="12">
        <f t="shared" ref="O7:O12" si="9">+ABS(N7-K7)</f>
        <v>1.3952691015933039E-2</v>
      </c>
    </row>
    <row r="8" spans="2:97" x14ac:dyDescent="0.25">
      <c r="B8" s="8" t="s">
        <v>11</v>
      </c>
      <c r="C8" s="13">
        <v>110</v>
      </c>
      <c r="D8" s="13"/>
      <c r="E8" s="29">
        <f t="shared" si="2"/>
        <v>4</v>
      </c>
      <c r="F8" s="5">
        <f t="shared" si="3"/>
        <v>4</v>
      </c>
      <c r="G8" s="5">
        <f t="shared" si="4"/>
        <v>200</v>
      </c>
      <c r="H8" s="5">
        <f t="shared" si="5"/>
        <v>200</v>
      </c>
      <c r="I8" s="20">
        <v>6.9670716234675384E-2</v>
      </c>
      <c r="J8" s="12">
        <f t="shared" si="0"/>
        <v>8.3603022131438109E-2</v>
      </c>
      <c r="K8" s="12">
        <f t="shared" si="1"/>
        <v>1.3932305896762726E-2</v>
      </c>
      <c r="L8" s="12">
        <f t="shared" si="6"/>
        <v>9.3017940106220262E-3</v>
      </c>
      <c r="M8" s="12">
        <f t="shared" si="7"/>
        <v>4.6305118861406994E-3</v>
      </c>
      <c r="N8" s="12">
        <f t="shared" si="8"/>
        <v>3.4830764741906814E-3</v>
      </c>
      <c r="O8" s="12">
        <f t="shared" si="9"/>
        <v>1.0449229422572044E-2</v>
      </c>
    </row>
    <row r="9" spans="2:97" x14ac:dyDescent="0.25">
      <c r="B9" s="8" t="s">
        <v>12</v>
      </c>
      <c r="C9" s="13" t="s">
        <v>13</v>
      </c>
      <c r="D9" s="13"/>
      <c r="E9" s="29">
        <f t="shared" si="2"/>
        <v>5</v>
      </c>
      <c r="F9" s="5">
        <f t="shared" si="3"/>
        <v>5</v>
      </c>
      <c r="G9" s="5">
        <f t="shared" si="4"/>
        <v>400</v>
      </c>
      <c r="H9" s="5">
        <f t="shared" si="5"/>
        <v>400</v>
      </c>
      <c r="I9" s="20">
        <v>7.3253642296530128E-2</v>
      </c>
      <c r="J9" s="12">
        <f t="shared" si="0"/>
        <v>8.3603022131438109E-2</v>
      </c>
      <c r="K9" s="12">
        <f t="shared" si="1"/>
        <v>1.0349379834907982E-2</v>
      </c>
      <c r="L9" s="12">
        <f t="shared" si="6"/>
        <v>6.9661529483813628E-3</v>
      </c>
      <c r="M9" s="12">
        <f t="shared" si="7"/>
        <v>3.3832268865266191E-3</v>
      </c>
      <c r="N9" s="12">
        <f t="shared" si="8"/>
        <v>2.5873449587269955E-3</v>
      </c>
      <c r="O9" s="12">
        <f t="shared" si="9"/>
        <v>7.7620348761809864E-3</v>
      </c>
    </row>
    <row r="10" spans="2:97" x14ac:dyDescent="0.25">
      <c r="B10" s="8" t="s">
        <v>14</v>
      </c>
      <c r="C10" s="13">
        <v>2</v>
      </c>
      <c r="D10" s="13"/>
      <c r="E10" s="29">
        <f t="shared" si="2"/>
        <v>6</v>
      </c>
      <c r="F10" s="5">
        <f t="shared" si="3"/>
        <v>6</v>
      </c>
      <c r="G10" s="5">
        <f t="shared" si="4"/>
        <v>800</v>
      </c>
      <c r="H10" s="5">
        <f t="shared" si="5"/>
        <v>800</v>
      </c>
      <c r="I10" s="20">
        <v>8.0918326848347724E-2</v>
      </c>
      <c r="J10" s="12">
        <f t="shared" si="0"/>
        <v>8.3603022131438109E-2</v>
      </c>
      <c r="K10" s="12">
        <f t="shared" si="1"/>
        <v>2.6846952830903853E-3</v>
      </c>
      <c r="L10" s="12">
        <f t="shared" si="6"/>
        <v>5.1746899174539909E-3</v>
      </c>
      <c r="M10" s="12">
        <f t="shared" si="7"/>
        <v>2.4899946343636056E-3</v>
      </c>
      <c r="N10" s="12">
        <f t="shared" si="8"/>
        <v>6.7117382077259632E-4</v>
      </c>
      <c r="O10" s="12">
        <f t="shared" si="9"/>
        <v>2.013521462317789E-3</v>
      </c>
    </row>
    <row r="11" spans="2:97" x14ac:dyDescent="0.25">
      <c r="B11" s="8"/>
      <c r="C11" s="7"/>
      <c r="D11" s="7"/>
      <c r="E11" s="29">
        <f t="shared" si="2"/>
        <v>7</v>
      </c>
      <c r="F11" s="5">
        <f t="shared" si="3"/>
        <v>7</v>
      </c>
      <c r="G11" s="5">
        <f t="shared" si="4"/>
        <v>1600</v>
      </c>
      <c r="H11" s="5">
        <f t="shared" si="5"/>
        <v>1600</v>
      </c>
      <c r="I11" s="20">
        <v>8.1770429238561079E-2</v>
      </c>
      <c r="J11" s="12">
        <f t="shared" si="0"/>
        <v>8.3603022131438109E-2</v>
      </c>
      <c r="K11" s="12">
        <f t="shared" si="1"/>
        <v>1.8325928928770302E-3</v>
      </c>
      <c r="L11" s="12">
        <f t="shared" si="6"/>
        <v>1.3423476415451926E-3</v>
      </c>
      <c r="M11" s="12">
        <f t="shared" si="7"/>
        <v>4.9024525133183755E-4</v>
      </c>
      <c r="N11" s="12">
        <f t="shared" si="8"/>
        <v>4.5814822321925755E-4</v>
      </c>
      <c r="O11" s="12">
        <f t="shared" si="9"/>
        <v>1.3744446696577726E-3</v>
      </c>
    </row>
    <row r="12" spans="2:97" x14ac:dyDescent="0.25">
      <c r="B12" s="6" t="s">
        <v>15</v>
      </c>
      <c r="C12" s="7"/>
      <c r="D12" s="7"/>
      <c r="E12" s="29">
        <f t="shared" si="2"/>
        <v>8</v>
      </c>
      <c r="F12" s="5">
        <f t="shared" si="3"/>
        <v>8</v>
      </c>
      <c r="G12" s="5">
        <f t="shared" ref="G12:G13" si="10">+G11*2</f>
        <v>3200</v>
      </c>
      <c r="H12" s="5">
        <f t="shared" ref="H12:H13" si="11">+H11*2</f>
        <v>3200</v>
      </c>
      <c r="I12" s="20">
        <v>8.217568831337671E-2</v>
      </c>
      <c r="J12" s="12">
        <f t="shared" si="0"/>
        <v>8.3603022131438109E-2</v>
      </c>
      <c r="K12" s="12">
        <f t="shared" si="1"/>
        <v>1.4273338180613993E-3</v>
      </c>
      <c r="L12" s="12">
        <f t="shared" si="6"/>
        <v>9.162964464385151E-4</v>
      </c>
      <c r="M12" s="12">
        <f t="shared" si="7"/>
        <v>5.1103737162288415E-4</v>
      </c>
      <c r="N12" s="12">
        <f t="shared" si="8"/>
        <v>3.5683345451534981E-4</v>
      </c>
      <c r="O12" s="12">
        <f t="shared" si="9"/>
        <v>1.0705003635460494E-3</v>
      </c>
    </row>
    <row r="13" spans="2:97" x14ac:dyDescent="0.25">
      <c r="B13" s="8" t="s">
        <v>16</v>
      </c>
      <c r="C13" s="13">
        <v>100</v>
      </c>
      <c r="D13" s="13"/>
      <c r="E13" s="29">
        <f t="shared" si="2"/>
        <v>9</v>
      </c>
      <c r="F13" s="5">
        <f t="shared" si="3"/>
        <v>9</v>
      </c>
      <c r="G13" s="5">
        <f t="shared" si="10"/>
        <v>6400</v>
      </c>
      <c r="H13" s="5">
        <f t="shared" si="11"/>
        <v>6400</v>
      </c>
      <c r="I13" s="26">
        <v>8.1957141810208509E-2</v>
      </c>
      <c r="J13" s="12">
        <f t="shared" si="0"/>
        <v>8.3603022131438109E-2</v>
      </c>
      <c r="K13" s="12">
        <f t="shared" ref="K13" si="12">+J13-I13</f>
        <v>1.6458803212296008E-3</v>
      </c>
      <c r="L13" s="12">
        <f t="shared" ref="L13" si="13">+K12*0.5</f>
        <v>7.1366690903069963E-4</v>
      </c>
      <c r="M13" s="12">
        <f t="shared" ref="M13" si="14">+ABS(L13-K13)</f>
        <v>9.3221341219890119E-4</v>
      </c>
      <c r="N13" s="12">
        <f t="shared" ref="N13" si="15">+K13*0.25</f>
        <v>4.114700803074002E-4</v>
      </c>
      <c r="O13" s="12">
        <f t="shared" ref="O13" si="16">+ABS(N13-K13)</f>
        <v>1.2344102409222006E-3</v>
      </c>
    </row>
    <row r="14" spans="2:97" x14ac:dyDescent="0.25">
      <c r="B14" s="8" t="s">
        <v>17</v>
      </c>
      <c r="C14" s="7" t="str">
        <f>+'Yield Curve'!E5</f>
        <v>USD¤1</v>
      </c>
      <c r="D14" s="7"/>
      <c r="E14" s="7"/>
    </row>
    <row r="15" spans="2:97" ht="14.4" x14ac:dyDescent="0.3">
      <c r="B15" s="8" t="s">
        <v>18</v>
      </c>
      <c r="C15" s="16">
        <v>0.02</v>
      </c>
      <c r="D15" s="16"/>
      <c r="E15" s="16"/>
      <c r="F15" s="19" t="str">
        <f>"Fully implicit with Barriere = "&amp;C8</f>
        <v>Fully implicit with Barriere = 110</v>
      </c>
    </row>
    <row r="16" spans="2:97" ht="15" thickBot="1" x14ac:dyDescent="0.35">
      <c r="B16" s="8" t="s">
        <v>19</v>
      </c>
      <c r="C16" s="16">
        <v>0.25</v>
      </c>
      <c r="D16" s="16"/>
      <c r="E16" s="16"/>
      <c r="F16" s="14" t="s">
        <v>27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34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2:97" ht="14.4" x14ac:dyDescent="0.3">
      <c r="B17" s="8" t="s">
        <v>26</v>
      </c>
      <c r="C17" s="17">
        <f>+'Yield Curve'!C8</f>
        <v>0.05</v>
      </c>
      <c r="D17" s="17"/>
      <c r="E17" s="29">
        <f t="shared" ref="E17" si="17">+E16+1</f>
        <v>1</v>
      </c>
      <c r="F17" s="15">
        <v>1</v>
      </c>
      <c r="G17" s="15">
        <v>25</v>
      </c>
      <c r="H17" s="5">
        <f>+G17</f>
        <v>25</v>
      </c>
      <c r="I17" s="21">
        <v>4.7493528148580405E-2</v>
      </c>
      <c r="J17" s="12">
        <f>+$C$33</f>
        <v>8.3603022131438109E-2</v>
      </c>
      <c r="K17" s="12">
        <f>+J17-I17</f>
        <v>3.6109493982857704E-2</v>
      </c>
      <c r="L17" s="12"/>
      <c r="M17" s="12"/>
      <c r="N17" s="12"/>
      <c r="O17" s="1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8" spans="2:97" x14ac:dyDescent="0.25">
      <c r="B18" s="8"/>
      <c r="C18" s="7"/>
      <c r="D18" s="7"/>
      <c r="E18" s="29">
        <f t="shared" ref="E18:E25" si="18">+E17+1</f>
        <v>2</v>
      </c>
      <c r="F18" s="5">
        <f>+F17+1</f>
        <v>2</v>
      </c>
      <c r="G18" s="5">
        <f>+G17*2</f>
        <v>50</v>
      </c>
      <c r="H18" s="5">
        <f>+H17*2</f>
        <v>50</v>
      </c>
      <c r="I18" s="21">
        <v>6.3343422297961999E-2</v>
      </c>
      <c r="J18" s="12">
        <f t="shared" ref="J18:J25" si="19">+$C$33</f>
        <v>8.3603022131438109E-2</v>
      </c>
      <c r="K18" s="12">
        <f t="shared" ref="K18:K24" si="20">+J18-I18</f>
        <v>2.0259599833476111E-2</v>
      </c>
      <c r="L18" s="12">
        <f>+K17*0.5</f>
        <v>1.8054746991428852E-2</v>
      </c>
      <c r="M18" s="12">
        <f>+ABS(L18-K18)</f>
        <v>2.2048528420472585E-3</v>
      </c>
      <c r="N18" s="12">
        <f>+K18*0.25</f>
        <v>5.0648999583690277E-3</v>
      </c>
      <c r="O18" s="12">
        <f>+ABS(N18-K18)</f>
        <v>1.5194699875107083E-2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</row>
    <row r="19" spans="2:97" x14ac:dyDescent="0.25">
      <c r="B19" s="6" t="s">
        <v>20</v>
      </c>
      <c r="C19" s="7"/>
      <c r="D19" s="7"/>
      <c r="E19" s="29">
        <f t="shared" si="18"/>
        <v>3</v>
      </c>
      <c r="F19" s="5">
        <f t="shared" ref="F19:F25" si="21">+F18+1</f>
        <v>3</v>
      </c>
      <c r="G19" s="5">
        <f t="shared" ref="G19:G25" si="22">+G18*2</f>
        <v>100</v>
      </c>
      <c r="H19" s="5">
        <f t="shared" ref="H19:H25" si="23">+H18*2</f>
        <v>100</v>
      </c>
      <c r="I19" s="21">
        <v>6.890582587858439E-2</v>
      </c>
      <c r="J19" s="12">
        <f t="shared" si="19"/>
        <v>8.3603022131438109E-2</v>
      </c>
      <c r="K19" s="12">
        <f t="shared" si="20"/>
        <v>1.469719625285372E-2</v>
      </c>
      <c r="L19" s="12">
        <f t="shared" ref="L19:L24" si="24">+K18*0.5</f>
        <v>1.0129799916738055E-2</v>
      </c>
      <c r="M19" s="12">
        <f t="shared" ref="M19:M24" si="25">+ABS(L19-K19)</f>
        <v>4.5673963361156644E-3</v>
      </c>
      <c r="N19" s="12">
        <f t="shared" ref="N19:N24" si="26">+K19*0.25</f>
        <v>3.6742990632134299E-3</v>
      </c>
      <c r="O19" s="12">
        <f t="shared" ref="O19:O24" si="27">+ABS(N19-K19)</f>
        <v>1.102289718964029E-2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</row>
    <row r="20" spans="2:97" x14ac:dyDescent="0.25">
      <c r="B20" s="8" t="s">
        <v>21</v>
      </c>
      <c r="C20" s="13">
        <v>25</v>
      </c>
      <c r="D20" s="13"/>
      <c r="E20" s="29">
        <f t="shared" si="18"/>
        <v>4</v>
      </c>
      <c r="F20" s="5">
        <f t="shared" si="21"/>
        <v>4</v>
      </c>
      <c r="G20" s="5">
        <f t="shared" si="22"/>
        <v>200</v>
      </c>
      <c r="H20" s="5">
        <f t="shared" si="23"/>
        <v>200</v>
      </c>
      <c r="I20" s="21">
        <v>7.5491616008054763E-2</v>
      </c>
      <c r="J20" s="12">
        <f t="shared" si="19"/>
        <v>8.3603022131438109E-2</v>
      </c>
      <c r="K20" s="12">
        <f t="shared" si="20"/>
        <v>8.1114061233833468E-3</v>
      </c>
      <c r="L20" s="12">
        <f t="shared" si="24"/>
        <v>7.3485981264268599E-3</v>
      </c>
      <c r="M20" s="12">
        <f t="shared" si="25"/>
        <v>7.6280799695648688E-4</v>
      </c>
      <c r="N20" s="12">
        <f t="shared" si="26"/>
        <v>2.0278515308458367E-3</v>
      </c>
      <c r="O20" s="12">
        <f t="shared" si="27"/>
        <v>6.0835545925375101E-3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</row>
    <row r="21" spans="2:97" x14ac:dyDescent="0.25">
      <c r="B21" s="8" t="s">
        <v>22</v>
      </c>
      <c r="C21" s="13">
        <v>25</v>
      </c>
      <c r="D21" s="13"/>
      <c r="E21" s="29">
        <f t="shared" si="18"/>
        <v>5</v>
      </c>
      <c r="F21" s="5">
        <f t="shared" si="21"/>
        <v>5</v>
      </c>
      <c r="G21" s="5">
        <f t="shared" si="22"/>
        <v>400</v>
      </c>
      <c r="H21" s="5">
        <f t="shared" si="23"/>
        <v>400</v>
      </c>
      <c r="I21" s="21">
        <v>8.0182079546695942E-2</v>
      </c>
      <c r="J21" s="12">
        <f t="shared" si="19"/>
        <v>8.3603022131438109E-2</v>
      </c>
      <c r="K21" s="12">
        <f t="shared" si="20"/>
        <v>3.4209425847421676E-3</v>
      </c>
      <c r="L21" s="12">
        <f t="shared" si="24"/>
        <v>4.0557030616916734E-3</v>
      </c>
      <c r="M21" s="12">
        <f t="shared" si="25"/>
        <v>6.3476047694950577E-4</v>
      </c>
      <c r="N21" s="12">
        <f t="shared" si="26"/>
        <v>8.552356461855419E-4</v>
      </c>
      <c r="O21" s="12">
        <f t="shared" si="27"/>
        <v>2.5657069385566257E-3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</row>
    <row r="22" spans="2:97" x14ac:dyDescent="0.25">
      <c r="B22" s="8" t="s">
        <v>23</v>
      </c>
      <c r="C22" s="13">
        <v>4</v>
      </c>
      <c r="D22" s="13"/>
      <c r="E22" s="29">
        <f t="shared" si="18"/>
        <v>6</v>
      </c>
      <c r="F22" s="5">
        <f t="shared" si="21"/>
        <v>6</v>
      </c>
      <c r="G22" s="5">
        <f t="shared" si="22"/>
        <v>800</v>
      </c>
      <c r="H22" s="5">
        <f t="shared" si="23"/>
        <v>800</v>
      </c>
      <c r="I22" s="21">
        <v>8.1178337559305869E-2</v>
      </c>
      <c r="J22" s="12">
        <f t="shared" si="19"/>
        <v>8.3603022131438109E-2</v>
      </c>
      <c r="K22" s="12">
        <f t="shared" si="20"/>
        <v>2.4246845721322408E-3</v>
      </c>
      <c r="L22" s="12">
        <f t="shared" si="24"/>
        <v>1.7104712923710838E-3</v>
      </c>
      <c r="M22" s="12">
        <f t="shared" si="25"/>
        <v>7.1421327976115695E-4</v>
      </c>
      <c r="N22" s="12">
        <f t="shared" si="26"/>
        <v>6.0617114303306019E-4</v>
      </c>
      <c r="O22" s="12">
        <f t="shared" si="27"/>
        <v>1.8185134290991806E-3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</row>
    <row r="23" spans="2:97" x14ac:dyDescent="0.25">
      <c r="B23" s="8" t="s">
        <v>24</v>
      </c>
      <c r="C23" s="13">
        <v>1</v>
      </c>
      <c r="D23" s="13"/>
      <c r="E23" s="29">
        <f t="shared" si="18"/>
        <v>7</v>
      </c>
      <c r="F23" s="5">
        <f t="shared" si="21"/>
        <v>7</v>
      </c>
      <c r="G23" s="5">
        <f t="shared" si="22"/>
        <v>1600</v>
      </c>
      <c r="H23" s="5">
        <f t="shared" si="23"/>
        <v>1600</v>
      </c>
      <c r="I23" s="21">
        <v>8.1837905827177482E-2</v>
      </c>
      <c r="J23" s="12">
        <f t="shared" si="19"/>
        <v>8.3603022131438109E-2</v>
      </c>
      <c r="K23" s="12">
        <f t="shared" si="20"/>
        <v>1.7651163042606277E-3</v>
      </c>
      <c r="L23" s="12">
        <f t="shared" si="24"/>
        <v>1.2123422860661204E-3</v>
      </c>
      <c r="M23" s="12">
        <f t="shared" si="25"/>
        <v>5.5277401819450733E-4</v>
      </c>
      <c r="N23" s="12">
        <f t="shared" si="26"/>
        <v>4.4127907606515693E-4</v>
      </c>
      <c r="O23" s="12">
        <f t="shared" si="27"/>
        <v>1.3238372281954708E-3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pans="2:97" x14ac:dyDescent="0.25">
      <c r="B24" s="8"/>
      <c r="C24" s="7"/>
      <c r="D24" s="7"/>
      <c r="E24" s="29">
        <f t="shared" si="18"/>
        <v>8</v>
      </c>
      <c r="F24" s="5">
        <f t="shared" si="21"/>
        <v>8</v>
      </c>
      <c r="G24" s="5">
        <f t="shared" si="22"/>
        <v>3200</v>
      </c>
      <c r="H24" s="5">
        <f t="shared" si="23"/>
        <v>3200</v>
      </c>
      <c r="I24" s="21">
        <v>8.2197321496208092E-2</v>
      </c>
      <c r="J24" s="12">
        <f t="shared" si="19"/>
        <v>8.3603022131438109E-2</v>
      </c>
      <c r="K24" s="12">
        <f t="shared" si="20"/>
        <v>1.4057006352300172E-3</v>
      </c>
      <c r="L24" s="12">
        <f t="shared" si="24"/>
        <v>8.8255815213031386E-4</v>
      </c>
      <c r="M24" s="12">
        <f t="shared" si="25"/>
        <v>5.2314248309970335E-4</v>
      </c>
      <c r="N24" s="12">
        <f t="shared" si="26"/>
        <v>3.514251588075043E-4</v>
      </c>
      <c r="O24" s="12">
        <f t="shared" si="27"/>
        <v>1.0542754764225129E-3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pans="2:97" x14ac:dyDescent="0.25">
      <c r="B25" s="6" t="s">
        <v>25</v>
      </c>
      <c r="C25" s="7"/>
      <c r="D25" s="7"/>
      <c r="E25" s="29">
        <f t="shared" si="18"/>
        <v>9</v>
      </c>
      <c r="F25" s="5">
        <f t="shared" si="21"/>
        <v>9</v>
      </c>
      <c r="G25" s="5">
        <f t="shared" si="22"/>
        <v>6400</v>
      </c>
      <c r="H25" s="5">
        <f t="shared" si="23"/>
        <v>6400</v>
      </c>
      <c r="I25" s="26">
        <v>8.2366593316958586E-2</v>
      </c>
      <c r="J25" s="12">
        <f t="shared" si="19"/>
        <v>8.3603022131438109E-2</v>
      </c>
      <c r="K25" s="12">
        <f t="shared" ref="K25" si="28">+J25-I25</f>
        <v>1.2364288144795232E-3</v>
      </c>
      <c r="L25" s="12">
        <f t="shared" ref="L25" si="29">+K24*0.5</f>
        <v>7.028503176150086E-4</v>
      </c>
      <c r="M25" s="12">
        <f t="shared" ref="M25" si="30">+ABS(L25-K25)</f>
        <v>5.3357849686451464E-4</v>
      </c>
      <c r="N25" s="12">
        <f t="shared" ref="N25" si="31">+K25*0.25</f>
        <v>3.0910720361988081E-4</v>
      </c>
      <c r="O25" s="12">
        <f t="shared" ref="O25" si="32">+ABS(N25-K25)</f>
        <v>9.2732161085964243E-4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spans="2:97" x14ac:dyDescent="0.25">
      <c r="B26" s="8" t="s">
        <v>11</v>
      </c>
      <c r="C26" s="9">
        <f>_xll.ORF.BARRBSPDE(C5,C6,C7,C13,C8,C9,C10,C14,C15,C16,B20:C23,FALSE)</f>
        <v>4.7493528148580405E-2</v>
      </c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</row>
    <row r="27" spans="2:97" x14ac:dyDescent="0.25">
      <c r="B27" s="8"/>
      <c r="C27" s="9"/>
      <c r="D27" s="9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spans="2:97" x14ac:dyDescent="0.25">
      <c r="B28" s="6" t="s">
        <v>37</v>
      </c>
      <c r="C28" s="11"/>
      <c r="D28" s="11"/>
      <c r="E28" s="11"/>
      <c r="F28" s="10"/>
      <c r="G28" s="10"/>
      <c r="H28" s="10"/>
      <c r="I28" s="10"/>
      <c r="J28" s="10"/>
      <c r="K28" s="10">
        <f>K19/K20</f>
        <v>1.8119171977451642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</row>
    <row r="29" spans="2:97" x14ac:dyDescent="0.25">
      <c r="B29" s="5" t="s">
        <v>36</v>
      </c>
      <c r="C29" s="11">
        <f>+_xll.ORF.BARRBS(C5,C9,C13,C6,C8,C7,C17,C15,C16)</f>
        <v>6.2282360272842396E-2</v>
      </c>
      <c r="D29" s="11"/>
      <c r="E29" s="11"/>
      <c r="F29" s="10"/>
      <c r="G29" s="10"/>
      <c r="H29" s="10"/>
      <c r="I29" s="10"/>
      <c r="J29" s="10"/>
      <c r="K29" s="10">
        <f>K20/K21</f>
        <v>2.371102677829565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</row>
    <row r="30" spans="2:97" x14ac:dyDescent="0.25">
      <c r="B30" s="5" t="s">
        <v>38</v>
      </c>
      <c r="C30" s="18">
        <v>365</v>
      </c>
      <c r="D30" s="18"/>
      <c r="E30" s="18"/>
      <c r="F30" s="10"/>
      <c r="G30" s="10"/>
      <c r="H30" s="10"/>
      <c r="I30" s="10"/>
      <c r="J30" s="10"/>
      <c r="K30" s="10">
        <f>K21/K22</f>
        <v>1.4108814911680774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</row>
    <row r="31" spans="2:97" x14ac:dyDescent="0.25">
      <c r="B31" s="5" t="s">
        <v>39</v>
      </c>
      <c r="C31" s="11">
        <f>+C8*EXP(0.5826*C16*SQRT(C7/C30))</f>
        <v>110.84180839486365</v>
      </c>
      <c r="D31" s="11"/>
      <c r="E31" s="11"/>
      <c r="F31" s="10"/>
      <c r="G31" s="10"/>
      <c r="H31" s="10"/>
      <c r="I31" s="10"/>
      <c r="J31" s="10"/>
      <c r="K31" s="10">
        <f>K22/K23</f>
        <v>1.3736684468210683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</row>
    <row r="32" spans="2:97" x14ac:dyDescent="0.25">
      <c r="B32" s="5" t="s">
        <v>40</v>
      </c>
      <c r="C32" s="11">
        <f>+C8*EXP(-0.5826*C16*SQRT(C7/C30))</f>
        <v>109.16458487301898</v>
      </c>
      <c r="D32" s="11"/>
      <c r="E32" s="11"/>
      <c r="F32" s="10"/>
      <c r="G32" s="10"/>
      <c r="H32" s="10"/>
      <c r="I32" s="10"/>
      <c r="J32" s="10"/>
      <c r="K32" s="10">
        <f>K23/K24</f>
        <v>1.2556843612522084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</row>
    <row r="33" spans="2:97" x14ac:dyDescent="0.25">
      <c r="B33" s="5" t="s">
        <v>41</v>
      </c>
      <c r="C33" s="11">
        <f>+_xll.ORF.BARRBS(C5,C9,C13,C6,C31,C7,C17,C15,C16)</f>
        <v>8.3603022131438109E-2</v>
      </c>
      <c r="D33" s="11"/>
      <c r="E33" s="11"/>
      <c r="F33" s="10"/>
      <c r="G33" s="10"/>
      <c r="H33" s="10"/>
      <c r="I33" s="10"/>
      <c r="J33" s="10"/>
      <c r="K33" s="10">
        <f>K24/K25</f>
        <v>1.1369038142497101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</row>
    <row r="34" spans="2:97" x14ac:dyDescent="0.25"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</row>
    <row r="35" spans="2:97" x14ac:dyDescent="0.25"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</row>
    <row r="36" spans="2:97" x14ac:dyDescent="0.25">
      <c r="F36" s="10"/>
      <c r="G36" s="10"/>
      <c r="H36" s="10"/>
      <c r="I36" s="10"/>
      <c r="J36" s="10"/>
      <c r="K36" s="10">
        <f>K7/K8</f>
        <v>1.3352842062968724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</row>
    <row r="37" spans="2:97" x14ac:dyDescent="0.25">
      <c r="F37" s="10"/>
      <c r="G37" s="10"/>
      <c r="H37" s="10"/>
      <c r="I37" s="10"/>
      <c r="J37" s="10"/>
      <c r="K37" s="10">
        <f>K8/K9</f>
        <v>1.3461971750007375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</row>
    <row r="38" spans="2:97" x14ac:dyDescent="0.25">
      <c r="F38" s="10"/>
      <c r="G38" s="10"/>
      <c r="H38" s="10"/>
      <c r="I38" s="10"/>
      <c r="J38" s="10"/>
      <c r="K38" s="10">
        <f>K9/K10</f>
        <v>3.8549551228751313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</row>
    <row r="39" spans="2:97" x14ac:dyDescent="0.25">
      <c r="F39" s="10"/>
      <c r="G39" s="10"/>
      <c r="H39" s="10"/>
      <c r="I39" s="10"/>
      <c r="J39" s="10"/>
      <c r="K39" s="10">
        <f>K10/K11</f>
        <v>1.4649709128117483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</row>
    <row r="40" spans="2:97" x14ac:dyDescent="0.25">
      <c r="F40" s="10"/>
      <c r="G40" s="10"/>
      <c r="H40" s="10"/>
      <c r="I40" s="10"/>
      <c r="J40" s="10"/>
      <c r="K40" s="10">
        <f>K11/K12</f>
        <v>1.2839273263811914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</row>
    <row r="41" spans="2:97" x14ac:dyDescent="0.25">
      <c r="F41" s="10"/>
      <c r="G41" s="10"/>
      <c r="H41" s="10"/>
      <c r="I41" s="10"/>
      <c r="J41" s="10"/>
      <c r="K41" s="10">
        <f>K12/K13</f>
        <v>0.86721604216949977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spans="2:97" x14ac:dyDescent="0.25"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</row>
    <row r="43" spans="2:97" x14ac:dyDescent="0.25"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</row>
    <row r="44" spans="2:97" x14ac:dyDescent="0.25"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</row>
    <row r="45" spans="2:97" x14ac:dyDescent="0.25"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</row>
    <row r="46" spans="2:97" x14ac:dyDescent="0.25"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</row>
    <row r="47" spans="2:97" x14ac:dyDescent="0.25"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</row>
    <row r="48" spans="2:97" x14ac:dyDescent="0.25"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</row>
    <row r="49" spans="6:97" x14ac:dyDescent="0.25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</row>
    <row r="50" spans="6:97" x14ac:dyDescent="0.25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</row>
    <row r="51" spans="6:97" x14ac:dyDescent="0.25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</row>
    <row r="52" spans="6:97" x14ac:dyDescent="0.25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</row>
    <row r="53" spans="6:97" x14ac:dyDescent="0.25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</row>
    <row r="54" spans="6:97" x14ac:dyDescent="0.25"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</row>
    <row r="55" spans="6:97" x14ac:dyDescent="0.25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</row>
    <row r="56" spans="6:97" x14ac:dyDescent="0.25"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</row>
    <row r="57" spans="6:97" x14ac:dyDescent="0.25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</row>
    <row r="58" spans="6:97" x14ac:dyDescent="0.25"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</row>
    <row r="59" spans="6:97" x14ac:dyDescent="0.25"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</row>
    <row r="60" spans="6:97" x14ac:dyDescent="0.25"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</row>
    <row r="61" spans="6:97" x14ac:dyDescent="0.25"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</row>
    <row r="62" spans="6:97" x14ac:dyDescent="0.25"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</row>
    <row r="63" spans="6:97" x14ac:dyDescent="0.25"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</row>
    <row r="64" spans="6:97" x14ac:dyDescent="0.25"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</row>
    <row r="65" spans="6:97" x14ac:dyDescent="0.25"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</row>
    <row r="66" spans="6:97" x14ac:dyDescent="0.25"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</row>
    <row r="67" spans="6:97" x14ac:dyDescent="0.25"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</row>
    <row r="68" spans="6:97" x14ac:dyDescent="0.25"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</row>
    <row r="69" spans="6:97" x14ac:dyDescent="0.25"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</row>
    <row r="70" spans="6:97" x14ac:dyDescent="0.25"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</row>
    <row r="71" spans="6:97" x14ac:dyDescent="0.25"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</row>
    <row r="72" spans="6:97" x14ac:dyDescent="0.25"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</row>
    <row r="73" spans="6:97" x14ac:dyDescent="0.25"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</row>
    <row r="74" spans="6:97" x14ac:dyDescent="0.25"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</row>
    <row r="75" spans="6:97" x14ac:dyDescent="0.25"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</row>
    <row r="76" spans="6:97" x14ac:dyDescent="0.25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</row>
    <row r="77" spans="6:97" x14ac:dyDescent="0.25"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</row>
    <row r="78" spans="6:97" x14ac:dyDescent="0.25"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</row>
    <row r="79" spans="6:97" x14ac:dyDescent="0.25"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</row>
    <row r="80" spans="6:97" x14ac:dyDescent="0.25"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</row>
    <row r="81" spans="6:97" x14ac:dyDescent="0.25"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</row>
    <row r="82" spans="6:97" x14ac:dyDescent="0.25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</row>
    <row r="83" spans="6:97" x14ac:dyDescent="0.25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</row>
    <row r="84" spans="6:97" x14ac:dyDescent="0.25"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</row>
    <row r="85" spans="6:97" x14ac:dyDescent="0.25"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</row>
    <row r="86" spans="6:97" x14ac:dyDescent="0.25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</row>
    <row r="87" spans="6:97" x14ac:dyDescent="0.25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</row>
    <row r="88" spans="6:97" x14ac:dyDescent="0.25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</row>
    <row r="89" spans="6:97" x14ac:dyDescent="0.25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</row>
    <row r="90" spans="6:97" x14ac:dyDescent="0.25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</row>
    <row r="91" spans="6:97" x14ac:dyDescent="0.25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</row>
    <row r="92" spans="6:97" x14ac:dyDescent="0.25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</row>
    <row r="93" spans="6:97" x14ac:dyDescent="0.25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</row>
    <row r="94" spans="6:97" x14ac:dyDescent="0.25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</row>
    <row r="95" spans="6:97" x14ac:dyDescent="0.25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</row>
    <row r="96" spans="6:97" x14ac:dyDescent="0.25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</row>
    <row r="97" spans="6:97" x14ac:dyDescent="0.25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</row>
    <row r="98" spans="6:97" x14ac:dyDescent="0.25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</row>
    <row r="99" spans="6:97" x14ac:dyDescent="0.25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</row>
    <row r="100" spans="6:97" x14ac:dyDescent="0.25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</row>
    <row r="101" spans="6:97" x14ac:dyDescent="0.25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</row>
    <row r="102" spans="6:97" x14ac:dyDescent="0.25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</row>
    <row r="103" spans="6:97" x14ac:dyDescent="0.25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</row>
    <row r="104" spans="6:97" x14ac:dyDescent="0.25"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</row>
    <row r="105" spans="6:97" x14ac:dyDescent="0.25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</row>
    <row r="106" spans="6:97" x14ac:dyDescent="0.25"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</row>
    <row r="107" spans="6:97" x14ac:dyDescent="0.25"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</row>
    <row r="108" spans="6:97" x14ac:dyDescent="0.25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</row>
    <row r="109" spans="6:97" x14ac:dyDescent="0.25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</row>
    <row r="110" spans="6:97" x14ac:dyDescent="0.25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</row>
    <row r="111" spans="6:97" x14ac:dyDescent="0.25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</row>
    <row r="112" spans="6:97" x14ac:dyDescent="0.25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</row>
    <row r="113" spans="6:97" x14ac:dyDescent="0.25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</row>
    <row r="114" spans="6:97" x14ac:dyDescent="0.25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</row>
    <row r="115" spans="6:97" x14ac:dyDescent="0.25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</row>
    <row r="116" spans="6:97" x14ac:dyDescent="0.25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</row>
    <row r="117" spans="6:97" x14ac:dyDescent="0.25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</row>
    <row r="118" spans="6:97" x14ac:dyDescent="0.25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</row>
    <row r="119" spans="6:97" x14ac:dyDescent="0.25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</row>
    <row r="120" spans="6:97" x14ac:dyDescent="0.25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</row>
    <row r="121" spans="6:97" x14ac:dyDescent="0.25"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</row>
    <row r="122" spans="6:97" x14ac:dyDescent="0.25"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</row>
    <row r="123" spans="6:97" x14ac:dyDescent="0.25"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</row>
    <row r="124" spans="6:97" x14ac:dyDescent="0.25"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</row>
    <row r="125" spans="6:97" x14ac:dyDescent="0.25"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</row>
    <row r="126" spans="6:97" x14ac:dyDescent="0.25"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</row>
    <row r="127" spans="6:97" x14ac:dyDescent="0.25"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</row>
    <row r="128" spans="6:97" x14ac:dyDescent="0.25"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</row>
    <row r="129" spans="6:97" x14ac:dyDescent="0.25"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</row>
    <row r="130" spans="6:97" x14ac:dyDescent="0.25"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</row>
    <row r="131" spans="6:97" x14ac:dyDescent="0.25"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</row>
    <row r="132" spans="6:97" x14ac:dyDescent="0.25"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</row>
    <row r="133" spans="6:97" x14ac:dyDescent="0.25"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</row>
    <row r="134" spans="6:97" x14ac:dyDescent="0.25"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</row>
    <row r="135" spans="6:97" x14ac:dyDescent="0.25"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</row>
    <row r="136" spans="6:97" x14ac:dyDescent="0.25"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</row>
    <row r="137" spans="6:97" x14ac:dyDescent="0.25"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</row>
    <row r="138" spans="6:97" x14ac:dyDescent="0.25"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</row>
    <row r="139" spans="6:97" x14ac:dyDescent="0.25"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</row>
    <row r="140" spans="6:97" x14ac:dyDescent="0.25"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</row>
    <row r="141" spans="6:97" x14ac:dyDescent="0.25"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</row>
    <row r="142" spans="6:97" x14ac:dyDescent="0.25"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</row>
    <row r="143" spans="6:97" x14ac:dyDescent="0.25"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</row>
    <row r="144" spans="6:97" x14ac:dyDescent="0.25"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</row>
    <row r="145" spans="6:97" x14ac:dyDescent="0.25"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</row>
    <row r="146" spans="6:97" x14ac:dyDescent="0.25"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</row>
    <row r="147" spans="6:97" x14ac:dyDescent="0.25"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</row>
    <row r="148" spans="6:97" x14ac:dyDescent="0.25"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</row>
    <row r="149" spans="6:97" x14ac:dyDescent="0.25"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</row>
    <row r="150" spans="6:97" x14ac:dyDescent="0.25"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</row>
    <row r="151" spans="6:97" x14ac:dyDescent="0.25"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</row>
    <row r="152" spans="6:97" x14ac:dyDescent="0.25"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</row>
    <row r="153" spans="6:97" x14ac:dyDescent="0.25"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</row>
    <row r="154" spans="6:97" x14ac:dyDescent="0.25"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</row>
    <row r="155" spans="6:97" x14ac:dyDescent="0.25"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</row>
    <row r="156" spans="6:97" x14ac:dyDescent="0.25"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</row>
    <row r="157" spans="6:97" x14ac:dyDescent="0.25"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</row>
    <row r="158" spans="6:97" x14ac:dyDescent="0.25"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</row>
    <row r="159" spans="6:97" x14ac:dyDescent="0.25"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</row>
    <row r="160" spans="6:97" x14ac:dyDescent="0.25"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</row>
    <row r="161" spans="6:97" x14ac:dyDescent="0.25"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</row>
    <row r="162" spans="6:97" x14ac:dyDescent="0.25"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</row>
    <row r="163" spans="6:97" x14ac:dyDescent="0.25"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</row>
    <row r="164" spans="6:97" x14ac:dyDescent="0.25"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</row>
    <row r="165" spans="6:97" x14ac:dyDescent="0.25"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</row>
    <row r="166" spans="6:97" x14ac:dyDescent="0.25"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</row>
    <row r="167" spans="6:97" x14ac:dyDescent="0.25"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</row>
    <row r="168" spans="6:97" x14ac:dyDescent="0.25"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</row>
    <row r="169" spans="6:97" x14ac:dyDescent="0.25"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</row>
    <row r="170" spans="6:97" x14ac:dyDescent="0.25"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</row>
    <row r="171" spans="6:97" x14ac:dyDescent="0.25"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</row>
    <row r="172" spans="6:97" x14ac:dyDescent="0.25"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</row>
    <row r="173" spans="6:97" x14ac:dyDescent="0.25"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</row>
    <row r="174" spans="6:97" x14ac:dyDescent="0.25"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</row>
    <row r="175" spans="6:97" x14ac:dyDescent="0.25"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</row>
    <row r="176" spans="6:97" x14ac:dyDescent="0.25"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</row>
    <row r="177" spans="6:97" x14ac:dyDescent="0.25"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</row>
    <row r="178" spans="6:97" x14ac:dyDescent="0.25"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</row>
    <row r="179" spans="6:97" x14ac:dyDescent="0.25"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</row>
    <row r="180" spans="6:97" x14ac:dyDescent="0.25"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</row>
    <row r="181" spans="6:97" x14ac:dyDescent="0.25"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</row>
    <row r="182" spans="6:97" x14ac:dyDescent="0.25"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</row>
    <row r="183" spans="6:97" x14ac:dyDescent="0.25"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</row>
    <row r="184" spans="6:97" x14ac:dyDescent="0.25"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</row>
    <row r="185" spans="6:97" x14ac:dyDescent="0.25"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</row>
    <row r="186" spans="6:97" x14ac:dyDescent="0.25"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</row>
    <row r="187" spans="6:97" x14ac:dyDescent="0.25"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</row>
    <row r="188" spans="6:97" x14ac:dyDescent="0.25"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</row>
    <row r="189" spans="6:97" x14ac:dyDescent="0.25"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</row>
    <row r="190" spans="6:97" x14ac:dyDescent="0.25"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</row>
    <row r="191" spans="6:97" x14ac:dyDescent="0.25"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</row>
    <row r="192" spans="6:97" x14ac:dyDescent="0.25"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</row>
    <row r="193" spans="6:97" x14ac:dyDescent="0.25"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</row>
    <row r="194" spans="6:97" x14ac:dyDescent="0.25"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</row>
    <row r="195" spans="6:97" x14ac:dyDescent="0.25"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</row>
    <row r="196" spans="6:97" x14ac:dyDescent="0.25"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</row>
    <row r="197" spans="6:97" x14ac:dyDescent="0.25"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</row>
    <row r="198" spans="6:97" x14ac:dyDescent="0.25"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</row>
    <row r="199" spans="6:97" x14ac:dyDescent="0.25"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</row>
    <row r="200" spans="6:97" x14ac:dyDescent="0.25"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</row>
    <row r="201" spans="6:97" x14ac:dyDescent="0.25"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</row>
    <row r="202" spans="6:97" x14ac:dyDescent="0.25"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</row>
    <row r="203" spans="6:97" x14ac:dyDescent="0.25"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</row>
    <row r="204" spans="6:97" x14ac:dyDescent="0.25"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</row>
    <row r="205" spans="6:97" x14ac:dyDescent="0.25"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</row>
    <row r="206" spans="6:97" x14ac:dyDescent="0.25"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</row>
    <row r="207" spans="6:97" x14ac:dyDescent="0.25"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</row>
    <row r="208" spans="6:97" x14ac:dyDescent="0.25"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</row>
    <row r="209" spans="6:97" x14ac:dyDescent="0.25"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</row>
    <row r="210" spans="6:97" x14ac:dyDescent="0.25"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</row>
    <row r="211" spans="6:97" x14ac:dyDescent="0.25"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</row>
    <row r="212" spans="6:97" x14ac:dyDescent="0.25"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</row>
    <row r="213" spans="6:97" x14ac:dyDescent="0.25"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</row>
    <row r="214" spans="6:97" x14ac:dyDescent="0.25"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</row>
    <row r="215" spans="6:97" x14ac:dyDescent="0.25"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</row>
    <row r="216" spans="6:97" x14ac:dyDescent="0.25"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</row>
    <row r="217" spans="6:97" x14ac:dyDescent="0.25"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</row>
    <row r="218" spans="6:97" x14ac:dyDescent="0.25"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</row>
    <row r="219" spans="6:97" x14ac:dyDescent="0.25"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</row>
    <row r="220" spans="6:97" x14ac:dyDescent="0.25"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</row>
    <row r="221" spans="6:97" x14ac:dyDescent="0.25"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</row>
    <row r="222" spans="6:97" x14ac:dyDescent="0.25"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</row>
    <row r="223" spans="6:97" x14ac:dyDescent="0.25"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</row>
    <row r="224" spans="6:97" x14ac:dyDescent="0.25"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</row>
    <row r="225" spans="6:97" x14ac:dyDescent="0.25"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</row>
    <row r="226" spans="6:97" x14ac:dyDescent="0.25"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</row>
    <row r="227" spans="6:97" x14ac:dyDescent="0.25"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</row>
    <row r="228" spans="6:97" x14ac:dyDescent="0.25"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</row>
    <row r="229" spans="6:97" x14ac:dyDescent="0.25"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</row>
    <row r="230" spans="6:97" x14ac:dyDescent="0.25"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</row>
    <row r="231" spans="6:97" x14ac:dyDescent="0.25"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</row>
    <row r="232" spans="6:97" x14ac:dyDescent="0.25"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</row>
    <row r="233" spans="6:97" x14ac:dyDescent="0.25"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</row>
    <row r="234" spans="6:97" x14ac:dyDescent="0.25"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</row>
    <row r="235" spans="6:97" x14ac:dyDescent="0.25"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</row>
    <row r="236" spans="6:97" x14ac:dyDescent="0.25"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</row>
    <row r="237" spans="6:97" x14ac:dyDescent="0.25"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</row>
    <row r="238" spans="6:97" x14ac:dyDescent="0.25"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</row>
    <row r="239" spans="6:97" x14ac:dyDescent="0.25"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</row>
    <row r="240" spans="6:97" x14ac:dyDescent="0.25"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</row>
    <row r="241" spans="6:97" x14ac:dyDescent="0.25"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</row>
    <row r="242" spans="6:97" x14ac:dyDescent="0.25"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</row>
    <row r="243" spans="6:97" x14ac:dyDescent="0.25"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</row>
    <row r="244" spans="6:97" x14ac:dyDescent="0.25"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</row>
    <row r="245" spans="6:97" x14ac:dyDescent="0.25"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</row>
    <row r="246" spans="6:97" x14ac:dyDescent="0.25"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</row>
    <row r="247" spans="6:97" x14ac:dyDescent="0.25"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</row>
    <row r="248" spans="6:97" x14ac:dyDescent="0.25"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</row>
    <row r="249" spans="6:97" x14ac:dyDescent="0.25"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</row>
    <row r="250" spans="6:97" x14ac:dyDescent="0.25"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</row>
    <row r="251" spans="6:97" x14ac:dyDescent="0.25"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</row>
    <row r="252" spans="6:97" x14ac:dyDescent="0.25"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</row>
    <row r="253" spans="6:97" x14ac:dyDescent="0.25"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</row>
    <row r="254" spans="6:97" x14ac:dyDescent="0.25"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</row>
    <row r="255" spans="6:97" x14ac:dyDescent="0.25"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</row>
    <row r="256" spans="6:97" x14ac:dyDescent="0.25"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</row>
    <row r="257" spans="6:97" x14ac:dyDescent="0.25"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</row>
    <row r="258" spans="6:97" x14ac:dyDescent="0.25"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</row>
    <row r="259" spans="6:97" x14ac:dyDescent="0.25"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</row>
    <row r="260" spans="6:97" x14ac:dyDescent="0.25"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</row>
    <row r="261" spans="6:97" x14ac:dyDescent="0.25"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</row>
    <row r="262" spans="6:97" x14ac:dyDescent="0.25"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</row>
    <row r="263" spans="6:97" x14ac:dyDescent="0.25"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</row>
    <row r="264" spans="6:97" x14ac:dyDescent="0.25"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</row>
    <row r="265" spans="6:97" x14ac:dyDescent="0.25"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</row>
    <row r="266" spans="6:97" x14ac:dyDescent="0.25"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</row>
    <row r="267" spans="6:97" x14ac:dyDescent="0.25"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</row>
    <row r="268" spans="6:97" x14ac:dyDescent="0.25"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</row>
    <row r="269" spans="6:97" x14ac:dyDescent="0.25"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</row>
    <row r="270" spans="6:97" x14ac:dyDescent="0.25"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</row>
    <row r="271" spans="6:97" x14ac:dyDescent="0.25"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</row>
    <row r="272" spans="6:97" x14ac:dyDescent="0.25"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</row>
    <row r="273" spans="6:97" x14ac:dyDescent="0.25"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</row>
    <row r="274" spans="6:97" x14ac:dyDescent="0.25"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</row>
    <row r="275" spans="6:97" x14ac:dyDescent="0.25"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</row>
    <row r="276" spans="6:97" x14ac:dyDescent="0.25"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</row>
    <row r="277" spans="6:97" x14ac:dyDescent="0.25"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</row>
    <row r="278" spans="6:97" x14ac:dyDescent="0.25"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</row>
    <row r="279" spans="6:97" x14ac:dyDescent="0.25"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</row>
    <row r="280" spans="6:97" x14ac:dyDescent="0.25"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</row>
    <row r="281" spans="6:97" x14ac:dyDescent="0.25"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</row>
    <row r="282" spans="6:97" x14ac:dyDescent="0.25"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</row>
    <row r="283" spans="6:97" x14ac:dyDescent="0.25"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</row>
    <row r="284" spans="6:97" x14ac:dyDescent="0.25"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</row>
    <row r="285" spans="6:97" x14ac:dyDescent="0.25"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</row>
    <row r="286" spans="6:97" x14ac:dyDescent="0.25"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</row>
    <row r="287" spans="6:97" x14ac:dyDescent="0.25"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</row>
    <row r="288" spans="6:97" x14ac:dyDescent="0.25"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</row>
    <row r="289" spans="6:97" x14ac:dyDescent="0.25"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</row>
    <row r="290" spans="6:97" x14ac:dyDescent="0.25"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</row>
    <row r="291" spans="6:97" x14ac:dyDescent="0.25"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</row>
    <row r="292" spans="6:97" x14ac:dyDescent="0.25"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</row>
    <row r="293" spans="6:97" x14ac:dyDescent="0.25"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</row>
    <row r="294" spans="6:97" x14ac:dyDescent="0.25"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</row>
    <row r="295" spans="6:97" x14ac:dyDescent="0.25"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</row>
    <row r="296" spans="6:97" x14ac:dyDescent="0.25"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</row>
    <row r="297" spans="6:97" x14ac:dyDescent="0.25"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</row>
    <row r="298" spans="6:97" x14ac:dyDescent="0.25"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</row>
    <row r="299" spans="6:97" x14ac:dyDescent="0.25"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</row>
    <row r="300" spans="6:97" x14ac:dyDescent="0.25"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</row>
    <row r="301" spans="6:97" x14ac:dyDescent="0.25"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</row>
    <row r="302" spans="6:97" x14ac:dyDescent="0.25"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</row>
    <row r="303" spans="6:97" x14ac:dyDescent="0.25"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</row>
    <row r="304" spans="6:97" x14ac:dyDescent="0.25"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</row>
    <row r="305" spans="6:97" x14ac:dyDescent="0.25"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</row>
    <row r="306" spans="6:97" x14ac:dyDescent="0.25"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</row>
    <row r="307" spans="6:97" x14ac:dyDescent="0.25"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</row>
    <row r="308" spans="6:97" x14ac:dyDescent="0.25"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</row>
    <row r="309" spans="6:97" x14ac:dyDescent="0.25"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</row>
    <row r="310" spans="6:97" x14ac:dyDescent="0.25"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</row>
    <row r="311" spans="6:97" x14ac:dyDescent="0.25"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</row>
    <row r="312" spans="6:97" x14ac:dyDescent="0.25"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</row>
    <row r="313" spans="6:97" x14ac:dyDescent="0.25"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</row>
    <row r="314" spans="6:97" x14ac:dyDescent="0.25"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</row>
    <row r="315" spans="6:97" x14ac:dyDescent="0.25"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</row>
    <row r="316" spans="6:97" x14ac:dyDescent="0.25"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</row>
    <row r="317" spans="6:97" x14ac:dyDescent="0.25"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</row>
    <row r="318" spans="6:97" x14ac:dyDescent="0.25"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</row>
    <row r="319" spans="6:97" x14ac:dyDescent="0.25"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</row>
    <row r="320" spans="6:97" x14ac:dyDescent="0.25"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</row>
    <row r="321" spans="6:97" x14ac:dyDescent="0.25"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</row>
    <row r="322" spans="6:97" x14ac:dyDescent="0.25"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</row>
    <row r="323" spans="6:97" x14ac:dyDescent="0.25"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</row>
    <row r="324" spans="6:97" x14ac:dyDescent="0.25"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</row>
    <row r="325" spans="6:97" x14ac:dyDescent="0.25"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</row>
    <row r="326" spans="6:97" x14ac:dyDescent="0.25"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</row>
    <row r="327" spans="6:97" x14ac:dyDescent="0.25"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</row>
    <row r="328" spans="6:97" x14ac:dyDescent="0.25"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</row>
    <row r="329" spans="6:97" x14ac:dyDescent="0.25"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</row>
    <row r="330" spans="6:97" x14ac:dyDescent="0.25"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</row>
    <row r="331" spans="6:97" x14ac:dyDescent="0.25"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</row>
    <row r="332" spans="6:97" x14ac:dyDescent="0.25"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</row>
    <row r="333" spans="6:97" x14ac:dyDescent="0.25"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</row>
    <row r="334" spans="6:97" x14ac:dyDescent="0.25"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</row>
    <row r="335" spans="6:97" x14ac:dyDescent="0.25"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</row>
    <row r="336" spans="6:97" x14ac:dyDescent="0.25"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</row>
    <row r="337" spans="6:97" x14ac:dyDescent="0.25"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</row>
    <row r="338" spans="6:97" x14ac:dyDescent="0.25"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</row>
    <row r="339" spans="6:97" x14ac:dyDescent="0.25"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</row>
    <row r="340" spans="6:97" x14ac:dyDescent="0.25"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</row>
    <row r="341" spans="6:97" x14ac:dyDescent="0.25"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</row>
    <row r="342" spans="6:97" x14ac:dyDescent="0.25"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</row>
    <row r="343" spans="6:97" x14ac:dyDescent="0.25"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</row>
    <row r="344" spans="6:97" x14ac:dyDescent="0.25"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</row>
    <row r="345" spans="6:97" x14ac:dyDescent="0.25"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</row>
    <row r="346" spans="6:97" x14ac:dyDescent="0.25"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</row>
    <row r="347" spans="6:97" x14ac:dyDescent="0.25"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</row>
    <row r="348" spans="6:97" x14ac:dyDescent="0.25"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</row>
    <row r="349" spans="6:97" x14ac:dyDescent="0.25"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</row>
    <row r="350" spans="6:97" x14ac:dyDescent="0.25"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</row>
    <row r="351" spans="6:97" x14ac:dyDescent="0.25"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</row>
    <row r="352" spans="6:97" x14ac:dyDescent="0.25"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</row>
    <row r="353" spans="6:97" x14ac:dyDescent="0.25"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</row>
    <row r="354" spans="6:97" x14ac:dyDescent="0.25"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</row>
    <row r="355" spans="6:97" x14ac:dyDescent="0.25"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</row>
    <row r="356" spans="6:97" x14ac:dyDescent="0.25"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</row>
    <row r="357" spans="6:97" x14ac:dyDescent="0.25"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</row>
    <row r="358" spans="6:97" x14ac:dyDescent="0.25"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</row>
    <row r="359" spans="6:97" x14ac:dyDescent="0.25"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</row>
    <row r="360" spans="6:97" x14ac:dyDescent="0.25"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</row>
    <row r="361" spans="6:97" x14ac:dyDescent="0.25"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</row>
    <row r="362" spans="6:97" x14ac:dyDescent="0.25"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</row>
    <row r="363" spans="6:97" x14ac:dyDescent="0.25"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</row>
    <row r="364" spans="6:97" x14ac:dyDescent="0.25"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</row>
    <row r="365" spans="6:97" x14ac:dyDescent="0.25"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</row>
    <row r="366" spans="6:97" x14ac:dyDescent="0.25"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</row>
    <row r="367" spans="6:97" x14ac:dyDescent="0.25"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</row>
    <row r="368" spans="6:97" x14ac:dyDescent="0.25"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</row>
    <row r="369" spans="6:97" x14ac:dyDescent="0.25"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</row>
    <row r="370" spans="6:97" x14ac:dyDescent="0.25"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</row>
    <row r="371" spans="6:97" x14ac:dyDescent="0.25"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</row>
    <row r="372" spans="6:97" x14ac:dyDescent="0.25"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</row>
    <row r="373" spans="6:97" x14ac:dyDescent="0.25"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</row>
    <row r="374" spans="6:97" x14ac:dyDescent="0.25"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</row>
    <row r="375" spans="6:97" x14ac:dyDescent="0.25"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</row>
    <row r="376" spans="6:97" x14ac:dyDescent="0.25"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</row>
    <row r="377" spans="6:97" x14ac:dyDescent="0.25"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</row>
    <row r="378" spans="6:97" x14ac:dyDescent="0.25"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</row>
    <row r="379" spans="6:97" x14ac:dyDescent="0.25"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</row>
    <row r="380" spans="6:97" x14ac:dyDescent="0.25"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</row>
    <row r="382" spans="6:97" x14ac:dyDescent="0.25">
      <c r="BQ382" s="5" t="b">
        <f>BQ380=BQ16</f>
        <v>1</v>
      </c>
    </row>
  </sheetData>
  <conditionalFormatting sqref="P18:CS25 F26:CS380">
    <cfRule type="cellIs" dxfId="5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sheetPr>
    <tabColor theme="4"/>
  </sheetPr>
  <dimension ref="B2:CR382"/>
  <sheetViews>
    <sheetView showGridLines="0" zoomScale="70" zoomScaleNormal="70" workbookViewId="0">
      <selection activeCell="J33" sqref="J33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3" width="10.6640625" style="5" customWidth="1"/>
    <col min="4" max="4" width="7.332031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0" width="9.5546875" style="5" customWidth="1"/>
    <col min="11" max="11" width="14.5546875" style="5" bestFit="1" customWidth="1"/>
    <col min="12" max="12" width="9.5546875" style="5" bestFit="1" customWidth="1"/>
    <col min="13" max="13" width="18" style="5" bestFit="1" customWidth="1"/>
    <col min="14" max="14" width="9.5546875" style="5" bestFit="1" customWidth="1"/>
    <col min="15" max="68" width="8.88671875" style="5" customWidth="1"/>
    <col min="69" max="16384" width="9.109375" style="5"/>
  </cols>
  <sheetData>
    <row r="2" spans="2:96" x14ac:dyDescent="0.25">
      <c r="B2" s="4" t="s">
        <v>42</v>
      </c>
    </row>
    <row r="3" spans="2:96" ht="14.25" customHeight="1" x14ac:dyDescent="0.25">
      <c r="E3" s="19" t="str">
        <f>"Crack-Nicholson with Barriere = "&amp;C8</f>
        <v>Crack-Nicholson with Barriere = 125</v>
      </c>
    </row>
    <row r="4" spans="2:96" ht="13.8" thickBot="1" x14ac:dyDescent="0.3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5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1.2185113639591405</v>
      </c>
      <c r="I5" s="12">
        <f>+$C$33</f>
        <v>1.45306932154881</v>
      </c>
      <c r="J5" s="12">
        <f>+I5-H5</f>
        <v>0.23455795758966946</v>
      </c>
      <c r="K5" s="12"/>
      <c r="L5" s="12"/>
      <c r="M5" s="12"/>
      <c r="N5" s="12"/>
    </row>
    <row r="6" spans="2:96" x14ac:dyDescent="0.25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1.3070987224784731</v>
      </c>
      <c r="I6" s="12">
        <f t="shared" ref="I6:I13" si="0">+$C$33</f>
        <v>1.45306932154881</v>
      </c>
      <c r="J6" s="12">
        <f t="shared" ref="J6:J12" si="1">+I6-H6</f>
        <v>0.14597059907033683</v>
      </c>
      <c r="K6" s="12">
        <f>+J5*0.5</f>
        <v>0.11727897879483473</v>
      </c>
      <c r="L6" s="12">
        <f>+ABS(K6-J6)</f>
        <v>2.8691620275502094E-2</v>
      </c>
      <c r="M6" s="12">
        <f>+J6*0.25</f>
        <v>3.6492649767584207E-2</v>
      </c>
      <c r="N6" s="12">
        <f>+ABS(M6-J6)</f>
        <v>0.10947794930275262</v>
      </c>
    </row>
    <row r="7" spans="2:96" x14ac:dyDescent="0.25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1.3362889482070046</v>
      </c>
      <c r="I7" s="12">
        <f t="shared" si="0"/>
        <v>1.45306932154881</v>
      </c>
      <c r="J7" s="12">
        <f t="shared" si="1"/>
        <v>0.11678037334180535</v>
      </c>
      <c r="K7" s="12">
        <f t="shared" ref="K7:K12" si="4">+J6*0.5</f>
        <v>7.2985299535168413E-2</v>
      </c>
      <c r="L7" s="12">
        <f t="shared" ref="L7:L12" si="5">+ABS(K7-J7)</f>
        <v>4.3795073806636942E-2</v>
      </c>
      <c r="M7" s="12">
        <f t="shared" ref="M7:M12" si="6">+J7*0.25</f>
        <v>2.9195093335451339E-2</v>
      </c>
      <c r="N7" s="12">
        <f t="shared" ref="N7:N12" si="7">+ABS(M7-J7)</f>
        <v>8.7585280006354016E-2</v>
      </c>
    </row>
    <row r="8" spans="2:96" x14ac:dyDescent="0.25">
      <c r="B8" s="8" t="s">
        <v>11</v>
      </c>
      <c r="C8" s="13">
        <v>125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1.3639287175871539</v>
      </c>
      <c r="I8" s="12">
        <f t="shared" si="0"/>
        <v>1.45306932154881</v>
      </c>
      <c r="J8" s="12">
        <f t="shared" si="1"/>
        <v>8.9140603961656018E-2</v>
      </c>
      <c r="K8" s="12">
        <f t="shared" si="4"/>
        <v>5.8390186670902677E-2</v>
      </c>
      <c r="L8" s="12">
        <f t="shared" si="5"/>
        <v>3.075041729075334E-2</v>
      </c>
      <c r="M8" s="12">
        <f t="shared" si="6"/>
        <v>2.2285150990414004E-2</v>
      </c>
      <c r="N8" s="12">
        <f t="shared" si="7"/>
        <v>6.6855452971242013E-2</v>
      </c>
    </row>
    <row r="9" spans="2:96" x14ac:dyDescent="0.25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1.388638678471112</v>
      </c>
      <c r="I9" s="12">
        <f t="shared" si="0"/>
        <v>1.45306932154881</v>
      </c>
      <c r="J9" s="12">
        <f t="shared" si="1"/>
        <v>6.4430643077697969E-2</v>
      </c>
      <c r="K9" s="12">
        <f t="shared" si="4"/>
        <v>4.4570301980828009E-2</v>
      </c>
      <c r="L9" s="12">
        <f t="shared" si="5"/>
        <v>1.986034109686996E-2</v>
      </c>
      <c r="M9" s="12">
        <f t="shared" si="6"/>
        <v>1.6107660769424492E-2</v>
      </c>
      <c r="N9" s="12">
        <f t="shared" si="7"/>
        <v>4.8322982308273477E-2</v>
      </c>
    </row>
    <row r="10" spans="2:96" x14ac:dyDescent="0.25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1.438595209537658</v>
      </c>
      <c r="I10" s="12">
        <f t="shared" si="0"/>
        <v>1.45306932154881</v>
      </c>
      <c r="J10" s="12">
        <f t="shared" si="1"/>
        <v>1.4474112011152007E-2</v>
      </c>
      <c r="K10" s="12">
        <f t="shared" si="4"/>
        <v>3.2215321538848984E-2</v>
      </c>
      <c r="L10" s="12">
        <f t="shared" si="5"/>
        <v>1.7741209527696977E-2</v>
      </c>
      <c r="M10" s="12">
        <f t="shared" si="6"/>
        <v>3.6185280027880018E-3</v>
      </c>
      <c r="N10" s="12">
        <f t="shared" si="7"/>
        <v>1.0855584008364005E-2</v>
      </c>
    </row>
    <row r="11" spans="2:96" x14ac:dyDescent="0.25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1.4439741500411551</v>
      </c>
      <c r="I11" s="12">
        <f t="shared" si="0"/>
        <v>1.45306932154881</v>
      </c>
      <c r="J11" s="12">
        <f t="shared" si="1"/>
        <v>9.0951715076548201E-3</v>
      </c>
      <c r="K11" s="12">
        <f t="shared" si="4"/>
        <v>7.2370560055760036E-3</v>
      </c>
      <c r="L11" s="12">
        <f t="shared" si="5"/>
        <v>1.8581155020788165E-3</v>
      </c>
      <c r="M11" s="12">
        <f t="shared" si="6"/>
        <v>2.273792876913705E-3</v>
      </c>
      <c r="N11" s="12">
        <f t="shared" si="7"/>
        <v>6.8213786307411151E-3</v>
      </c>
    </row>
    <row r="12" spans="2:96" x14ac:dyDescent="0.25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1.4465463971024017</v>
      </c>
      <c r="I12" s="12">
        <f t="shared" si="0"/>
        <v>1.45306932154881</v>
      </c>
      <c r="J12" s="12">
        <f t="shared" si="1"/>
        <v>6.5229244464082292E-3</v>
      </c>
      <c r="K12" s="12">
        <f t="shared" si="4"/>
        <v>4.54758575382741E-3</v>
      </c>
      <c r="L12" s="12">
        <f t="shared" si="5"/>
        <v>1.9753386925808192E-3</v>
      </c>
      <c r="M12" s="12">
        <f t="shared" si="6"/>
        <v>1.6307311116020573E-3</v>
      </c>
      <c r="N12" s="12">
        <f t="shared" si="7"/>
        <v>4.8921933348061719E-3</v>
      </c>
    </row>
    <row r="13" spans="2:96" x14ac:dyDescent="0.25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6">
        <v>1.4451705751358648</v>
      </c>
      <c r="I13" s="12">
        <f t="shared" si="0"/>
        <v>1.45306932154881</v>
      </c>
      <c r="J13" s="12">
        <f t="shared" ref="J13" si="8">+I13-H13</f>
        <v>7.8987464129451901E-3</v>
      </c>
      <c r="K13" s="12">
        <f t="shared" ref="K13" si="9">+J12*0.5</f>
        <v>3.2614622232041146E-3</v>
      </c>
      <c r="L13" s="12">
        <f t="shared" ref="L13" si="10">+ABS(K13-J13)</f>
        <v>4.6372841897410755E-3</v>
      </c>
      <c r="M13" s="12">
        <f t="shared" ref="M13" si="11">+J13*0.25</f>
        <v>1.9746866032362975E-3</v>
      </c>
      <c r="N13" s="12">
        <f t="shared" ref="N13" si="12">+ABS(M13-J13)</f>
        <v>5.9240598097088926E-3</v>
      </c>
    </row>
    <row r="14" spans="2:96" x14ac:dyDescent="0.25">
      <c r="B14" s="8" t="s">
        <v>17</v>
      </c>
      <c r="C14" s="7" t="str">
        <f>+'Yield Curve'!E5</f>
        <v>USD¤1</v>
      </c>
      <c r="D14" s="7"/>
    </row>
    <row r="15" spans="2:96" ht="14.4" x14ac:dyDescent="0.3">
      <c r="B15" s="8" t="s">
        <v>18</v>
      </c>
      <c r="C15" s="16">
        <v>0.02</v>
      </c>
      <c r="D15" s="16"/>
      <c r="E15" s="19" t="str">
        <f>"Fully implicit with Barriere = "&amp;C8</f>
        <v>Fully implicit with Barriere = 125</v>
      </c>
    </row>
    <row r="16" spans="2:96" ht="15" thickBot="1" x14ac:dyDescent="0.35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4.4" x14ac:dyDescent="0.3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1.2275799128274274</v>
      </c>
      <c r="I17" s="12">
        <f>+$C$33</f>
        <v>1.45306932154881</v>
      </c>
      <c r="J17" s="12">
        <f>+I17-H17</f>
        <v>0.22548940872138257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5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1.3251705799271116</v>
      </c>
      <c r="I18" s="12">
        <f t="shared" ref="I18:I25" si="13">+$C$33</f>
        <v>1.45306932154881</v>
      </c>
      <c r="J18" s="12">
        <f t="shared" ref="J18:J24" si="14">+I18-H18</f>
        <v>0.12789874162169834</v>
      </c>
      <c r="K18" s="12">
        <f>+J17*0.5</f>
        <v>0.11274470436069128</v>
      </c>
      <c r="L18" s="12">
        <f>+ABS(K18-J18)</f>
        <v>1.5154037261007058E-2</v>
      </c>
      <c r="M18" s="12">
        <f>+J18*0.25</f>
        <v>3.1974685405424585E-2</v>
      </c>
      <c r="N18" s="12">
        <f>+ABS(M18-J18)</f>
        <v>9.5924056216273756E-2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5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1.3672936386423562</v>
      </c>
      <c r="I19" s="12">
        <f t="shared" si="13"/>
        <v>1.45306932154881</v>
      </c>
      <c r="J19" s="12">
        <f t="shared" si="14"/>
        <v>8.5775682906453765E-2</v>
      </c>
      <c r="K19" s="12">
        <f t="shared" ref="K19:K24" si="17">+J18*0.5</f>
        <v>6.3949370810849171E-2</v>
      </c>
      <c r="L19" s="12">
        <f t="shared" ref="L19:L24" si="18">+ABS(K19-J19)</f>
        <v>2.1826312095604594E-2</v>
      </c>
      <c r="M19" s="12">
        <f t="shared" ref="M19:M24" si="19">+J19*0.25</f>
        <v>2.1443920726613441E-2</v>
      </c>
      <c r="N19" s="12">
        <f t="shared" ref="N19:N24" si="20">+ABS(M19-J19)</f>
        <v>6.4331762179840324E-2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5">
      <c r="B20" s="8" t="s">
        <v>21</v>
      </c>
      <c r="C20" s="13">
        <v>25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1.4068080823067237</v>
      </c>
      <c r="I20" s="12">
        <f t="shared" si="13"/>
        <v>1.45306932154881</v>
      </c>
      <c r="J20" s="12">
        <f t="shared" si="14"/>
        <v>4.6261239242086249E-2</v>
      </c>
      <c r="K20" s="12">
        <f t="shared" si="17"/>
        <v>4.2887841453226883E-2</v>
      </c>
      <c r="L20" s="12">
        <f t="shared" si="18"/>
        <v>3.3733977888593669E-3</v>
      </c>
      <c r="M20" s="12">
        <f t="shared" si="19"/>
        <v>1.1565309810521562E-2</v>
      </c>
      <c r="N20" s="12">
        <f t="shared" si="20"/>
        <v>3.4695929431564687E-2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5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1.4376505564432172</v>
      </c>
      <c r="I21" s="12">
        <f t="shared" si="13"/>
        <v>1.45306932154881</v>
      </c>
      <c r="J21" s="12">
        <f t="shared" si="14"/>
        <v>1.5418765105592813E-2</v>
      </c>
      <c r="K21" s="12">
        <f t="shared" si="17"/>
        <v>2.3130619621043125E-2</v>
      </c>
      <c r="L21" s="12">
        <f t="shared" si="18"/>
        <v>7.7118545154503115E-3</v>
      </c>
      <c r="M21" s="12">
        <f t="shared" si="19"/>
        <v>3.8546912763982033E-3</v>
      </c>
      <c r="N21" s="12">
        <f t="shared" si="20"/>
        <v>1.156407382919461E-2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5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1.4419730254208072</v>
      </c>
      <c r="I22" s="12">
        <f t="shared" si="13"/>
        <v>1.45306932154881</v>
      </c>
      <c r="J22" s="12">
        <f t="shared" si="14"/>
        <v>1.1096296128002781E-2</v>
      </c>
      <c r="K22" s="12">
        <f t="shared" si="17"/>
        <v>7.7093825527964066E-3</v>
      </c>
      <c r="L22" s="12">
        <f t="shared" si="18"/>
        <v>3.3869135752063739E-3</v>
      </c>
      <c r="M22" s="12">
        <f t="shared" si="19"/>
        <v>2.7740740320006951E-3</v>
      </c>
      <c r="N22" s="12">
        <f t="shared" si="20"/>
        <v>8.3222220960020854E-3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5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1.445262294141761</v>
      </c>
      <c r="I23" s="12">
        <f t="shared" si="13"/>
        <v>1.45306932154881</v>
      </c>
      <c r="J23" s="12">
        <f t="shared" si="14"/>
        <v>7.807027407048972E-3</v>
      </c>
      <c r="K23" s="12">
        <f t="shared" si="17"/>
        <v>5.5481480640013903E-3</v>
      </c>
      <c r="L23" s="12">
        <f t="shared" si="18"/>
        <v>2.2588793430475818E-3</v>
      </c>
      <c r="M23" s="12">
        <f t="shared" si="19"/>
        <v>1.951756851762243E-3</v>
      </c>
      <c r="N23" s="12">
        <f t="shared" si="20"/>
        <v>5.855270555286729E-3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5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1.4471132399932187</v>
      </c>
      <c r="I24" s="12">
        <f t="shared" si="13"/>
        <v>1.45306932154881</v>
      </c>
      <c r="J24" s="12">
        <f t="shared" si="14"/>
        <v>5.9560815555912416E-3</v>
      </c>
      <c r="K24" s="12">
        <f t="shared" si="17"/>
        <v>3.903513703524486E-3</v>
      </c>
      <c r="L24" s="12">
        <f t="shared" si="18"/>
        <v>2.0525678520667556E-3</v>
      </c>
      <c r="M24" s="12">
        <f t="shared" si="19"/>
        <v>1.4890203888978104E-3</v>
      </c>
      <c r="N24" s="12">
        <f t="shared" si="20"/>
        <v>4.4670611666934312E-3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5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1.4479698085995032</v>
      </c>
      <c r="I25" s="12">
        <f t="shared" si="13"/>
        <v>1.45306932154881</v>
      </c>
      <c r="J25" s="12">
        <f t="shared" ref="J25" si="21">+I25-H25</f>
        <v>5.0995129493067726E-3</v>
      </c>
      <c r="K25" s="12">
        <f t="shared" ref="K25" si="22">+J24*0.5</f>
        <v>2.9780407777956208E-3</v>
      </c>
      <c r="L25" s="12">
        <f t="shared" ref="L25" si="23">+ABS(K25-J25)</f>
        <v>2.1214721715111517E-3</v>
      </c>
      <c r="M25" s="12">
        <f t="shared" ref="M25" si="24">+J25*0.25</f>
        <v>1.2748782373266931E-3</v>
      </c>
      <c r="N25" s="12">
        <f t="shared" ref="N25" si="25">+ABS(M25-J25)</f>
        <v>3.8246347119800794E-3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5">
      <c r="B26" s="8" t="s">
        <v>11</v>
      </c>
      <c r="C26" s="9">
        <f>_xll.ORF.BARRBSPDE(C5,C6,C7,C13,C8,C9,C10,C14,C15,C16,B20:C23,FALSE)</f>
        <v>1.2275799128274274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5">
      <c r="B28" s="6" t="s">
        <v>37</v>
      </c>
      <c r="C28" s="11"/>
      <c r="D28" s="11"/>
      <c r="E28" s="10"/>
      <c r="F28" s="10"/>
      <c r="G28" s="10"/>
      <c r="H28" s="10"/>
      <c r="I28" s="10"/>
      <c r="J28" s="10">
        <f>J6/J7</f>
        <v>1.2499583182791716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5">
      <c r="B29" s="5" t="s">
        <v>36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>
        <f>J7/J8</f>
        <v>1.3100693528174729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5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>
        <f>J8/J9</f>
        <v>1.3835125602294533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5">
      <c r="B31" s="5" t="s">
        <v>39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>
        <f>J9/J10</f>
        <v>4.4514401317369572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5">
      <c r="B32" s="5" t="s">
        <v>40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>
        <f>J10/J11</f>
        <v>1.5914061652350457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5">
      <c r="B33" s="5" t="s">
        <v>41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>
        <f>J11/J12</f>
        <v>1.3943395454569412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5">
      <c r="BP382" s="5" t="b">
        <f>BP380=BP16</f>
        <v>1</v>
      </c>
    </row>
  </sheetData>
  <conditionalFormatting sqref="H25 O18:CR25 E26:CR380">
    <cfRule type="cellIs" dxfId="4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F2CF-2053-4A68-9E8C-D64DA384490E}">
  <sheetPr>
    <tabColor theme="4"/>
  </sheetPr>
  <dimension ref="B2:CR382"/>
  <sheetViews>
    <sheetView showGridLines="0" zoomScale="70" zoomScaleNormal="70" workbookViewId="0">
      <selection activeCell="K47" sqref="K47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3" width="10.6640625" style="5" customWidth="1"/>
    <col min="4" max="4" width="7.332031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0" width="9.5546875" style="5" customWidth="1"/>
    <col min="11" max="11" width="14.5546875" style="5" bestFit="1" customWidth="1"/>
    <col min="12" max="12" width="9.5546875" style="5" bestFit="1" customWidth="1"/>
    <col min="13" max="13" width="18" style="5" bestFit="1" customWidth="1"/>
    <col min="14" max="14" width="9.5546875" style="5" bestFit="1" customWidth="1"/>
    <col min="15" max="68" width="8.88671875" style="5" customWidth="1"/>
    <col min="69" max="16384" width="9.109375" style="5"/>
  </cols>
  <sheetData>
    <row r="2" spans="2:96" x14ac:dyDescent="0.25">
      <c r="B2" s="4" t="s">
        <v>42</v>
      </c>
    </row>
    <row r="3" spans="2:96" ht="14.25" customHeight="1" x14ac:dyDescent="0.25">
      <c r="E3" s="19" t="str">
        <f>"Crack-Nicholson with Barriere = "&amp;C8</f>
        <v>Crack-Nicholson with Barriere = 150</v>
      </c>
    </row>
    <row r="4" spans="2:96" ht="13.8" thickBot="1" x14ac:dyDescent="0.3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5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5.8692410627921676</v>
      </c>
      <c r="I5" s="12">
        <f>+$C$33</f>
        <v>6.2379321421934222</v>
      </c>
      <c r="J5" s="12">
        <f>+I5-H5</f>
        <v>0.36869107940125456</v>
      </c>
      <c r="K5" s="12"/>
      <c r="L5" s="12"/>
      <c r="M5" s="12"/>
      <c r="N5" s="12"/>
    </row>
    <row r="6" spans="2:96" x14ac:dyDescent="0.25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6.0114433945817058</v>
      </c>
      <c r="I6" s="12">
        <f t="shared" ref="I6:I13" si="0">+$C$33</f>
        <v>6.2379321421934222</v>
      </c>
      <c r="J6" s="12">
        <f t="shared" ref="J6:J12" si="1">+I6-H6</f>
        <v>0.22648874761171633</v>
      </c>
      <c r="K6" s="12">
        <f>+J5*0.5</f>
        <v>0.18434553970062728</v>
      </c>
      <c r="L6" s="12">
        <f>+ABS(K6-J6)</f>
        <v>4.2143207911089053E-2</v>
      </c>
      <c r="M6" s="12">
        <f>+J6*0.25</f>
        <v>5.6622186902929084E-2</v>
      </c>
      <c r="N6" s="12">
        <f>+ABS(M6-J6)</f>
        <v>0.16986656070878725</v>
      </c>
    </row>
    <row r="7" spans="2:96" x14ac:dyDescent="0.25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6.0691938567304531</v>
      </c>
      <c r="I7" s="12">
        <f t="shared" si="0"/>
        <v>6.2379321421934222</v>
      </c>
      <c r="J7" s="12">
        <f t="shared" si="1"/>
        <v>0.1687382854629691</v>
      </c>
      <c r="K7" s="12">
        <f t="shared" ref="K7:K12" si="4">+J6*0.5</f>
        <v>0.11324437380585817</v>
      </c>
      <c r="L7" s="12">
        <f t="shared" ref="L7:L12" si="5">+ABS(K7-J7)</f>
        <v>5.5493911657110928E-2</v>
      </c>
      <c r="M7" s="12">
        <f t="shared" ref="M7:M12" si="6">+J7*0.25</f>
        <v>4.2184571365742274E-2</v>
      </c>
      <c r="N7" s="12">
        <f t="shared" ref="N7:N12" si="7">+ABS(M7-J7)</f>
        <v>0.12655371409722682</v>
      </c>
    </row>
    <row r="8" spans="2:96" x14ac:dyDescent="0.25">
      <c r="B8" s="8" t="s">
        <v>11</v>
      </c>
      <c r="C8" s="13">
        <v>150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6.1117459114691357</v>
      </c>
      <c r="I8" s="12">
        <f t="shared" si="0"/>
        <v>6.2379321421934222</v>
      </c>
      <c r="J8" s="12">
        <f t="shared" si="1"/>
        <v>0.12618623072428647</v>
      </c>
      <c r="K8" s="12">
        <f t="shared" si="4"/>
        <v>8.4369142731484548E-2</v>
      </c>
      <c r="L8" s="12">
        <f t="shared" si="5"/>
        <v>4.1817087992801927E-2</v>
      </c>
      <c r="M8" s="12">
        <f t="shared" si="6"/>
        <v>3.1546557681071619E-2</v>
      </c>
      <c r="N8" s="12">
        <f t="shared" si="7"/>
        <v>9.4639673043214856E-2</v>
      </c>
    </row>
    <row r="9" spans="2:96" x14ac:dyDescent="0.25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6.1480670254523018</v>
      </c>
      <c r="I9" s="12">
        <f t="shared" si="0"/>
        <v>6.2379321421934222</v>
      </c>
      <c r="J9" s="12">
        <f t="shared" si="1"/>
        <v>8.986511674112041E-2</v>
      </c>
      <c r="K9" s="12">
        <f t="shared" si="4"/>
        <v>6.3093115362143237E-2</v>
      </c>
      <c r="L9" s="12">
        <f t="shared" si="5"/>
        <v>2.6772001378977173E-2</v>
      </c>
      <c r="M9" s="12">
        <f t="shared" si="6"/>
        <v>2.2466279185280102E-2</v>
      </c>
      <c r="N9" s="12">
        <f t="shared" si="7"/>
        <v>6.7398837555840307E-2</v>
      </c>
    </row>
    <row r="10" spans="2:96" x14ac:dyDescent="0.25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6.2177840081941733</v>
      </c>
      <c r="I10" s="12">
        <f t="shared" si="0"/>
        <v>6.2379321421934222</v>
      </c>
      <c r="J10" s="12">
        <f t="shared" si="1"/>
        <v>2.0148133999248863E-2</v>
      </c>
      <c r="K10" s="12">
        <f t="shared" si="4"/>
        <v>4.4932558370560205E-2</v>
      </c>
      <c r="L10" s="12">
        <f t="shared" si="5"/>
        <v>2.4784424371311342E-2</v>
      </c>
      <c r="M10" s="12">
        <f t="shared" si="6"/>
        <v>5.0370334998122157E-3</v>
      </c>
      <c r="N10" s="12">
        <f t="shared" si="7"/>
        <v>1.5111100499436647E-2</v>
      </c>
    </row>
    <row r="11" spans="2:96" x14ac:dyDescent="0.25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6.2252978611249103</v>
      </c>
      <c r="I11" s="12">
        <f t="shared" si="0"/>
        <v>6.2379321421934222</v>
      </c>
      <c r="J11" s="12">
        <f t="shared" si="1"/>
        <v>1.2634281068511832E-2</v>
      </c>
      <c r="K11" s="12">
        <f t="shared" si="4"/>
        <v>1.0074066999624431E-2</v>
      </c>
      <c r="L11" s="12">
        <f t="shared" si="5"/>
        <v>2.5602140688874009E-3</v>
      </c>
      <c r="M11" s="12">
        <f t="shared" si="6"/>
        <v>3.1585702671279581E-3</v>
      </c>
      <c r="N11" s="12">
        <f t="shared" si="7"/>
        <v>9.4757108013838742E-3</v>
      </c>
    </row>
    <row r="12" spans="2:96" x14ac:dyDescent="0.25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6.2288788911209787</v>
      </c>
      <c r="I12" s="12">
        <f t="shared" si="0"/>
        <v>6.2379321421934222</v>
      </c>
      <c r="J12" s="12">
        <f t="shared" si="1"/>
        <v>9.05325107244348E-3</v>
      </c>
      <c r="K12" s="12">
        <f t="shared" si="4"/>
        <v>6.3171405342559162E-3</v>
      </c>
      <c r="L12" s="12">
        <f t="shared" si="5"/>
        <v>2.7361105381875639E-3</v>
      </c>
      <c r="M12" s="12">
        <f t="shared" si="6"/>
        <v>2.26331276811087E-3</v>
      </c>
      <c r="N12" s="12">
        <f t="shared" si="7"/>
        <v>6.78993830433261E-3</v>
      </c>
    </row>
    <row r="13" spans="2:96" x14ac:dyDescent="0.25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8">
        <v>6.2270206574943741</v>
      </c>
      <c r="I13" s="12">
        <f t="shared" si="0"/>
        <v>6.2379321421934222</v>
      </c>
      <c r="J13" s="12">
        <f t="shared" ref="J13" si="8">+I13-H13</f>
        <v>1.0911484699048124E-2</v>
      </c>
      <c r="K13" s="12">
        <f t="shared" ref="K13" si="9">+J12*0.5</f>
        <v>4.52662553622174E-3</v>
      </c>
      <c r="L13" s="12">
        <f t="shared" ref="L13" si="10">+ABS(K13-J13)</f>
        <v>6.384859162826384E-3</v>
      </c>
      <c r="M13" s="12">
        <f t="shared" ref="M13" si="11">+J13*0.25</f>
        <v>2.727871174762031E-3</v>
      </c>
      <c r="N13" s="12">
        <f t="shared" ref="N13" si="12">+ABS(M13-J13)</f>
        <v>8.183613524286093E-3</v>
      </c>
    </row>
    <row r="14" spans="2:96" x14ac:dyDescent="0.25">
      <c r="B14" s="8" t="s">
        <v>17</v>
      </c>
      <c r="C14" s="7" t="str">
        <f>+'Yield Curve'!E5</f>
        <v>USD¤1</v>
      </c>
      <c r="D14" s="7"/>
    </row>
    <row r="15" spans="2:96" ht="14.4" x14ac:dyDescent="0.3">
      <c r="B15" s="8" t="s">
        <v>18</v>
      </c>
      <c r="C15" s="16">
        <v>0.02</v>
      </c>
      <c r="D15" s="16"/>
      <c r="E15" s="19" t="str">
        <f>"Fully implicit with Barriere = "&amp;C8</f>
        <v>Fully implicit with Barriere = 150</v>
      </c>
    </row>
    <row r="16" spans="2:96" ht="15" thickBot="1" x14ac:dyDescent="0.35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4.4" x14ac:dyDescent="0.3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5.8767896407653737</v>
      </c>
      <c r="I17" s="12">
        <f>+$C$33</f>
        <v>6.2379321421934222</v>
      </c>
      <c r="J17" s="12">
        <f>+I17-H17</f>
        <v>0.36114250142804849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5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6.0312622933995241</v>
      </c>
      <c r="I18" s="12">
        <f t="shared" ref="I18:I25" si="13">+$C$33</f>
        <v>6.2379321421934222</v>
      </c>
      <c r="J18" s="12">
        <f t="shared" ref="J18:J24" si="14">+I18-H18</f>
        <v>0.20666984879389805</v>
      </c>
      <c r="K18" s="12">
        <f>+J17*0.5</f>
        <v>0.18057125071402425</v>
      </c>
      <c r="L18" s="12">
        <f>+ABS(K18-J18)</f>
        <v>2.6098598079873803E-2</v>
      </c>
      <c r="M18" s="12">
        <f>+J18*0.25</f>
        <v>5.1667462198474512E-2</v>
      </c>
      <c r="N18" s="12">
        <f>+ABS(M18-J18)</f>
        <v>0.15500238659542354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5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6.1069471268332274</v>
      </c>
      <c r="I19" s="12">
        <f t="shared" si="13"/>
        <v>6.2379321421934222</v>
      </c>
      <c r="J19" s="12">
        <f t="shared" si="14"/>
        <v>0.1309850153601948</v>
      </c>
      <c r="K19" s="12">
        <f t="shared" ref="K19:K24" si="17">+J18*0.5</f>
        <v>0.10333492439694902</v>
      </c>
      <c r="L19" s="12">
        <f t="shared" ref="L19:L24" si="18">+ABS(K19-J19)</f>
        <v>2.7650090963245777E-2</v>
      </c>
      <c r="M19" s="12">
        <f t="shared" ref="M19:M24" si="19">+J19*0.25</f>
        <v>3.27462538400487E-2</v>
      </c>
      <c r="N19" s="12">
        <f t="shared" ref="N19:N24" si="20">+ABS(M19-J19)</f>
        <v>9.8238761520146101E-2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5">
      <c r="B20" s="8" t="s">
        <v>21</v>
      </c>
      <c r="C20" s="13">
        <v>6400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6.1654328062371189</v>
      </c>
      <c r="I20" s="12">
        <f t="shared" si="13"/>
        <v>6.2379321421934222</v>
      </c>
      <c r="J20" s="12">
        <f t="shared" si="14"/>
        <v>7.2499335956303312E-2</v>
      </c>
      <c r="K20" s="12">
        <f t="shared" si="17"/>
        <v>6.54925076800974E-2</v>
      </c>
      <c r="L20" s="12">
        <f t="shared" si="18"/>
        <v>7.006828276205912E-3</v>
      </c>
      <c r="M20" s="12">
        <f t="shared" si="19"/>
        <v>1.8124833989075828E-2</v>
      </c>
      <c r="N20" s="12">
        <f t="shared" si="20"/>
        <v>5.4374501967227484E-2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5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6.2094117994330391</v>
      </c>
      <c r="I21" s="12">
        <f t="shared" si="13"/>
        <v>6.2379321421934222</v>
      </c>
      <c r="J21" s="12">
        <f t="shared" si="14"/>
        <v>2.8520342760383066E-2</v>
      </c>
      <c r="K21" s="12">
        <f t="shared" si="17"/>
        <v>3.6249667978151656E-2</v>
      </c>
      <c r="L21" s="12">
        <f t="shared" si="18"/>
        <v>7.7293252177685901E-3</v>
      </c>
      <c r="M21" s="12">
        <f t="shared" si="19"/>
        <v>7.1300856900957665E-3</v>
      </c>
      <c r="N21" s="12">
        <f t="shared" si="20"/>
        <v>2.13902570702873E-2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5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6.2190740214692513</v>
      </c>
      <c r="I22" s="12">
        <f t="shared" si="13"/>
        <v>6.2379321421934222</v>
      </c>
      <c r="J22" s="12">
        <f t="shared" si="14"/>
        <v>1.8858120724170924E-2</v>
      </c>
      <c r="K22" s="12">
        <f t="shared" si="17"/>
        <v>1.4260171380191533E-2</v>
      </c>
      <c r="L22" s="12">
        <f t="shared" si="18"/>
        <v>4.5979493439793906E-3</v>
      </c>
      <c r="M22" s="12">
        <f t="shared" si="19"/>
        <v>4.7145301810427309E-3</v>
      </c>
      <c r="N22" s="12">
        <f t="shared" si="20"/>
        <v>1.4143590543128193E-2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5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6.225387679437036</v>
      </c>
      <c r="I23" s="12">
        <f t="shared" si="13"/>
        <v>6.2379321421934222</v>
      </c>
      <c r="J23" s="12">
        <f t="shared" si="14"/>
        <v>1.254446275638621E-2</v>
      </c>
      <c r="K23" s="12">
        <f t="shared" si="17"/>
        <v>9.4290603620854618E-3</v>
      </c>
      <c r="L23" s="12">
        <f t="shared" si="18"/>
        <v>3.1154023943007481E-3</v>
      </c>
      <c r="M23" s="12">
        <f t="shared" si="19"/>
        <v>3.1361156890965525E-3</v>
      </c>
      <c r="N23" s="12">
        <f t="shared" si="20"/>
        <v>9.4083470672896574E-3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5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6.228816707320795</v>
      </c>
      <c r="I24" s="12">
        <f t="shared" si="13"/>
        <v>6.2379321421934222</v>
      </c>
      <c r="J24" s="12">
        <f t="shared" si="14"/>
        <v>9.1154348726272261E-3</v>
      </c>
      <c r="K24" s="12">
        <f t="shared" si="17"/>
        <v>6.2722313781931049E-3</v>
      </c>
      <c r="L24" s="12">
        <f t="shared" si="18"/>
        <v>2.8432034944341211E-3</v>
      </c>
      <c r="M24" s="12">
        <f t="shared" si="19"/>
        <v>2.2788587181568065E-3</v>
      </c>
      <c r="N24" s="12">
        <f t="shared" si="20"/>
        <v>6.8365761544704196E-3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5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6.2304519580112796</v>
      </c>
      <c r="I25" s="12">
        <f t="shared" si="13"/>
        <v>6.2379321421934222</v>
      </c>
      <c r="J25" s="12">
        <f t="shared" ref="J25" si="21">+I25-H25</f>
        <v>7.4801841821425796E-3</v>
      </c>
      <c r="K25" s="12">
        <f t="shared" ref="K25" si="22">+J24*0.5</f>
        <v>4.557717436313613E-3</v>
      </c>
      <c r="L25" s="12">
        <f t="shared" ref="L25" si="23">+ABS(K25-J25)</f>
        <v>2.9224667458289666E-3</v>
      </c>
      <c r="M25" s="12">
        <f t="shared" ref="M25" si="24">+J25*0.25</f>
        <v>1.8700460455356449E-3</v>
      </c>
      <c r="N25" s="12">
        <f t="shared" ref="N25" si="25">+ABS(M25-J25)</f>
        <v>5.6101381366069347E-3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5">
      <c r="B26" s="8" t="s">
        <v>11</v>
      </c>
      <c r="C26" s="9">
        <f>_xll.ORF.BARRBSPDE(C5,C6,C7,C13,C8,C9,C10,C14,C15,C16,B20:C23,FALSE)</f>
        <v>5.8697469653931593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5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5">
      <c r="B29" s="5" t="s">
        <v>36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5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5">
      <c r="B31" s="5" t="s">
        <v>39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5">
      <c r="B32" s="5" t="s">
        <v>40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5">
      <c r="B33" s="5" t="s">
        <v>41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5">
      <c r="BP382" s="5" t="b">
        <f>BP380=BP16</f>
        <v>1</v>
      </c>
    </row>
  </sheetData>
  <conditionalFormatting sqref="E26:CR380 H25 O18:CR25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4F6-2B1A-42BB-9FC0-C98840F1B99F}">
  <sheetPr>
    <tabColor theme="4"/>
  </sheetPr>
  <dimension ref="B2:CR382"/>
  <sheetViews>
    <sheetView showGridLines="0" tabSelected="1" zoomScale="70" zoomScaleNormal="70" workbookViewId="0">
      <selection activeCell="H35" sqref="H35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3" width="10.6640625" style="5" customWidth="1"/>
    <col min="4" max="4" width="7.332031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0" width="9.5546875" style="5" customWidth="1"/>
    <col min="11" max="11" width="14.5546875" style="5" bestFit="1" customWidth="1"/>
    <col min="12" max="12" width="9.5546875" style="5" bestFit="1" customWidth="1"/>
    <col min="13" max="13" width="18" style="5" bestFit="1" customWidth="1"/>
    <col min="14" max="14" width="9.5546875" style="5" bestFit="1" customWidth="1"/>
    <col min="15" max="68" width="8.88671875" style="5" customWidth="1"/>
    <col min="69" max="16384" width="9.109375" style="5"/>
  </cols>
  <sheetData>
    <row r="2" spans="2:96" x14ac:dyDescent="0.25">
      <c r="B2" s="4" t="s">
        <v>42</v>
      </c>
    </row>
    <row r="3" spans="2:96" ht="14.25" customHeight="1" x14ac:dyDescent="0.25">
      <c r="E3" s="19" t="str">
        <f>"Crack-Nicholson with Barriere = "&amp;C8</f>
        <v>Crack-Nicholson with Barriere = 200</v>
      </c>
    </row>
    <row r="4" spans="2:96" ht="13.8" thickBot="1" x14ac:dyDescent="0.3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5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10.37521837334145</v>
      </c>
      <c r="I5" s="12">
        <f>+$C$33</f>
        <v>10.636945583100102</v>
      </c>
      <c r="J5" s="12">
        <f>+I5-H5</f>
        <v>0.26172720975865182</v>
      </c>
      <c r="K5" s="12"/>
      <c r="L5" s="12"/>
      <c r="M5" s="12"/>
      <c r="N5" s="12"/>
    </row>
    <row r="6" spans="2:96" x14ac:dyDescent="0.25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10.591324171717806</v>
      </c>
      <c r="I6" s="12">
        <f t="shared" ref="I6:I13" si="0">+$C$33</f>
        <v>10.636945583100102</v>
      </c>
      <c r="J6" s="12">
        <f t="shared" ref="J6:J12" si="1">+I6-H6</f>
        <v>4.5621411382295918E-2</v>
      </c>
      <c r="K6" s="12">
        <f>+J5*0.5</f>
        <v>0.13086360487932591</v>
      </c>
      <c r="L6" s="12">
        <f>+ABS(K6-J6)</f>
        <v>8.5242193497029994E-2</v>
      </c>
      <c r="M6" s="12">
        <f>+J6*0.25</f>
        <v>1.1405352845573979E-2</v>
      </c>
      <c r="N6" s="12">
        <f>+ABS(M6-J6)</f>
        <v>3.4216058536721938E-2</v>
      </c>
    </row>
    <row r="7" spans="2:96" x14ac:dyDescent="0.25">
      <c r="B7" s="8" t="s">
        <v>10</v>
      </c>
      <c r="C7" s="13">
        <v>1</v>
      </c>
      <c r="D7" s="13"/>
      <c r="E7" s="5">
        <f t="shared" ref="E7:E13" si="2">+E6+1</f>
        <v>3</v>
      </c>
      <c r="F7" s="5">
        <f t="shared" ref="F7:G13" si="3">+F6*2</f>
        <v>100</v>
      </c>
      <c r="G7" s="5">
        <f t="shared" si="3"/>
        <v>100</v>
      </c>
      <c r="H7" s="20">
        <v>10.591845703967572</v>
      </c>
      <c r="I7" s="12">
        <f t="shared" si="0"/>
        <v>10.636945583100102</v>
      </c>
      <c r="J7" s="12">
        <f t="shared" si="1"/>
        <v>4.5099879132530774E-2</v>
      </c>
      <c r="K7" s="12">
        <f t="shared" ref="K7:K12" si="4">+J6*0.5</f>
        <v>2.2810705691147959E-2</v>
      </c>
      <c r="L7" s="12">
        <f t="shared" ref="L7:L12" si="5">+ABS(K7-J7)</f>
        <v>2.2289173441382815E-2</v>
      </c>
      <c r="M7" s="12">
        <f t="shared" ref="M7:M12" si="6">+J7*0.25</f>
        <v>1.1274969783132693E-2</v>
      </c>
      <c r="N7" s="12">
        <f t="shared" ref="N7:N12" si="7">+ABS(M7-J7)</f>
        <v>3.382490934939808E-2</v>
      </c>
    </row>
    <row r="8" spans="2:96" x14ac:dyDescent="0.25">
      <c r="B8" s="8" t="s">
        <v>11</v>
      </c>
      <c r="C8" s="13">
        <v>200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10.612373332672655</v>
      </c>
      <c r="I8" s="12">
        <f t="shared" si="0"/>
        <v>10.636945583100102</v>
      </c>
      <c r="J8" s="12">
        <f t="shared" si="1"/>
        <v>2.4572250427446818E-2</v>
      </c>
      <c r="K8" s="12">
        <f t="shared" si="4"/>
        <v>2.2549939566265387E-2</v>
      </c>
      <c r="L8" s="12">
        <f t="shared" si="5"/>
        <v>2.0223108611814311E-3</v>
      </c>
      <c r="M8" s="12">
        <f t="shared" si="6"/>
        <v>6.1430626068617045E-3</v>
      </c>
      <c r="N8" s="12">
        <f t="shared" si="7"/>
        <v>1.8429187820585113E-2</v>
      </c>
    </row>
    <row r="9" spans="2:96" x14ac:dyDescent="0.25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10.618843238311802</v>
      </c>
      <c r="I9" s="12">
        <f t="shared" si="0"/>
        <v>10.636945583100102</v>
      </c>
      <c r="J9" s="12">
        <f t="shared" si="1"/>
        <v>1.8102344788299973E-2</v>
      </c>
      <c r="K9" s="12">
        <f t="shared" si="4"/>
        <v>1.2286125213723409E-2</v>
      </c>
      <c r="L9" s="12">
        <f t="shared" si="5"/>
        <v>5.8162195745765644E-3</v>
      </c>
      <c r="M9" s="12">
        <f t="shared" si="6"/>
        <v>4.5255861970749933E-3</v>
      </c>
      <c r="N9" s="12">
        <f t="shared" si="7"/>
        <v>1.357675859122498E-2</v>
      </c>
    </row>
    <row r="10" spans="2:96" x14ac:dyDescent="0.25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10.632691521395172</v>
      </c>
      <c r="I10" s="12">
        <f t="shared" si="0"/>
        <v>10.636945583100102</v>
      </c>
      <c r="J10" s="12">
        <f t="shared" si="1"/>
        <v>4.2540617049304785E-3</v>
      </c>
      <c r="K10" s="12">
        <f t="shared" si="4"/>
        <v>9.0511723941499866E-3</v>
      </c>
      <c r="L10" s="12">
        <f t="shared" si="5"/>
        <v>4.7971106892195081E-3</v>
      </c>
      <c r="M10" s="12">
        <f t="shared" si="6"/>
        <v>1.0635154262326196E-3</v>
      </c>
      <c r="N10" s="12">
        <f t="shared" si="7"/>
        <v>3.1905462786978589E-3</v>
      </c>
    </row>
    <row r="11" spans="2:96" x14ac:dyDescent="0.25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10.634129788073141</v>
      </c>
      <c r="I11" s="12">
        <f t="shared" si="0"/>
        <v>10.636945583100102</v>
      </c>
      <c r="J11" s="12">
        <f t="shared" si="1"/>
        <v>2.8157950269616094E-3</v>
      </c>
      <c r="K11" s="12">
        <f t="shared" si="4"/>
        <v>2.1270308524652393E-3</v>
      </c>
      <c r="L11" s="12">
        <f t="shared" si="5"/>
        <v>6.8876417449637017E-4</v>
      </c>
      <c r="M11" s="12">
        <f t="shared" si="6"/>
        <v>7.0394875674040236E-4</v>
      </c>
      <c r="N11" s="12">
        <f t="shared" si="7"/>
        <v>2.1118462702212071E-3</v>
      </c>
    </row>
    <row r="12" spans="2:96" x14ac:dyDescent="0.25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10.634817399817583</v>
      </c>
      <c r="I12" s="12">
        <f t="shared" si="0"/>
        <v>10.636945583100102</v>
      </c>
      <c r="J12" s="12">
        <f t="shared" si="1"/>
        <v>2.1281832825188474E-3</v>
      </c>
      <c r="K12" s="12">
        <f t="shared" si="4"/>
        <v>1.4078975134808047E-3</v>
      </c>
      <c r="L12" s="12">
        <f t="shared" si="5"/>
        <v>7.2028576903804264E-4</v>
      </c>
      <c r="M12" s="12">
        <f t="shared" si="6"/>
        <v>5.3204582062971184E-4</v>
      </c>
      <c r="N12" s="12">
        <f t="shared" si="7"/>
        <v>1.5961374618891355E-3</v>
      </c>
    </row>
    <row r="13" spans="2:96" x14ac:dyDescent="0.25">
      <c r="B13" s="8" t="s">
        <v>16</v>
      </c>
      <c r="C13" s="13">
        <v>100</v>
      </c>
      <c r="D13" s="13"/>
      <c r="E13" s="5">
        <f t="shared" si="2"/>
        <v>9</v>
      </c>
      <c r="F13" s="5">
        <f t="shared" si="3"/>
        <v>6400</v>
      </c>
      <c r="G13" s="5">
        <f t="shared" si="3"/>
        <v>6400</v>
      </c>
      <c r="H13" s="28">
        <v>10.634472937303901</v>
      </c>
      <c r="I13" s="12">
        <f t="shared" si="0"/>
        <v>10.636945583100102</v>
      </c>
      <c r="J13" s="12">
        <f t="shared" ref="J13" si="8">+I13-H13</f>
        <v>2.4726457962014337E-3</v>
      </c>
      <c r="K13" s="12">
        <f t="shared" ref="K13" si="9">+J12*0.5</f>
        <v>1.0640916412594237E-3</v>
      </c>
      <c r="L13" s="12">
        <f t="shared" ref="L13" si="10">+ABS(K13-J13)</f>
        <v>1.40855415494201E-3</v>
      </c>
      <c r="M13" s="12">
        <f t="shared" ref="M13" si="11">+J13*0.25</f>
        <v>6.1816144905035841E-4</v>
      </c>
      <c r="N13" s="12">
        <f t="shared" ref="N13" si="12">+ABS(M13-J13)</f>
        <v>1.8544843471510752E-3</v>
      </c>
    </row>
    <row r="14" spans="2:96" x14ac:dyDescent="0.25">
      <c r="B14" s="8" t="s">
        <v>17</v>
      </c>
      <c r="C14" s="7" t="str">
        <f>+'Yield Curve'!E5</f>
        <v>USD¤1</v>
      </c>
      <c r="D14" s="7"/>
    </row>
    <row r="15" spans="2:96" ht="14.4" x14ac:dyDescent="0.3">
      <c r="B15" s="8" t="s">
        <v>18</v>
      </c>
      <c r="C15" s="16">
        <v>0.02</v>
      </c>
      <c r="D15" s="16"/>
      <c r="E15" s="19" t="str">
        <f>"Fully implicit with Barriere = "&amp;C8</f>
        <v>Fully implicit with Barriere = 200</v>
      </c>
    </row>
    <row r="16" spans="2:96" ht="15" thickBot="1" x14ac:dyDescent="0.35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4.4" x14ac:dyDescent="0.3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10.367307259638455</v>
      </c>
      <c r="I17" s="12">
        <f>+$C$33</f>
        <v>10.636945583100102</v>
      </c>
      <c r="J17" s="12">
        <f>+I17-H17</f>
        <v>0.26963832346164729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5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10.585553557593178</v>
      </c>
      <c r="I18" s="12">
        <f t="shared" ref="I18:I25" si="13">+$C$33</f>
        <v>10.636945583100102</v>
      </c>
      <c r="J18" s="12">
        <f t="shared" ref="J18:J24" si="14">+I18-H18</f>
        <v>5.1392025506924455E-2</v>
      </c>
      <c r="K18" s="12">
        <f>+J17*0.5</f>
        <v>0.13481916173082364</v>
      </c>
      <c r="L18" s="12">
        <f>+ABS(K18-J18)</f>
        <v>8.342713622389919E-2</v>
      </c>
      <c r="M18" s="12">
        <f>+J18*0.25</f>
        <v>1.2848006376731114E-2</v>
      </c>
      <c r="N18" s="12">
        <f>+ABS(M18-J18)</f>
        <v>3.8544019130193341E-2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5">
      <c r="B19" s="6" t="s">
        <v>20</v>
      </c>
      <c r="C19" s="7"/>
      <c r="D19" s="7"/>
      <c r="E19" s="5">
        <f t="shared" ref="E19:E25" si="15">+E18+1</f>
        <v>3</v>
      </c>
      <c r="F19" s="5">
        <f t="shared" ref="F19:G25" si="16">+F18*2</f>
        <v>100</v>
      </c>
      <c r="G19" s="5">
        <f t="shared" si="16"/>
        <v>100</v>
      </c>
      <c r="H19" s="21">
        <v>10.589297920248633</v>
      </c>
      <c r="I19" s="12">
        <f t="shared" si="13"/>
        <v>10.636945583100102</v>
      </c>
      <c r="J19" s="12">
        <f t="shared" si="14"/>
        <v>4.7647662851469264E-2</v>
      </c>
      <c r="K19" s="12">
        <f t="shared" ref="K19:K24" si="17">+J18*0.5</f>
        <v>2.5696012753462227E-2</v>
      </c>
      <c r="L19" s="12">
        <f t="shared" ref="L19:L24" si="18">+ABS(K19-J19)</f>
        <v>2.1951650098007036E-2</v>
      </c>
      <c r="M19" s="12">
        <f t="shared" ref="M19:M24" si="19">+J19*0.25</f>
        <v>1.1911915712867316E-2</v>
      </c>
      <c r="N19" s="12">
        <f t="shared" ref="N19:N24" si="20">+ABS(M19-J19)</f>
        <v>3.5735747138601948E-2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5">
      <c r="B20" s="8" t="s">
        <v>21</v>
      </c>
      <c r="C20" s="13">
        <v>25</v>
      </c>
      <c r="D20" s="13"/>
      <c r="E20" s="5">
        <f t="shared" si="15"/>
        <v>4</v>
      </c>
      <c r="F20" s="5">
        <f t="shared" si="16"/>
        <v>200</v>
      </c>
      <c r="G20" s="5">
        <f t="shared" si="16"/>
        <v>200</v>
      </c>
      <c r="H20" s="21">
        <v>10.612863436257749</v>
      </c>
      <c r="I20" s="12">
        <f t="shared" si="13"/>
        <v>10.636945583100102</v>
      </c>
      <c r="J20" s="12">
        <f t="shared" si="14"/>
        <v>2.4082146842353325E-2</v>
      </c>
      <c r="K20" s="12">
        <f t="shared" si="17"/>
        <v>2.3823831425734632E-2</v>
      </c>
      <c r="L20" s="12">
        <f t="shared" si="18"/>
        <v>2.5831541661869295E-4</v>
      </c>
      <c r="M20" s="12">
        <f t="shared" si="19"/>
        <v>6.0205367105883312E-3</v>
      </c>
      <c r="N20" s="12">
        <f t="shared" si="20"/>
        <v>1.8061610131764994E-2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5">
      <c r="B21" s="8" t="s">
        <v>22</v>
      </c>
      <c r="C21" s="13">
        <v>25</v>
      </c>
      <c r="D21" s="13"/>
      <c r="E21" s="5">
        <f t="shared" si="15"/>
        <v>5</v>
      </c>
      <c r="F21" s="5">
        <f t="shared" si="16"/>
        <v>400</v>
      </c>
      <c r="G21" s="5">
        <f t="shared" si="16"/>
        <v>400</v>
      </c>
      <c r="H21" s="21">
        <v>10.620729643651162</v>
      </c>
      <c r="I21" s="12">
        <f t="shared" si="13"/>
        <v>10.636945583100102</v>
      </c>
      <c r="J21" s="12">
        <f t="shared" si="14"/>
        <v>1.621593944894073E-2</v>
      </c>
      <c r="K21" s="12">
        <f t="shared" si="17"/>
        <v>1.2041073421176662E-2</v>
      </c>
      <c r="L21" s="12">
        <f t="shared" si="18"/>
        <v>4.1748660277640681E-3</v>
      </c>
      <c r="M21" s="12">
        <f t="shared" si="19"/>
        <v>4.0539848622351826E-3</v>
      </c>
      <c r="N21" s="12">
        <f t="shared" si="20"/>
        <v>1.2161954586705548E-2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5">
      <c r="B22" s="8" t="s">
        <v>23</v>
      </c>
      <c r="C22" s="13">
        <v>4</v>
      </c>
      <c r="D22" s="13"/>
      <c r="E22" s="5">
        <f t="shared" si="15"/>
        <v>6</v>
      </c>
      <c r="F22" s="5">
        <f t="shared" si="16"/>
        <v>800</v>
      </c>
      <c r="G22" s="5">
        <f t="shared" si="16"/>
        <v>800</v>
      </c>
      <c r="H22" s="21">
        <v>10.628003454778307</v>
      </c>
      <c r="I22" s="12">
        <f t="shared" si="13"/>
        <v>10.636945583100102</v>
      </c>
      <c r="J22" s="12">
        <f t="shared" si="14"/>
        <v>8.9421283217951952E-3</v>
      </c>
      <c r="K22" s="12">
        <f t="shared" si="17"/>
        <v>8.1079697244703652E-3</v>
      </c>
      <c r="L22" s="12">
        <f t="shared" si="18"/>
        <v>8.3415859732483E-4</v>
      </c>
      <c r="M22" s="12">
        <f t="shared" si="19"/>
        <v>2.2355320804487988E-3</v>
      </c>
      <c r="N22" s="12">
        <f t="shared" si="20"/>
        <v>6.7065962413463964E-3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5">
      <c r="B23" s="8" t="s">
        <v>24</v>
      </c>
      <c r="C23" s="13">
        <v>1</v>
      </c>
      <c r="D23" s="13"/>
      <c r="E23" s="5">
        <f t="shared" si="15"/>
        <v>7</v>
      </c>
      <c r="F23" s="5">
        <f t="shared" si="16"/>
        <v>1600</v>
      </c>
      <c r="G23" s="5">
        <f t="shared" si="16"/>
        <v>1600</v>
      </c>
      <c r="H23" s="21">
        <v>10.631679706421822</v>
      </c>
      <c r="I23" s="12">
        <f t="shared" si="13"/>
        <v>10.636945583100102</v>
      </c>
      <c r="J23" s="12">
        <f t="shared" si="14"/>
        <v>5.2658766782798239E-3</v>
      </c>
      <c r="K23" s="12">
        <f t="shared" si="17"/>
        <v>4.4710641608975976E-3</v>
      </c>
      <c r="L23" s="12">
        <f t="shared" si="18"/>
        <v>7.9481251738222625E-4</v>
      </c>
      <c r="M23" s="12">
        <f t="shared" si="19"/>
        <v>1.316469169569956E-3</v>
      </c>
      <c r="N23" s="12">
        <f t="shared" si="20"/>
        <v>3.9494075087098679E-3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5">
      <c r="B24" s="8"/>
      <c r="C24" s="7"/>
      <c r="D24" s="7"/>
      <c r="E24" s="5">
        <f t="shared" si="15"/>
        <v>8</v>
      </c>
      <c r="F24" s="5">
        <f t="shared" si="16"/>
        <v>3200</v>
      </c>
      <c r="G24" s="5">
        <f t="shared" si="16"/>
        <v>3200</v>
      </c>
      <c r="H24" s="21">
        <v>10.633572000530528</v>
      </c>
      <c r="I24" s="12">
        <f t="shared" si="13"/>
        <v>10.636945583100102</v>
      </c>
      <c r="J24" s="12">
        <f t="shared" si="14"/>
        <v>3.3735825695746513E-3</v>
      </c>
      <c r="K24" s="12">
        <f t="shared" si="17"/>
        <v>2.6329383391399119E-3</v>
      </c>
      <c r="L24" s="12">
        <f t="shared" si="18"/>
        <v>7.4064423043473937E-4</v>
      </c>
      <c r="M24" s="12">
        <f t="shared" si="19"/>
        <v>8.4339564239366283E-4</v>
      </c>
      <c r="N24" s="12">
        <f t="shared" si="20"/>
        <v>2.5301869271809885E-3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5">
      <c r="B25" s="6" t="s">
        <v>25</v>
      </c>
      <c r="C25" s="7"/>
      <c r="D25" s="7"/>
      <c r="E25" s="5">
        <f t="shared" si="15"/>
        <v>9</v>
      </c>
      <c r="F25" s="5">
        <f t="shared" si="16"/>
        <v>6400</v>
      </c>
      <c r="G25" s="5">
        <f t="shared" si="16"/>
        <v>6400</v>
      </c>
      <c r="H25" s="27">
        <v>10.634541012550034</v>
      </c>
      <c r="I25" s="12">
        <f t="shared" si="13"/>
        <v>10.636945583100102</v>
      </c>
      <c r="J25" s="12">
        <f t="shared" ref="J25" si="21">+I25-H25</f>
        <v>2.4045705500679304E-3</v>
      </c>
      <c r="K25" s="12">
        <f t="shared" ref="K25" si="22">+J24*0.5</f>
        <v>1.6867912847873257E-3</v>
      </c>
      <c r="L25" s="12">
        <f t="shared" ref="L25" si="23">+ABS(K25-J25)</f>
        <v>7.1777926528060476E-4</v>
      </c>
      <c r="M25" s="12">
        <f t="shared" ref="M25" si="24">+J25*0.25</f>
        <v>6.011426375169826E-4</v>
      </c>
      <c r="N25" s="12">
        <f t="shared" ref="N25" si="25">+ABS(M25-J25)</f>
        <v>1.8034279125509478E-3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5">
      <c r="B26" s="8" t="s">
        <v>11</v>
      </c>
      <c r="C26" s="9">
        <f>_xll.ORF.BARRBSPDE(C5,C6,C7,C13,C8,C9,C10,C14,C15,C16,B20:C23,FALSE)</f>
        <v>10.367307259638455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5">
      <c r="B28" s="6" t="s">
        <v>37</v>
      </c>
      <c r="C28" s="11"/>
      <c r="D28" s="11"/>
      <c r="E28" s="10"/>
      <c r="F28" s="10"/>
      <c r="G28" s="10"/>
      <c r="H28" s="10"/>
      <c r="I28" s="10"/>
      <c r="J28" s="10">
        <f>J7/J8</f>
        <v>1.8353988075164218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5">
      <c r="B29" s="5" t="s">
        <v>36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>
        <f>J8/J9</f>
        <v>1.3574070494629247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5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>
        <f>J9/J10</f>
        <v>4.2553084660994145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5">
      <c r="B31" s="5" t="s">
        <v>39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>
        <f>J10/J11</f>
        <v>1.5107852894821092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5">
      <c r="B32" s="5" t="s">
        <v>40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>
        <f>J11/J12</f>
        <v>1.3230979916489747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5">
      <c r="B33" s="5" t="s">
        <v>41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>
        <f>J12/J13</f>
        <v>0.86069071671657871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5">
      <c r="E36" s="10"/>
      <c r="F36" s="10"/>
      <c r="G36" s="10"/>
      <c r="H36" s="10"/>
      <c r="I36" s="10"/>
      <c r="J36" s="10">
        <f>J19/J20</f>
        <v>1.9785471437982936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5">
      <c r="E37" s="10"/>
      <c r="F37" s="10"/>
      <c r="G37" s="10"/>
      <c r="H37" s="10"/>
      <c r="I37" s="10"/>
      <c r="J37" s="10">
        <f>J20/J21</f>
        <v>1.4850910684626684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5">
      <c r="E38" s="10"/>
      <c r="F38" s="10"/>
      <c r="G38" s="10"/>
      <c r="H38" s="10"/>
      <c r="I38" s="10"/>
      <c r="J38" s="10">
        <f>J21/J22</f>
        <v>1.8134317542073994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5">
      <c r="E39" s="10"/>
      <c r="F39" s="10"/>
      <c r="G39" s="10"/>
      <c r="H39" s="10"/>
      <c r="I39" s="10"/>
      <c r="J39" s="10">
        <f>J22/J23</f>
        <v>1.698127181496448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5">
      <c r="E40" s="10"/>
      <c r="F40" s="10"/>
      <c r="G40" s="10"/>
      <c r="H40" s="10"/>
      <c r="I40" s="10"/>
      <c r="J40" s="10">
        <f>J23/J24</f>
        <v>1.5609153087792238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5">
      <c r="E41" s="10"/>
      <c r="F41" s="10"/>
      <c r="G41" s="10"/>
      <c r="H41" s="10"/>
      <c r="I41" s="10"/>
      <c r="J41" s="10">
        <f>J24/J25</f>
        <v>1.4029875602857009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5">
      <c r="BP382" s="5" t="b">
        <f>BP380=BP16</f>
        <v>1</v>
      </c>
    </row>
  </sheetData>
  <conditionalFormatting sqref="H25 O18:CR25 E26:CR38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BA0-4D94-4E1B-9E70-3CED2F7683FB}">
  <sheetPr>
    <tabColor theme="5"/>
  </sheetPr>
  <dimension ref="B2:CD377"/>
  <sheetViews>
    <sheetView showGridLines="0" zoomScale="70" zoomScaleNormal="70" workbookViewId="0">
      <selection activeCell="G19" sqref="G19"/>
    </sheetView>
  </sheetViews>
  <sheetFormatPr defaultColWidth="9.109375" defaultRowHeight="13.2" outlineLevelCol="1" x14ac:dyDescent="0.25"/>
  <cols>
    <col min="1" max="1" width="9.109375" style="5"/>
    <col min="2" max="2" width="19.6640625" style="5" customWidth="1"/>
    <col min="3" max="3" width="8.88671875" style="5" customWidth="1"/>
    <col min="4" max="4" width="8.6640625" style="5" bestFit="1" customWidth="1"/>
    <col min="5" max="6" width="3.6640625" style="5" customWidth="1"/>
    <col min="7" max="7" width="8.5546875" style="5" customWidth="1"/>
    <col min="8" max="8" width="8.6640625" style="5" customWidth="1"/>
    <col min="9" max="11" width="26.33203125" style="5" customWidth="1"/>
    <col min="12" max="12" width="8.88671875" style="5" customWidth="1"/>
    <col min="13" max="13" width="8.6640625" style="5" customWidth="1" outlineLevel="1"/>
    <col min="14" max="16" width="26.44140625" style="5" customWidth="1" outlineLevel="1"/>
    <col min="17" max="18" width="8.88671875" style="5" customWidth="1"/>
    <col min="19" max="21" width="26.5546875" style="5" customWidth="1"/>
    <col min="22" max="54" width="8.88671875" style="5" customWidth="1"/>
    <col min="55" max="16384" width="9.109375" style="5"/>
  </cols>
  <sheetData>
    <row r="2" spans="2:82" x14ac:dyDescent="0.25">
      <c r="B2" s="4" t="s">
        <v>42</v>
      </c>
    </row>
    <row r="3" spans="2:82" ht="14.25" customHeight="1" x14ac:dyDescent="0.25">
      <c r="H3" s="30" t="s">
        <v>59</v>
      </c>
      <c r="M3" s="30" t="s">
        <v>60</v>
      </c>
      <c r="R3" s="30" t="s">
        <v>61</v>
      </c>
    </row>
    <row r="4" spans="2:82" ht="13.8" thickBot="1" x14ac:dyDescent="0.3">
      <c r="B4" s="6" t="s">
        <v>7</v>
      </c>
      <c r="C4" s="7"/>
      <c r="D4" s="7"/>
      <c r="E4" s="7"/>
      <c r="F4" s="7"/>
      <c r="G4" s="7"/>
      <c r="H4" s="23" t="str">
        <f>+"H = "&amp;C8</f>
        <v>H = 125</v>
      </c>
      <c r="I4" s="14" t="s">
        <v>54</v>
      </c>
      <c r="J4" s="14" t="s">
        <v>55</v>
      </c>
      <c r="K4" s="14" t="s">
        <v>56</v>
      </c>
      <c r="M4" s="23" t="str">
        <f>+H4</f>
        <v>H = 125</v>
      </c>
      <c r="N4" s="14" t="s">
        <v>54</v>
      </c>
      <c r="O4" s="14" t="s">
        <v>55</v>
      </c>
      <c r="P4" s="14" t="s">
        <v>56</v>
      </c>
      <c r="R4" s="23" t="str">
        <f>+M4</f>
        <v>H = 125</v>
      </c>
      <c r="S4" s="14" t="s">
        <v>54</v>
      </c>
      <c r="T4" s="14" t="s">
        <v>55</v>
      </c>
      <c r="U4" s="14" t="s">
        <v>56</v>
      </c>
    </row>
    <row r="5" spans="2:82" x14ac:dyDescent="0.25">
      <c r="B5" s="8" t="s">
        <v>8</v>
      </c>
      <c r="C5" s="13">
        <v>1</v>
      </c>
      <c r="D5" s="13">
        <v>-1</v>
      </c>
      <c r="E5" s="13"/>
      <c r="F5" s="13"/>
      <c r="G5" s="13"/>
      <c r="H5" s="5" t="s">
        <v>44</v>
      </c>
      <c r="I5" s="22">
        <f>+_xll.ORF.BARRBS(C5,C9,C13,C6,C29,C7,C17,C15,C16)</f>
        <v>9.6706926065093306</v>
      </c>
      <c r="J5" s="22">
        <f>+_xll.ORF.BARRBS(C5,C9,C13,C6,C30,C7,C17,C15,C16)</f>
        <v>9.9525078306053381</v>
      </c>
      <c r="K5" s="22" t="str">
        <f>_xll.ORF.BARRBSPDE(C5,C6,C7,C13,C8,C9,C10,C14,C15,C16,B20:C23,FALSE)</f>
        <v>BarrierCallPut: invalid barrier type : must be either uo or do.</v>
      </c>
      <c r="M5" s="5" t="s">
        <v>44</v>
      </c>
      <c r="N5" s="22"/>
      <c r="O5" s="22"/>
      <c r="P5" s="22"/>
      <c r="R5" s="5" t="s">
        <v>44</v>
      </c>
      <c r="S5" s="22"/>
      <c r="T5" s="22"/>
      <c r="U5" s="22"/>
    </row>
    <row r="6" spans="2:82" x14ac:dyDescent="0.25">
      <c r="B6" s="8" t="s">
        <v>9</v>
      </c>
      <c r="C6" s="13">
        <v>100</v>
      </c>
      <c r="D6" s="13"/>
      <c r="E6" s="13"/>
      <c r="F6" s="13"/>
      <c r="G6" s="13"/>
      <c r="H6" s="5" t="s">
        <v>43</v>
      </c>
      <c r="I6" s="22">
        <f>+_xll.ORF.BARRBS(C5,D9,C13,C6,C29,C7,C17,C15,C16)</f>
        <v>1.45306932154881</v>
      </c>
      <c r="J6" s="22">
        <f>+_xll.ORF.BARRBS(C5,D9,C13,C6,C30,C7,C17,C15,C16)</f>
        <v>1.1712540974528025</v>
      </c>
      <c r="K6" s="22">
        <f>_xll.ORF.BARRBSPDE(C5,C6,C7,C13,C8,D9,C10,C14,C15,C16,B20:C23,FALSE)</f>
        <v>1.4419730254208072</v>
      </c>
      <c r="M6" s="5" t="s">
        <v>43</v>
      </c>
      <c r="N6" s="22">
        <f>+_xll.ORF.BARRBS(C5,D9,C13,C6,C36,C7,C17,C15,C16)</f>
        <v>0.96947874628591357</v>
      </c>
      <c r="O6" s="22">
        <f>+_xll.ORF.BARRBS(C5,D9,C13,C6,C36,C7,C17,C15,C16)</f>
        <v>0.96947874628591357</v>
      </c>
      <c r="P6" s="22">
        <f>_xll.ORF.BARRBSPDE(C5,C6,C7,C13,C8,D9,1,C14,C15,C16,B20:C23,FALSE)</f>
        <v>1.6597688639059829</v>
      </c>
      <c r="R6" s="5" t="s">
        <v>43</v>
      </c>
      <c r="S6" s="22">
        <f>+_xll.ORF.BARRBS(C5,D9,C13,C6,C41,C7,C17,C15,C16)</f>
        <v>2.2000495088245042</v>
      </c>
      <c r="T6" s="22">
        <f>+_xll.ORF.BARRBS(C5,D9,C13,C6,C42,C7,C17,C15,C16)</f>
        <v>0.65736511941611298</v>
      </c>
      <c r="U6" s="22">
        <f>_xll.ORF.BARRBSPDE(C5,C6,C7,C13,C8,D9,E10,C14,C15,C16,B20:C23,FALSE)</f>
        <v>2.0374454575591412</v>
      </c>
    </row>
    <row r="7" spans="2:82" x14ac:dyDescent="0.25">
      <c r="B7" s="8" t="s">
        <v>10</v>
      </c>
      <c r="C7" s="13">
        <v>1</v>
      </c>
      <c r="D7" s="13"/>
      <c r="E7" s="13"/>
      <c r="F7" s="13"/>
      <c r="G7" s="13"/>
      <c r="H7" s="5" t="s">
        <v>45</v>
      </c>
      <c r="I7" s="22">
        <f>+_xll.ORF.BARRBS(C5,E9,C13,C6,C29,C7,C17,C15,C16)</f>
        <v>61.562697087145224</v>
      </c>
      <c r="J7" s="22">
        <f>+_xll.ORF.BARRBS(C5,E9,C13,C6,C30,C7,C17,C15,C16)</f>
        <v>56.785274770255526</v>
      </c>
      <c r="K7" s="22" t="str">
        <f>_xll.ORF.BARRBSPDE(C5,C6,C7,C13,C8,E9,C10,C14,C15,C16,B20:C23,FALSE)</f>
        <v>BarrierCallPut: invalid barrier type : must be either uo or do.</v>
      </c>
      <c r="M7" s="5" t="s">
        <v>45</v>
      </c>
      <c r="N7" s="22"/>
      <c r="O7" s="22"/>
      <c r="P7" s="22"/>
      <c r="R7" s="5" t="s">
        <v>45</v>
      </c>
      <c r="S7" s="22"/>
      <c r="T7" s="22"/>
      <c r="U7" s="22"/>
    </row>
    <row r="8" spans="2:82" x14ac:dyDescent="0.25">
      <c r="B8" s="8" t="s">
        <v>11</v>
      </c>
      <c r="C8" s="13">
        <v>125</v>
      </c>
      <c r="D8" s="13">
        <v>80</v>
      </c>
      <c r="E8" s="13"/>
      <c r="F8" s="13"/>
      <c r="G8" s="13"/>
      <c r="H8" s="5" t="s">
        <v>46</v>
      </c>
      <c r="I8" s="22">
        <f>+_xll.ORF.BARRBS(C5,F9,C13,C6,C29,C7,C17,C15,C16)</f>
        <v>-50.43893515908708</v>
      </c>
      <c r="J8" s="22">
        <f>+_xll.ORF.BARRBS(C5,F9,C13,C6,C30,C7,C17,C15,C16)</f>
        <v>-45.661512842197382</v>
      </c>
      <c r="K8" s="22">
        <f>_xll.ORF.BARRBSPDE(C5,C6,C7,C13,C8,F9,C10,C14,C15,C16,B20:C23,FALSE)</f>
        <v>0</v>
      </c>
      <c r="M8" s="5" t="s">
        <v>46</v>
      </c>
      <c r="N8" s="22">
        <f>+_xll.ORF.BARRBS(C5,F9,C13,C6,C35,C7,C17,C15,C16)</f>
        <v>-54.398917914810895</v>
      </c>
      <c r="O8" s="22">
        <f>+_xll.ORF.BARRBS(C5,F9,C13,C6,C36,C7,C17,C15,C16)</f>
        <v>-41.980284096967964</v>
      </c>
      <c r="P8" s="22">
        <f>_xll.ORF.BARRBSPDE(C5,C6,C7,C13,C8,F9,D10,C14,C15,C16,B20:C23,FALSE)</f>
        <v>0</v>
      </c>
      <c r="R8" s="5" t="s">
        <v>46</v>
      </c>
      <c r="S8" s="22">
        <f>+_xll.ORF.BARRBS(C5,F9,C13,C6,C41,C7,C17,C15,C16)</f>
        <v>-61.925620174207197</v>
      </c>
      <c r="T8" s="22">
        <f>+_xll.ORF.BARRBS(C5,F9,C13,C6,C42,C7,C17,C15,C16)</f>
        <v>-35.598791075790885</v>
      </c>
      <c r="U8" s="22">
        <f>_xll.ORF.BARRBSPDE(C5,C6,C7,C13,C8,F9,E10,C14,C15,C16,B20:C23,FALSE)</f>
        <v>0</v>
      </c>
    </row>
    <row r="9" spans="2:82" x14ac:dyDescent="0.25">
      <c r="B9" s="8" t="s">
        <v>12</v>
      </c>
      <c r="C9" s="13" t="s">
        <v>51</v>
      </c>
      <c r="D9" s="13" t="s">
        <v>13</v>
      </c>
      <c r="E9" s="13" t="s">
        <v>52</v>
      </c>
      <c r="F9" s="13" t="s">
        <v>53</v>
      </c>
      <c r="G9" s="13"/>
      <c r="H9" s="5" t="s">
        <v>47</v>
      </c>
      <c r="I9" s="22">
        <f>+_xll.ORF.BARRBS(D5,C9,C13,C6,C29,C7,C17,C15,C16)</f>
        <v>0.27825328513920811</v>
      </c>
      <c r="J9" s="22">
        <f>+_xll.ORF.BARRBS(D5,C9,C13,C6,C30,C7,C17,C15,C16)</f>
        <v>0.37667797994718999</v>
      </c>
      <c r="K9" s="22" t="str">
        <f>_xll.ORF.BARRBSPDE(D5,C6,C7,C13,C8,C9,C10,C14,C15,C16,B20:C23,FALSE)</f>
        <v>BarrierCallPut: invalid barrier type : must be either uo or do.</v>
      </c>
      <c r="M9" s="5" t="s">
        <v>47</v>
      </c>
      <c r="N9" s="22"/>
      <c r="O9" s="22"/>
      <c r="P9" s="22"/>
      <c r="R9" s="5" t="s">
        <v>47</v>
      </c>
      <c r="S9" s="22"/>
      <c r="T9" s="22"/>
      <c r="U9" s="22"/>
    </row>
    <row r="10" spans="2:82" x14ac:dyDescent="0.25">
      <c r="B10" s="8" t="s">
        <v>14</v>
      </c>
      <c r="C10" s="13">
        <v>2</v>
      </c>
      <c r="D10" s="13">
        <v>1</v>
      </c>
      <c r="E10" s="13">
        <v>0</v>
      </c>
      <c r="F10" s="13"/>
      <c r="G10" s="13"/>
      <c r="H10" s="5" t="s">
        <v>48</v>
      </c>
      <c r="I10" s="22">
        <f>+_xll.ORF.BARRBS(D5,D9,C13,C6,C29,C7,C17,C15,C16)</f>
        <v>7.9485837623147972</v>
      </c>
      <c r="J10" s="22">
        <f>+_xll.ORF.BARRBS(D5,D9,C13,C6,C30,C7,C17,C15,C16)</f>
        <v>7.8501590675068149</v>
      </c>
      <c r="K10" s="22">
        <f>_xll.ORF.BARRBSPDE(D5,C6,C7,C13,C8,D9,C10,C14,C15,C16,B20:C23,FALSE)</f>
        <v>7.9445832209442777</v>
      </c>
      <c r="M10" s="5" t="s">
        <v>48</v>
      </c>
      <c r="N10" s="22">
        <f>+_xll.ORF.BARRBS(D5,D9,C13,C6,C35,C7,C17,C15,C16)</f>
        <v>8.0103524718008199</v>
      </c>
      <c r="O10" s="22">
        <f>+_xll.ORF.BARRBS(D5,D9,C13,C6,C36,C7,C17,C15,C16)</f>
        <v>7.7510357515279384</v>
      </c>
      <c r="P10" s="22">
        <f>_xll.ORF.BARRBSPDE(D5,C6,C7,C13,C8,D9,D10,C14,C15,C16,B20:C23,FALSE)</f>
        <v>8.0057123039310056</v>
      </c>
      <c r="R10" s="5" t="s">
        <v>48</v>
      </c>
      <c r="S10" s="22">
        <f>+_xll.ORF.BARRBS(D5,D9,C13,C6,C41,C7,C17,C15,C16)</f>
        <v>8.0925626047322297</v>
      </c>
      <c r="T10" s="22">
        <f>+_xll.ORF.BARRBS(D5,D9,C13,C6,C42,C7,C17,C15,C16)</f>
        <v>7.5126246962508141</v>
      </c>
      <c r="U10" s="22">
        <f>_xll.ORF.BARRBSPDE(D5,C6,C7,C13,C8,D9,E10,C14,C15,C16,B20:C23,FALSE)</f>
        <v>8.0854475690462042</v>
      </c>
    </row>
    <row r="11" spans="2:82" x14ac:dyDescent="0.25">
      <c r="B11" s="8"/>
      <c r="C11" s="7"/>
      <c r="D11" s="7"/>
      <c r="E11" s="7"/>
      <c r="F11" s="7"/>
      <c r="G11" s="7"/>
      <c r="H11" s="5" t="s">
        <v>49</v>
      </c>
      <c r="I11" s="22">
        <f>+_xll.ORF.BARRBS(D5,E9,C13,C6,C29,C7,C17,C15,C16)</f>
        <v>8.2268370474540049</v>
      </c>
      <c r="J11" s="22">
        <f>+_xll.ORF.BARRBS(D5,E9,C13,C6,C30,C7,C17,C15,C16)</f>
        <v>8.2268370474540049</v>
      </c>
      <c r="K11" s="22" t="str">
        <f>_xll.ORF.BARRBSPDE(D5,C6,C7,C13,C8,E9,C10,C14,C15,C16,B20:C23,FALSE)</f>
        <v>BarrierCallPut: invalid barrier type : must be either uo or do.</v>
      </c>
      <c r="M11" s="5" t="s">
        <v>49</v>
      </c>
      <c r="N11" s="22"/>
      <c r="O11" s="22"/>
      <c r="P11" s="22"/>
      <c r="R11" s="5" t="s">
        <v>49</v>
      </c>
      <c r="S11" s="22"/>
      <c r="T11" s="22"/>
      <c r="U11" s="22"/>
    </row>
    <row r="12" spans="2:82" x14ac:dyDescent="0.25">
      <c r="B12" s="6" t="s">
        <v>15</v>
      </c>
      <c r="C12" s="7"/>
      <c r="D12" s="7"/>
      <c r="E12" s="7"/>
      <c r="F12" s="7"/>
      <c r="G12" s="7"/>
      <c r="H12" s="5" t="s">
        <v>50</v>
      </c>
      <c r="I12" s="22">
        <f>+_xll.ORF.BARRBS(D5,F9,C13,C6,C29,C7,C17,C15,C16)</f>
        <v>0</v>
      </c>
      <c r="J12" s="22">
        <f>+_xll.ORF.BARRBS(D5,F9,C13,C6,C30,C7,C17,C15,C16)</f>
        <v>0</v>
      </c>
      <c r="K12" s="22">
        <f>_xll.ORF.BARRBSPDE(C5,C6,C7,C13,C8,F9,C10,C14,C15,C16,B20:C23,FALSE)</f>
        <v>0</v>
      </c>
      <c r="M12" s="5" t="s">
        <v>50</v>
      </c>
      <c r="N12" s="22">
        <f>+_xll.ORF.BARRBS(D5,F9,C13,C6,C35,C7,C17,C15,C16)</f>
        <v>0</v>
      </c>
      <c r="O12" s="22">
        <f>+_xll.ORF.BARRBS(D5,F9,C13,C6,C36,C7,C17,C15,C16)</f>
        <v>0</v>
      </c>
      <c r="P12" s="22">
        <f>_xll.ORF.BARRBSPDE(C5,C6,C7,C13,C8,F9,D10,C14,C15,C16,B20:C23,FALSE)</f>
        <v>0</v>
      </c>
      <c r="R12" s="5" t="s">
        <v>50</v>
      </c>
      <c r="S12" s="22">
        <f>+_xll.ORF.BARRBS(D5,F9,C13,C6,C41,C7,C17,C15,C16)</f>
        <v>0</v>
      </c>
      <c r="T12" s="22">
        <f>+_xll.ORF.BARRBS(D5,F9,C13,C6,C42,C7,C17,C15,C16)</f>
        <v>0</v>
      </c>
      <c r="U12" s="22">
        <f>_xll.ORF.BARRBSPDE(C5,C6,C7,C13,C8,F9,E10,C14,C15,C16,B20:C23,FALSE)</f>
        <v>0</v>
      </c>
    </row>
    <row r="13" spans="2:82" x14ac:dyDescent="0.25">
      <c r="B13" s="8" t="s">
        <v>16</v>
      </c>
      <c r="C13" s="13">
        <v>100</v>
      </c>
      <c r="D13" s="13"/>
      <c r="E13" s="13"/>
      <c r="F13" s="13"/>
      <c r="G13" s="13"/>
    </row>
    <row r="14" spans="2:82" ht="13.8" thickBot="1" x14ac:dyDescent="0.3">
      <c r="B14" s="8" t="s">
        <v>17</v>
      </c>
      <c r="C14" s="7" t="str">
        <f>+'Yield Curve'!E5</f>
        <v>USD¤1</v>
      </c>
      <c r="D14" s="7"/>
      <c r="E14" s="7"/>
      <c r="F14" s="7"/>
      <c r="G14" s="7"/>
      <c r="H14" s="23" t="str">
        <f>+"H = "&amp;D8</f>
        <v>H = 80</v>
      </c>
      <c r="I14" s="14" t="s">
        <v>54</v>
      </c>
      <c r="J14" s="14" t="s">
        <v>55</v>
      </c>
      <c r="K14" s="14" t="s">
        <v>56</v>
      </c>
      <c r="M14" s="23" t="str">
        <f>+H14</f>
        <v>H = 80</v>
      </c>
      <c r="N14" s="14" t="s">
        <v>54</v>
      </c>
      <c r="O14" s="14" t="s">
        <v>55</v>
      </c>
      <c r="P14" s="14" t="s">
        <v>56</v>
      </c>
      <c r="R14" s="23" t="str">
        <f>+M14</f>
        <v>H = 80</v>
      </c>
      <c r="S14" s="14" t="s">
        <v>54</v>
      </c>
      <c r="T14" s="14" t="s">
        <v>55</v>
      </c>
      <c r="U14" s="14" t="s">
        <v>56</v>
      </c>
    </row>
    <row r="15" spans="2:82" ht="14.4" x14ac:dyDescent="0.3">
      <c r="B15" s="8" t="s">
        <v>18</v>
      </c>
      <c r="C15" s="16">
        <v>0.02</v>
      </c>
      <c r="D15" s="16"/>
      <c r="E15" s="16"/>
      <c r="F15" s="16"/>
      <c r="G15" s="16"/>
      <c r="H15" s="5" t="s">
        <v>44</v>
      </c>
      <c r="I15" s="22">
        <f>+_xll.ORF.BARRBS(C5,C9,C13,C6,D29,C7,C17,C15,C16)</f>
        <v>11.123761928058141</v>
      </c>
      <c r="J15" s="22">
        <f>+_xll.ORF.BARRBS(C5,C9,C13,C6,D30,C7,C17,C15,C16)</f>
        <v>11.123761928058141</v>
      </c>
      <c r="K15" s="22" t="str">
        <f>_xll.ORF.BARRBSPDE(C5,C6,C7,C13,D8,C9,C10,C14,C15,C16,B20:C23,FALSE)</f>
        <v>BarrierCallPut: invalid barrier type : must be either uo or do.</v>
      </c>
      <c r="M15" s="5" t="s">
        <v>44</v>
      </c>
      <c r="R15" s="5" t="s">
        <v>44</v>
      </c>
    </row>
    <row r="16" spans="2:82" ht="14.4" x14ac:dyDescent="0.3">
      <c r="B16" s="8" t="s">
        <v>19</v>
      </c>
      <c r="C16" s="16">
        <v>0.25</v>
      </c>
      <c r="D16" s="16"/>
      <c r="E16" s="16"/>
      <c r="F16" s="16"/>
      <c r="G16" s="16"/>
      <c r="H16" s="5" t="s">
        <v>43</v>
      </c>
      <c r="I16" s="22">
        <f>+_xll.ORF.BARRBS(C5,D9,C13,C6,D29,C7,C17,C15,C16)</f>
        <v>0</v>
      </c>
      <c r="J16" s="22">
        <f>+_xll.ORF.BARRBS(C5,D9,C13,C6,D30,C7,C17,C15,C16)</f>
        <v>0</v>
      </c>
      <c r="K16" s="22">
        <f>_xll.ORF.BARRBSPDE(C5,C6,C7,C13,D8,D9,C10,C14,C15,C16,B20:C23,FALSE)</f>
        <v>0</v>
      </c>
      <c r="L16" s="10"/>
      <c r="M16" s="5" t="s">
        <v>43</v>
      </c>
      <c r="N16" s="10">
        <f>+_xll.ORF.BARRBS(C5,D9,C13,C6,D35,C7,C17,C15,C16)</f>
        <v>0</v>
      </c>
      <c r="O16" s="10">
        <f>+_xll.ORF.BARRBS(C5,D9,C13,C6,D36,C7,C17,C15,C16)</f>
        <v>0</v>
      </c>
      <c r="P16" s="10">
        <f>_xll.ORF.BARRBSPDE(C5,C6,C7,C13,D8,D9,D10,C14,C15,C16,B20:C23,FALSE)</f>
        <v>0</v>
      </c>
      <c r="Q16" s="10"/>
      <c r="R16" s="5" t="s">
        <v>43</v>
      </c>
      <c r="S16" s="10">
        <f>+_xll.ORF.BARRBS(C5,D9,C13,C6,D41,C7,C17,C15,C16)</f>
        <v>0</v>
      </c>
      <c r="T16" s="10">
        <f>+_xll.ORF.BARRBS(C5,D9,C13,C6,D42,C7,C17,C15,C16)</f>
        <v>0</v>
      </c>
      <c r="U16" s="10">
        <f>_xll.ORF.BARRBSPDE(C5,C6,C7,C13,D8,D9,E10,C14,C15,C16,B20:C23,FALSE)</f>
        <v>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2:82" ht="14.4" x14ac:dyDescent="0.3">
      <c r="B17" s="8" t="s">
        <v>26</v>
      </c>
      <c r="C17" s="17">
        <f>+'Yield Curve'!C8</f>
        <v>0.05</v>
      </c>
      <c r="D17" s="17"/>
      <c r="E17" s="17"/>
      <c r="F17" s="17"/>
      <c r="G17" s="17"/>
      <c r="H17" s="5" t="s">
        <v>45</v>
      </c>
      <c r="I17" s="22">
        <f>+_xll.ORF.BARRBS(C5,E9,C13,C6,D29,C7,C17,C15,C16)</f>
        <v>0.4491506604855342</v>
      </c>
      <c r="J17" s="22">
        <f>+_xll.ORF.BARRBS(C5,E9,C13,C6,D30,C7,C17,C15,C16)</f>
        <v>0.32987506119180354</v>
      </c>
      <c r="K17" s="22" t="str">
        <f>_xll.ORF.BARRBSPDE(C5,C6,C7,C13,D8,E9,C10,C14,C15,C16,B20:C23,FALSE)</f>
        <v>BarrierCallPut: invalid barrier type : must be either uo or do.</v>
      </c>
      <c r="L17" s="10"/>
      <c r="M17" s="5" t="s">
        <v>45</v>
      </c>
      <c r="N17" s="10"/>
      <c r="O17" s="10"/>
      <c r="P17" s="10"/>
      <c r="Q17" s="10"/>
      <c r="R17" s="5" t="s">
        <v>45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2:82" x14ac:dyDescent="0.25">
      <c r="B18" s="8"/>
      <c r="C18" s="7"/>
      <c r="D18" s="7"/>
      <c r="E18" s="7"/>
      <c r="F18" s="7"/>
      <c r="G18" s="7"/>
      <c r="H18" s="5" t="s">
        <v>46</v>
      </c>
      <c r="I18" s="22">
        <f>+_xll.ORF.BARRBS(C5,F9,C13,C6,D29,C7,C17,C15,C16)</f>
        <v>10.674611267572606</v>
      </c>
      <c r="J18" s="22">
        <f>+_xll.ORF.BARRBS(C5,F9,C13,C6,D30,C7,C17,C15,C16)</f>
        <v>10.793886866866337</v>
      </c>
      <c r="K18" s="22">
        <f>_xll.ORF.BARRBSPDE(C5,C6,C7,C13,D8,F9,C10,C14,C15,C16,B20:C23,FALSE)</f>
        <v>10.789286033942403</v>
      </c>
      <c r="L18" s="10"/>
      <c r="M18" s="5" t="s">
        <v>46</v>
      </c>
      <c r="N18" s="10">
        <f>+_xll.ORF.BARRBS(C5,F9,C13,C6,D35,C7,C17,C15,C16)</f>
        <v>10.553656279967601</v>
      </c>
      <c r="O18" s="10">
        <f>+_xll.ORF.BARRBS(C5,F9,C13,C6,D36,C7,C17,C15,C16)</f>
        <v>10.868245290560019</v>
      </c>
      <c r="P18" s="10">
        <f>_xll.ORF.BARRBSPDE(C5,C6,C7,C13,D8,F9,D10,C14,C15,C16,B20:C23,FALSE)</f>
        <v>10.862897114057342</v>
      </c>
      <c r="Q18" s="10"/>
      <c r="R18" s="5" t="s">
        <v>46</v>
      </c>
      <c r="S18" s="10">
        <f>+_xll.ORF.BARRBS(C5,F9,C13,C6,D41,C7,C17,C15,C16)</f>
        <v>10.259914070665548</v>
      </c>
      <c r="T18" s="10">
        <f>+_xll.ORF.BARRBS(C5,F9,C13,C6,D42,C7,C17,C15,C16)</f>
        <v>10.96647546995491</v>
      </c>
      <c r="U18" s="10">
        <f>_xll.ORF.BARRBSPDE(C5,C6,C7,C13,D8,F9,E10,C14,C15,C16,B20:C23,FALSE)</f>
        <v>10.958186990351455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2:82" x14ac:dyDescent="0.25">
      <c r="B19" s="6" t="s">
        <v>20</v>
      </c>
      <c r="C19" s="7"/>
      <c r="D19" s="7"/>
      <c r="E19" s="7"/>
      <c r="F19" s="7"/>
      <c r="G19" s="7"/>
      <c r="H19" s="5" t="s">
        <v>47</v>
      </c>
      <c r="I19" s="22">
        <f>+_xll.ORF.BARRBS(D5,C9,C13,C6,D29,C7,C17,C15,C16)</f>
        <v>33.200745490238972</v>
      </c>
      <c r="J19" s="22">
        <f>+_xll.ORF.BARRBS(D5,C9,C13,C6,D30,C7,C17,C15,C16)</f>
        <v>35.274866966428377</v>
      </c>
      <c r="K19" s="22" t="str">
        <f>_xll.ORF.BARRBSPDE(D5,C6,C7,C13,D8,C9,C10,C14,C15,C16,B20:C23,FALSE)</f>
        <v>BarrierCallPut: invalid barrier type : must be either uo or do.</v>
      </c>
      <c r="L19" s="10"/>
      <c r="M19" s="5" t="s">
        <v>47</v>
      </c>
      <c r="N19" s="10"/>
      <c r="O19" s="10"/>
      <c r="P19" s="10"/>
      <c r="Q19" s="10"/>
      <c r="R19" s="5" t="s">
        <v>47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2:82" x14ac:dyDescent="0.25">
      <c r="B20" s="8" t="s">
        <v>21</v>
      </c>
      <c r="C20" s="13">
        <v>800</v>
      </c>
      <c r="D20" s="13"/>
      <c r="E20" s="13"/>
      <c r="F20" s="13"/>
      <c r="G20" s="13"/>
      <c r="H20" s="5" t="s">
        <v>48</v>
      </c>
      <c r="I20" s="22">
        <f>+_xll.ORF.BARRBS(D5,D9,C13,C6,D29,C7,C17,C15,C16)</f>
        <v>-24.973908442784968</v>
      </c>
      <c r="J20" s="22">
        <f>+_xll.ORF.BARRBS(D5,D9,C13,C6,D30,C7,C17,C15,C16)</f>
        <v>-27.048029918974372</v>
      </c>
      <c r="K20" s="22">
        <f>_xll.ORF.BARRBSPDE(D5,C6,C7,C13,D8,D9,C10,C14,C15,C16,B20:C23,FALSE)</f>
        <v>0</v>
      </c>
      <c r="L20" s="10"/>
      <c r="M20" s="5" t="s">
        <v>48</v>
      </c>
      <c r="N20" s="10">
        <f>+_xll.ORF.BARRBS(D5,D9,C13,C6,D35,C7,C17,C15,C16)</f>
        <v>-23.317689176974191</v>
      </c>
      <c r="O20" s="10">
        <f>+_xll.ORF.BARRBS(D5,D9,C13,C6,D36,C7,C17,C15,C16)</f>
        <v>-28.705310557958761</v>
      </c>
      <c r="P20" s="10">
        <f>_xll.ORF.BARRBSPDE(D5,C6,C7,C13,D8,D9,D10,C14,C15,C16,B20:C23,FALSE)</f>
        <v>0</v>
      </c>
      <c r="Q20" s="10"/>
      <c r="R20" s="5" t="s">
        <v>48</v>
      </c>
      <c r="S20" s="10">
        <f>+_xll.ORF.BARRBS(D5,D9,C13,C6,D41,C7,C17,C15,C16)</f>
        <v>-20.320807325344596</v>
      </c>
      <c r="T20" s="10">
        <f>+_xll.ORF.BARRBS(D5,D9,C13,C6,D42,C7,C17,C15,C16)</f>
        <v>-31.708005230837145</v>
      </c>
      <c r="U20" s="10">
        <f>_xll.ORF.BARRBSPDE(D5,C6,C7,C13,D8,D9,E10,C14,C15,C16,B20:C23,FALSE)</f>
        <v>0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2:82" x14ac:dyDescent="0.25">
      <c r="B21" s="8" t="s">
        <v>22</v>
      </c>
      <c r="C21" s="13">
        <v>800</v>
      </c>
      <c r="D21" s="13"/>
      <c r="E21" s="13"/>
      <c r="F21" s="13"/>
      <c r="G21" s="13"/>
      <c r="H21" s="5" t="s">
        <v>49</v>
      </c>
      <c r="I21" s="22">
        <f>+_xll.ORF.BARRBS(D5,E9,C13,C6,D29,C7,C17,C15,C16)</f>
        <v>7.173724936791336</v>
      </c>
      <c r="J21" s="22">
        <f>+_xll.ORF.BARRBS(D5,E9,C13,C6,D30,C7,C17,C15,C16)</f>
        <v>6.9304953871194872</v>
      </c>
      <c r="K21" s="22" t="str">
        <f>_xll.ORF.BARRBSPDE(D5,C6,C7,C13,D8,E9,C10,C14,C15,C16,B20:C23,FALSE)</f>
        <v>BarrierCallPut: invalid barrier type : must be either uo or do.</v>
      </c>
      <c r="L21" s="10"/>
      <c r="M21" s="5" t="s">
        <v>49</v>
      </c>
      <c r="N21" s="10"/>
      <c r="O21" s="10"/>
      <c r="P21" s="10"/>
      <c r="Q21" s="10"/>
      <c r="R21" s="5" t="s">
        <v>49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2:82" x14ac:dyDescent="0.25">
      <c r="B22" s="8" t="s">
        <v>23</v>
      </c>
      <c r="C22" s="13">
        <v>4</v>
      </c>
      <c r="D22" s="13"/>
      <c r="E22" s="13"/>
      <c r="F22" s="13"/>
      <c r="G22" s="13"/>
      <c r="H22" s="5" t="s">
        <v>50</v>
      </c>
      <c r="I22" s="22">
        <f>+_xll.ORF.BARRBS(D5,F9,C13,C6,D29,C7,C17,C15,C16)</f>
        <v>1.0531121106626689</v>
      </c>
      <c r="J22" s="22">
        <f>+_xll.ORF.BARRBS(D5,F9,C13,C6,D30,C7,C17,C15,C16)</f>
        <v>1.2963416603345177</v>
      </c>
      <c r="K22" s="22">
        <f>_xll.ORF.BARRBSPDE(D5,C6,C7,C13,D8,F9,C10,C14,C15,C16,B20:C23,FALSE)</f>
        <v>1.2871946217760577</v>
      </c>
      <c r="L22" s="10"/>
      <c r="M22" s="5" t="s">
        <v>50</v>
      </c>
      <c r="N22" s="10">
        <f>+_xll.ORF.BARRBS(D5,F9,C13,C6,D35,C7,C17,C15,C16)</f>
        <v>0.87713577488020711</v>
      </c>
      <c r="O22" s="10">
        <f>+_xll.ORF.BARRBS(D5,F9,C13,C6,D36,C7,C17,C15,C16)</f>
        <v>1.5081343396700984</v>
      </c>
      <c r="P22" s="10">
        <f>_xll.ORF.BARRBSPDE(D5,C6,C7,C13,D8,F9,D10,C14,C15,C16,B20:C23,FALSE)</f>
        <v>1.4746546598485797</v>
      </c>
      <c r="Q22" s="10"/>
      <c r="R22" s="5" t="s">
        <v>50</v>
      </c>
      <c r="S22" s="10">
        <f>+_xll.ORF.BARRBS(D5,F9,C13,C6,D41,C7,C17,C15,C16)</f>
        <v>0.60150824405499925</v>
      </c>
      <c r="T22" s="10">
        <f>+_xll.ORF.BARRBS(D5,F9,C13,C6,D42,C7,C17,C15,C16)</f>
        <v>1.9284147888359868</v>
      </c>
      <c r="U22" s="10">
        <f>_xll.ORF.BARRBSPDE(D5,C6,C7,C13,D8,F9,E10,C14,C15,C16,B20:C23,FALSE)</f>
        <v>1.79870337932091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2:82" x14ac:dyDescent="0.25">
      <c r="B23" s="8" t="s">
        <v>24</v>
      </c>
      <c r="C23" s="13">
        <v>1</v>
      </c>
      <c r="D23" s="13"/>
      <c r="E23" s="13"/>
      <c r="F23" s="13"/>
      <c r="G23" s="1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2:82" x14ac:dyDescent="0.25">
      <c r="B24" s="8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0"/>
      <c r="O24" s="10"/>
      <c r="P24" s="10" t="s">
        <v>62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</row>
    <row r="25" spans="2:82" x14ac:dyDescent="0.25">
      <c r="B25" s="6" t="s">
        <v>37</v>
      </c>
      <c r="E25" s="11"/>
      <c r="F25" s="11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2:82" x14ac:dyDescent="0.25">
      <c r="B26" s="4" t="s">
        <v>59</v>
      </c>
      <c r="C26" s="25" t="str">
        <f>+"H = "&amp;C8</f>
        <v>H = 125</v>
      </c>
      <c r="D26" s="25" t="str">
        <f>+"H = "&amp;D8</f>
        <v>H = 80</v>
      </c>
      <c r="E26" s="11"/>
      <c r="F26" s="11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2:82" x14ac:dyDescent="0.25">
      <c r="B27" s="5" t="s">
        <v>36</v>
      </c>
      <c r="C27" s="11">
        <f>+_xll.ORF.BARRBS(C5,C9,C13,C6,C8,C7,C17,C15,C16)</f>
        <v>9.8156284971386114</v>
      </c>
      <c r="D27" s="11">
        <f>+_xll.ORF.BARRBS(C5,C9,C13,C6,C8,C7,C17,C15,C16)</f>
        <v>9.8156284971386114</v>
      </c>
      <c r="E27" s="18"/>
      <c r="F27" s="18"/>
      <c r="G27" s="1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2:82" x14ac:dyDescent="0.25">
      <c r="B28" s="5" t="s">
        <v>38</v>
      </c>
      <c r="C28" s="24">
        <v>365</v>
      </c>
      <c r="D28" s="18">
        <f>+C28</f>
        <v>365</v>
      </c>
      <c r="E28" s="11"/>
      <c r="F28" s="11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</row>
    <row r="29" spans="2:82" x14ac:dyDescent="0.25">
      <c r="B29" s="5" t="s">
        <v>57</v>
      </c>
      <c r="C29" s="11">
        <f>+C8*EXP(0.5826*C16*SQRT(C7/C28))</f>
        <v>125.95660044870868</v>
      </c>
      <c r="D29" s="11">
        <f>+D8*EXP(0.5826*C16*SQRT(C7/C28))</f>
        <v>80.612224287173561</v>
      </c>
      <c r="E29" s="11"/>
      <c r="F29" s="11"/>
      <c r="G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2:82" x14ac:dyDescent="0.25">
      <c r="B30" s="5" t="s">
        <v>58</v>
      </c>
      <c r="C30" s="11">
        <f>+C8*EXP(-0.5826*C16*SQRT(C7/C28))</f>
        <v>124.05066462843065</v>
      </c>
      <c r="D30" s="11">
        <f>+D8*EXP(-0.5826*C16*SQRT(C7/C28))</f>
        <v>79.392425362195624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2:82" x14ac:dyDescent="0.25"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2:82" x14ac:dyDescent="0.25">
      <c r="B32" s="4" t="s">
        <v>60</v>
      </c>
      <c r="C32" s="25" t="str">
        <f>+"H = "&amp;C8</f>
        <v>H = 125</v>
      </c>
      <c r="D32" s="25" t="str">
        <f>+"H = "&amp;D8</f>
        <v>H = 80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2:82" x14ac:dyDescent="0.25">
      <c r="B33" s="5" t="s">
        <v>36</v>
      </c>
      <c r="C33" s="5">
        <f>+_xll.ORF.BARRBS(C5,C9,C13,C6,C8,C7,C17,C15,C16)</f>
        <v>9.8156284971386114</v>
      </c>
      <c r="D33" s="5">
        <f>+_xll.ORF.BARRBS(C5,C9,C13,C6,C8,C7,C17,C15,C16)</f>
        <v>9.8156284971386114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</row>
    <row r="34" spans="2:82" x14ac:dyDescent="0.25">
      <c r="B34" s="5" t="s">
        <v>38</v>
      </c>
      <c r="C34" s="15">
        <v>54</v>
      </c>
      <c r="D34" s="5">
        <f>+C34</f>
        <v>54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</row>
    <row r="35" spans="2:82" x14ac:dyDescent="0.25">
      <c r="B35" s="5" t="s">
        <v>57</v>
      </c>
      <c r="C35" s="5">
        <f>+C8*EXP(0.5826*C16*SQRT(C7/C34))</f>
        <v>127.50227298900515</v>
      </c>
      <c r="D35" s="5">
        <f>+D8*EXP(0.5826*C16*SQRT(C7/D34))</f>
        <v>81.601454712963303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2:82" x14ac:dyDescent="0.25">
      <c r="B36" s="5" t="s">
        <v>58</v>
      </c>
      <c r="C36" s="5">
        <f>+C8*EXP(-0.5826*C16*SQRT(C7/C34))</f>
        <v>122.54683492071848</v>
      </c>
      <c r="D36" s="5">
        <f>+D8*EXP(-0.5826*C16*SQRT(C7/D34))</f>
        <v>78.429974349259822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</row>
    <row r="37" spans="2:82" x14ac:dyDescent="0.25"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</row>
    <row r="38" spans="2:82" x14ac:dyDescent="0.25">
      <c r="B38" s="4" t="s">
        <v>61</v>
      </c>
      <c r="C38" s="25" t="str">
        <f>+C32</f>
        <v>H = 125</v>
      </c>
      <c r="D38" s="25" t="str">
        <f t="shared" ref="D38:D39" si="0">+D32</f>
        <v>H = 80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</row>
    <row r="39" spans="2:82" x14ac:dyDescent="0.25">
      <c r="B39" s="5" t="s">
        <v>36</v>
      </c>
      <c r="C39" s="5">
        <f>+C33</f>
        <v>9.8156284971386114</v>
      </c>
      <c r="D39" s="5">
        <f t="shared" si="0"/>
        <v>9.8156284971386114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</row>
    <row r="40" spans="2:82" x14ac:dyDescent="0.25">
      <c r="B40" s="5" t="s">
        <v>38</v>
      </c>
      <c r="C40" s="15">
        <v>12</v>
      </c>
      <c r="D40" s="5">
        <f>+C40</f>
        <v>12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</row>
    <row r="41" spans="2:82" x14ac:dyDescent="0.25">
      <c r="B41" s="5" t="s">
        <v>57</v>
      </c>
      <c r="C41" s="5">
        <f>+C8*EXP(0.5826*C16*SQRT(C7/C40))</f>
        <v>130.36774578938724</v>
      </c>
      <c r="D41" s="5">
        <f>+D8*EXP(0.5826*C16*SQRT(C7/D40))</f>
        <v>83.43535730520783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</row>
    <row r="42" spans="2:82" x14ac:dyDescent="0.25">
      <c r="B42" s="5" t="s">
        <v>58</v>
      </c>
      <c r="C42" s="5">
        <f>+C8*EXP(-0.5826*C16*SQRT(C7/C40))</f>
        <v>119.85326512619639</v>
      </c>
      <c r="D42" s="5">
        <f>+D8*EXP(-0.5826*C16*SQRT(C7/D40))</f>
        <v>76.706089680765686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</row>
    <row r="43" spans="2:82" x14ac:dyDescent="0.25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</row>
    <row r="44" spans="2:82" x14ac:dyDescent="0.25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</row>
    <row r="45" spans="2:82" x14ac:dyDescent="0.25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</row>
    <row r="46" spans="2:82" x14ac:dyDescent="0.25"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</row>
    <row r="47" spans="2:82" x14ac:dyDescent="0.25"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2:82" x14ac:dyDescent="0.25"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8:82" x14ac:dyDescent="0.25"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8:82" x14ac:dyDescent="0.25"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</row>
    <row r="51" spans="8:82" x14ac:dyDescent="0.25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8:82" x14ac:dyDescent="0.25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8:82" x14ac:dyDescent="0.25"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</row>
    <row r="54" spans="8:82" x14ac:dyDescent="0.25"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</row>
    <row r="55" spans="8:82" x14ac:dyDescent="0.25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</row>
    <row r="56" spans="8:82" x14ac:dyDescent="0.25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</row>
    <row r="57" spans="8:82" x14ac:dyDescent="0.25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</row>
    <row r="58" spans="8:82" x14ac:dyDescent="0.25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</row>
    <row r="59" spans="8:82" x14ac:dyDescent="0.25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</row>
    <row r="60" spans="8:82" x14ac:dyDescent="0.25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</row>
    <row r="61" spans="8:82" x14ac:dyDescent="0.25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</row>
    <row r="62" spans="8:82" x14ac:dyDescent="0.25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</row>
    <row r="63" spans="8:82" x14ac:dyDescent="0.25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</row>
    <row r="64" spans="8:82" x14ac:dyDescent="0.25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</row>
    <row r="65" spans="8:82" x14ac:dyDescent="0.25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</row>
    <row r="66" spans="8:82" x14ac:dyDescent="0.25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</row>
    <row r="67" spans="8:82" x14ac:dyDescent="0.25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</row>
    <row r="68" spans="8:82" x14ac:dyDescent="0.25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</row>
    <row r="69" spans="8:82" x14ac:dyDescent="0.25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</row>
    <row r="70" spans="8:82" x14ac:dyDescent="0.25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</row>
    <row r="71" spans="8:82" x14ac:dyDescent="0.25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</row>
    <row r="72" spans="8:82" x14ac:dyDescent="0.25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</row>
    <row r="73" spans="8:82" x14ac:dyDescent="0.25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</row>
    <row r="74" spans="8:82" x14ac:dyDescent="0.25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</row>
    <row r="75" spans="8:82" x14ac:dyDescent="0.25"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</row>
    <row r="76" spans="8:82" x14ac:dyDescent="0.25"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</row>
    <row r="77" spans="8:82" x14ac:dyDescent="0.25"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</row>
    <row r="78" spans="8:82" x14ac:dyDescent="0.25"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</row>
    <row r="79" spans="8:82" x14ac:dyDescent="0.25"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</row>
    <row r="80" spans="8:82" x14ac:dyDescent="0.25"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</row>
    <row r="81" spans="8:82" x14ac:dyDescent="0.25"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</row>
    <row r="82" spans="8:82" x14ac:dyDescent="0.25"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</row>
    <row r="83" spans="8:82" x14ac:dyDescent="0.25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</row>
    <row r="84" spans="8:82" x14ac:dyDescent="0.25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</row>
    <row r="85" spans="8:82" x14ac:dyDescent="0.25"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</row>
    <row r="86" spans="8:82" x14ac:dyDescent="0.25"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</row>
    <row r="87" spans="8:82" x14ac:dyDescent="0.25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</row>
    <row r="88" spans="8:82" x14ac:dyDescent="0.25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</row>
    <row r="89" spans="8:82" x14ac:dyDescent="0.25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</row>
    <row r="90" spans="8:82" x14ac:dyDescent="0.25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</row>
    <row r="91" spans="8:82" x14ac:dyDescent="0.25"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</row>
    <row r="92" spans="8:82" x14ac:dyDescent="0.25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</row>
    <row r="93" spans="8:82" x14ac:dyDescent="0.25"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</row>
    <row r="94" spans="8:82" x14ac:dyDescent="0.25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</row>
    <row r="95" spans="8:82" x14ac:dyDescent="0.25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</row>
    <row r="96" spans="8:82" x14ac:dyDescent="0.25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</row>
    <row r="97" spans="8:82" x14ac:dyDescent="0.25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</row>
    <row r="98" spans="8:82" x14ac:dyDescent="0.25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</row>
    <row r="99" spans="8:82" x14ac:dyDescent="0.25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</row>
    <row r="100" spans="8:82" x14ac:dyDescent="0.25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</row>
    <row r="101" spans="8:82" x14ac:dyDescent="0.25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</row>
    <row r="102" spans="8:82" x14ac:dyDescent="0.25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</row>
    <row r="103" spans="8:82" x14ac:dyDescent="0.25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</row>
    <row r="104" spans="8:82" x14ac:dyDescent="0.25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</row>
    <row r="105" spans="8:82" x14ac:dyDescent="0.25"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</row>
    <row r="106" spans="8:82" x14ac:dyDescent="0.25"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</row>
    <row r="107" spans="8:82" x14ac:dyDescent="0.25"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</row>
    <row r="108" spans="8:82" x14ac:dyDescent="0.25"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</row>
    <row r="109" spans="8:82" x14ac:dyDescent="0.25"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</row>
    <row r="110" spans="8:82" x14ac:dyDescent="0.25"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</row>
    <row r="111" spans="8:82" x14ac:dyDescent="0.25"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</row>
    <row r="112" spans="8:82" x14ac:dyDescent="0.25"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</row>
    <row r="113" spans="8:82" x14ac:dyDescent="0.25"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</row>
    <row r="114" spans="8:82" x14ac:dyDescent="0.25"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</row>
    <row r="115" spans="8:82" x14ac:dyDescent="0.25"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</row>
    <row r="116" spans="8:82" x14ac:dyDescent="0.25"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</row>
    <row r="117" spans="8:82" x14ac:dyDescent="0.25"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</row>
    <row r="118" spans="8:82" x14ac:dyDescent="0.25"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</row>
    <row r="119" spans="8:82" x14ac:dyDescent="0.25"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</row>
    <row r="120" spans="8:82" x14ac:dyDescent="0.25"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</row>
    <row r="121" spans="8:82" x14ac:dyDescent="0.25"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</row>
    <row r="122" spans="8:82" x14ac:dyDescent="0.25"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</row>
    <row r="123" spans="8:82" x14ac:dyDescent="0.25"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</row>
    <row r="124" spans="8:82" x14ac:dyDescent="0.25"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</row>
    <row r="125" spans="8:82" x14ac:dyDescent="0.25"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</row>
    <row r="126" spans="8:82" x14ac:dyDescent="0.25"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</row>
    <row r="127" spans="8:82" x14ac:dyDescent="0.25"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</row>
    <row r="128" spans="8:82" x14ac:dyDescent="0.25"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</row>
    <row r="129" spans="8:82" x14ac:dyDescent="0.25"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</row>
    <row r="130" spans="8:82" x14ac:dyDescent="0.25"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</row>
    <row r="131" spans="8:82" x14ac:dyDescent="0.25"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</row>
    <row r="132" spans="8:82" x14ac:dyDescent="0.25"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</row>
    <row r="133" spans="8:82" x14ac:dyDescent="0.25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</row>
    <row r="134" spans="8:82" x14ac:dyDescent="0.25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</row>
    <row r="135" spans="8:82" x14ac:dyDescent="0.25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</row>
    <row r="136" spans="8:82" x14ac:dyDescent="0.25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</row>
    <row r="137" spans="8:82" x14ac:dyDescent="0.25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</row>
    <row r="138" spans="8:82" x14ac:dyDescent="0.25"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</row>
    <row r="139" spans="8:82" x14ac:dyDescent="0.25"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</row>
    <row r="140" spans="8:82" x14ac:dyDescent="0.25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</row>
    <row r="141" spans="8:82" x14ac:dyDescent="0.25"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</row>
    <row r="142" spans="8:82" x14ac:dyDescent="0.25"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</row>
    <row r="143" spans="8:82" x14ac:dyDescent="0.25"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</row>
    <row r="144" spans="8:82" x14ac:dyDescent="0.25"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</row>
    <row r="145" spans="8:82" x14ac:dyDescent="0.25"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</row>
    <row r="146" spans="8:82" x14ac:dyDescent="0.25"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</row>
    <row r="147" spans="8:82" x14ac:dyDescent="0.25"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</row>
    <row r="148" spans="8:82" x14ac:dyDescent="0.25"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</row>
    <row r="149" spans="8:82" x14ac:dyDescent="0.25"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</row>
    <row r="150" spans="8:82" x14ac:dyDescent="0.25"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</row>
    <row r="151" spans="8:82" x14ac:dyDescent="0.25"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</row>
    <row r="152" spans="8:82" x14ac:dyDescent="0.25"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</row>
    <row r="153" spans="8:82" x14ac:dyDescent="0.25"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</row>
    <row r="154" spans="8:82" x14ac:dyDescent="0.25"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</row>
    <row r="155" spans="8:82" x14ac:dyDescent="0.25"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</row>
    <row r="156" spans="8:82" x14ac:dyDescent="0.25"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</row>
    <row r="157" spans="8:82" x14ac:dyDescent="0.25"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</row>
    <row r="158" spans="8:82" x14ac:dyDescent="0.25"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</row>
    <row r="159" spans="8:82" x14ac:dyDescent="0.25"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</row>
    <row r="160" spans="8:82" x14ac:dyDescent="0.25"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</row>
    <row r="161" spans="8:82" x14ac:dyDescent="0.25"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</row>
    <row r="162" spans="8:82" x14ac:dyDescent="0.25"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</row>
    <row r="163" spans="8:82" x14ac:dyDescent="0.25"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</row>
    <row r="164" spans="8:82" x14ac:dyDescent="0.25"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</row>
    <row r="165" spans="8:82" x14ac:dyDescent="0.25"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</row>
    <row r="166" spans="8:82" x14ac:dyDescent="0.25"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</row>
    <row r="167" spans="8:82" x14ac:dyDescent="0.25"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</row>
    <row r="168" spans="8:82" x14ac:dyDescent="0.25"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</row>
    <row r="169" spans="8:82" x14ac:dyDescent="0.25"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</row>
    <row r="170" spans="8:82" x14ac:dyDescent="0.25"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</row>
    <row r="171" spans="8:82" x14ac:dyDescent="0.25"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</row>
    <row r="172" spans="8:82" x14ac:dyDescent="0.25"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</row>
    <row r="173" spans="8:82" x14ac:dyDescent="0.25"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</row>
    <row r="174" spans="8:82" x14ac:dyDescent="0.25"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</row>
    <row r="175" spans="8:82" x14ac:dyDescent="0.25"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</row>
    <row r="176" spans="8:82" x14ac:dyDescent="0.25"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</row>
    <row r="177" spans="8:82" x14ac:dyDescent="0.25"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</row>
    <row r="178" spans="8:82" x14ac:dyDescent="0.25"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</row>
    <row r="179" spans="8:82" x14ac:dyDescent="0.25"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</row>
    <row r="180" spans="8:82" x14ac:dyDescent="0.25"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</row>
    <row r="181" spans="8:82" x14ac:dyDescent="0.25"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</row>
    <row r="182" spans="8:82" x14ac:dyDescent="0.25"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</row>
    <row r="183" spans="8:82" x14ac:dyDescent="0.25"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</row>
    <row r="184" spans="8:82" x14ac:dyDescent="0.25"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</row>
    <row r="185" spans="8:82" x14ac:dyDescent="0.25"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</row>
    <row r="186" spans="8:82" x14ac:dyDescent="0.25"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</row>
    <row r="187" spans="8:82" x14ac:dyDescent="0.25"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</row>
    <row r="188" spans="8:82" x14ac:dyDescent="0.25"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</row>
    <row r="189" spans="8:82" x14ac:dyDescent="0.25"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</row>
    <row r="190" spans="8:82" x14ac:dyDescent="0.25"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</row>
    <row r="191" spans="8:82" x14ac:dyDescent="0.25"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</row>
    <row r="192" spans="8:82" x14ac:dyDescent="0.25"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</row>
    <row r="193" spans="8:82" x14ac:dyDescent="0.25"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</row>
    <row r="194" spans="8:82" x14ac:dyDescent="0.25"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</row>
    <row r="195" spans="8:82" x14ac:dyDescent="0.25"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</row>
    <row r="196" spans="8:82" x14ac:dyDescent="0.25"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</row>
    <row r="197" spans="8:82" x14ac:dyDescent="0.25"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</row>
    <row r="198" spans="8:82" x14ac:dyDescent="0.25"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</row>
    <row r="199" spans="8:82" x14ac:dyDescent="0.25"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</row>
    <row r="200" spans="8:82" x14ac:dyDescent="0.25"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</row>
    <row r="201" spans="8:82" x14ac:dyDescent="0.25"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</row>
    <row r="202" spans="8:82" x14ac:dyDescent="0.25"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</row>
    <row r="203" spans="8:82" x14ac:dyDescent="0.25"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</row>
    <row r="204" spans="8:82" x14ac:dyDescent="0.25"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</row>
    <row r="205" spans="8:82" x14ac:dyDescent="0.25"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</row>
    <row r="206" spans="8:82" x14ac:dyDescent="0.25"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</row>
    <row r="207" spans="8:82" x14ac:dyDescent="0.25"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</row>
    <row r="208" spans="8:82" x14ac:dyDescent="0.25"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</row>
    <row r="209" spans="8:82" x14ac:dyDescent="0.25"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</row>
    <row r="210" spans="8:82" x14ac:dyDescent="0.25"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</row>
    <row r="211" spans="8:82" x14ac:dyDescent="0.25"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</row>
    <row r="212" spans="8:82" x14ac:dyDescent="0.25"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</row>
    <row r="213" spans="8:82" x14ac:dyDescent="0.25"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</row>
    <row r="214" spans="8:82" x14ac:dyDescent="0.25"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</row>
    <row r="215" spans="8:82" x14ac:dyDescent="0.25"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</row>
    <row r="216" spans="8:82" x14ac:dyDescent="0.25"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</row>
    <row r="217" spans="8:82" x14ac:dyDescent="0.25"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</row>
    <row r="218" spans="8:82" x14ac:dyDescent="0.25"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</row>
    <row r="219" spans="8:82" x14ac:dyDescent="0.25"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</row>
    <row r="220" spans="8:82" x14ac:dyDescent="0.25"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</row>
    <row r="221" spans="8:82" x14ac:dyDescent="0.25"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</row>
    <row r="222" spans="8:82" x14ac:dyDescent="0.25"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</row>
    <row r="223" spans="8:82" x14ac:dyDescent="0.25"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</row>
    <row r="224" spans="8:82" x14ac:dyDescent="0.25"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</row>
    <row r="225" spans="8:82" x14ac:dyDescent="0.25"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</row>
    <row r="226" spans="8:82" x14ac:dyDescent="0.25"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</row>
    <row r="227" spans="8:82" x14ac:dyDescent="0.25"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</row>
    <row r="228" spans="8:82" x14ac:dyDescent="0.25"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</row>
    <row r="229" spans="8:82" x14ac:dyDescent="0.25"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</row>
    <row r="230" spans="8:82" x14ac:dyDescent="0.25"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</row>
    <row r="231" spans="8:82" x14ac:dyDescent="0.25"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</row>
    <row r="232" spans="8:82" x14ac:dyDescent="0.25"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</row>
    <row r="233" spans="8:82" x14ac:dyDescent="0.25"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</row>
    <row r="234" spans="8:82" x14ac:dyDescent="0.25"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</row>
    <row r="235" spans="8:82" x14ac:dyDescent="0.25"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</row>
    <row r="236" spans="8:82" x14ac:dyDescent="0.25"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</row>
    <row r="237" spans="8:82" x14ac:dyDescent="0.25"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</row>
    <row r="238" spans="8:82" x14ac:dyDescent="0.25"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</row>
    <row r="239" spans="8:82" x14ac:dyDescent="0.25"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</row>
    <row r="240" spans="8:82" x14ac:dyDescent="0.25"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</row>
    <row r="241" spans="8:82" x14ac:dyDescent="0.25"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</row>
    <row r="242" spans="8:82" x14ac:dyDescent="0.25"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</row>
    <row r="243" spans="8:82" x14ac:dyDescent="0.25"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</row>
    <row r="244" spans="8:82" x14ac:dyDescent="0.25"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</row>
    <row r="245" spans="8:82" x14ac:dyDescent="0.25"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</row>
    <row r="246" spans="8:82" x14ac:dyDescent="0.25"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</row>
    <row r="247" spans="8:82" x14ac:dyDescent="0.25"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</row>
    <row r="248" spans="8:82" x14ac:dyDescent="0.25"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</row>
    <row r="249" spans="8:82" x14ac:dyDescent="0.25"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</row>
    <row r="250" spans="8:82" x14ac:dyDescent="0.25"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</row>
    <row r="251" spans="8:82" x14ac:dyDescent="0.25"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</row>
    <row r="252" spans="8:82" x14ac:dyDescent="0.25"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</row>
    <row r="253" spans="8:82" x14ac:dyDescent="0.25"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</row>
    <row r="254" spans="8:82" x14ac:dyDescent="0.25"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</row>
    <row r="255" spans="8:82" x14ac:dyDescent="0.25"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</row>
    <row r="256" spans="8:82" x14ac:dyDescent="0.25"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</row>
    <row r="257" spans="8:82" x14ac:dyDescent="0.25"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</row>
    <row r="258" spans="8:82" x14ac:dyDescent="0.25"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</row>
    <row r="259" spans="8:82" x14ac:dyDescent="0.25"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</row>
    <row r="260" spans="8:82" x14ac:dyDescent="0.25"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</row>
    <row r="261" spans="8:82" x14ac:dyDescent="0.25"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</row>
    <row r="262" spans="8:82" x14ac:dyDescent="0.25"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</row>
    <row r="263" spans="8:82" x14ac:dyDescent="0.25"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</row>
    <row r="264" spans="8:82" x14ac:dyDescent="0.25"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</row>
    <row r="265" spans="8:82" x14ac:dyDescent="0.25"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</row>
    <row r="266" spans="8:82" x14ac:dyDescent="0.25"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</row>
    <row r="267" spans="8:82" x14ac:dyDescent="0.25"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</row>
    <row r="268" spans="8:82" x14ac:dyDescent="0.25"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</row>
    <row r="269" spans="8:82" x14ac:dyDescent="0.25"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</row>
    <row r="270" spans="8:82" x14ac:dyDescent="0.25"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</row>
    <row r="271" spans="8:82" x14ac:dyDescent="0.25"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</row>
    <row r="272" spans="8:82" x14ac:dyDescent="0.25"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</row>
    <row r="273" spans="8:82" x14ac:dyDescent="0.25"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</row>
    <row r="274" spans="8:82" x14ac:dyDescent="0.25"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</row>
    <row r="275" spans="8:82" x14ac:dyDescent="0.25"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</row>
    <row r="276" spans="8:82" x14ac:dyDescent="0.25"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</row>
    <row r="277" spans="8:82" x14ac:dyDescent="0.25"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</row>
    <row r="278" spans="8:82" x14ac:dyDescent="0.25"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</row>
    <row r="279" spans="8:82" x14ac:dyDescent="0.25"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</row>
    <row r="280" spans="8:82" x14ac:dyDescent="0.25"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</row>
    <row r="281" spans="8:82" x14ac:dyDescent="0.25"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</row>
    <row r="282" spans="8:82" x14ac:dyDescent="0.25"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</row>
    <row r="283" spans="8:82" x14ac:dyDescent="0.25"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</row>
    <row r="284" spans="8:82" x14ac:dyDescent="0.25"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</row>
    <row r="285" spans="8:82" x14ac:dyDescent="0.25"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</row>
    <row r="286" spans="8:82" x14ac:dyDescent="0.25"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</row>
    <row r="287" spans="8:82" x14ac:dyDescent="0.25"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</row>
    <row r="288" spans="8:82" x14ac:dyDescent="0.25"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</row>
    <row r="289" spans="8:82" x14ac:dyDescent="0.25"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</row>
    <row r="290" spans="8:82" x14ac:dyDescent="0.25"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</row>
    <row r="291" spans="8:82" x14ac:dyDescent="0.25"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</row>
    <row r="292" spans="8:82" x14ac:dyDescent="0.25"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</row>
    <row r="293" spans="8:82" x14ac:dyDescent="0.25"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</row>
    <row r="294" spans="8:82" x14ac:dyDescent="0.25"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</row>
    <row r="295" spans="8:82" x14ac:dyDescent="0.25"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</row>
    <row r="296" spans="8:82" x14ac:dyDescent="0.25"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</row>
    <row r="297" spans="8:82" x14ac:dyDescent="0.25"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</row>
    <row r="298" spans="8:82" x14ac:dyDescent="0.25"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</row>
    <row r="299" spans="8:82" x14ac:dyDescent="0.25"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</row>
    <row r="300" spans="8:82" x14ac:dyDescent="0.25"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</row>
    <row r="301" spans="8:82" x14ac:dyDescent="0.25"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</row>
    <row r="302" spans="8:82" x14ac:dyDescent="0.25"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</row>
    <row r="303" spans="8:82" x14ac:dyDescent="0.25"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</row>
    <row r="304" spans="8:82" x14ac:dyDescent="0.25"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</row>
    <row r="305" spans="8:82" x14ac:dyDescent="0.25"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8:82" x14ac:dyDescent="0.25"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</row>
    <row r="307" spans="8:82" x14ac:dyDescent="0.25"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</row>
    <row r="308" spans="8:82" x14ac:dyDescent="0.25"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</row>
    <row r="309" spans="8:82" x14ac:dyDescent="0.25"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</row>
    <row r="310" spans="8:82" x14ac:dyDescent="0.25"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</row>
    <row r="311" spans="8:82" x14ac:dyDescent="0.25"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</row>
    <row r="312" spans="8:82" x14ac:dyDescent="0.25"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</row>
    <row r="313" spans="8:82" x14ac:dyDescent="0.25"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</row>
    <row r="314" spans="8:82" x14ac:dyDescent="0.25"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</row>
    <row r="315" spans="8:82" x14ac:dyDescent="0.25"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</row>
    <row r="316" spans="8:82" x14ac:dyDescent="0.25"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</row>
    <row r="317" spans="8:82" x14ac:dyDescent="0.25"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</row>
    <row r="318" spans="8:82" x14ac:dyDescent="0.25"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</row>
    <row r="319" spans="8:82" x14ac:dyDescent="0.25"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</row>
    <row r="320" spans="8:82" x14ac:dyDescent="0.25"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</row>
    <row r="321" spans="8:82" x14ac:dyDescent="0.25"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</row>
    <row r="322" spans="8:82" x14ac:dyDescent="0.25"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</row>
    <row r="323" spans="8:82" x14ac:dyDescent="0.25"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</row>
    <row r="324" spans="8:82" x14ac:dyDescent="0.25"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</row>
    <row r="325" spans="8:82" x14ac:dyDescent="0.25"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</row>
    <row r="326" spans="8:82" x14ac:dyDescent="0.25"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</row>
    <row r="327" spans="8:82" x14ac:dyDescent="0.25"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</row>
    <row r="328" spans="8:82" x14ac:dyDescent="0.25"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</row>
    <row r="329" spans="8:82" x14ac:dyDescent="0.25"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</row>
    <row r="330" spans="8:82" x14ac:dyDescent="0.25"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</row>
    <row r="331" spans="8:82" x14ac:dyDescent="0.25"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</row>
    <row r="332" spans="8:82" x14ac:dyDescent="0.25"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</row>
    <row r="333" spans="8:82" x14ac:dyDescent="0.25"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</row>
    <row r="334" spans="8:82" x14ac:dyDescent="0.25"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</row>
    <row r="335" spans="8:82" x14ac:dyDescent="0.25"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</row>
    <row r="336" spans="8:82" x14ac:dyDescent="0.25"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</row>
    <row r="337" spans="8:82" x14ac:dyDescent="0.25"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</row>
    <row r="338" spans="8:82" x14ac:dyDescent="0.25"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</row>
    <row r="339" spans="8:82" x14ac:dyDescent="0.25"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</row>
    <row r="340" spans="8:82" x14ac:dyDescent="0.25"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</row>
    <row r="341" spans="8:82" x14ac:dyDescent="0.25"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</row>
    <row r="342" spans="8:82" x14ac:dyDescent="0.25"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</row>
    <row r="343" spans="8:82" x14ac:dyDescent="0.25"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</row>
    <row r="344" spans="8:82" x14ac:dyDescent="0.25"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</row>
    <row r="345" spans="8:82" x14ac:dyDescent="0.25"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</row>
    <row r="346" spans="8:82" x14ac:dyDescent="0.25"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</row>
    <row r="347" spans="8:82" x14ac:dyDescent="0.25"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</row>
    <row r="348" spans="8:82" x14ac:dyDescent="0.25"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</row>
    <row r="349" spans="8:82" x14ac:dyDescent="0.25"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</row>
    <row r="350" spans="8:82" x14ac:dyDescent="0.25"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</row>
    <row r="351" spans="8:82" x14ac:dyDescent="0.25"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</row>
    <row r="352" spans="8:82" x14ac:dyDescent="0.25"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</row>
    <row r="353" spans="8:82" x14ac:dyDescent="0.25"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</row>
    <row r="354" spans="8:82" x14ac:dyDescent="0.25"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</row>
    <row r="355" spans="8:82" x14ac:dyDescent="0.25"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</row>
    <row r="356" spans="8:82" x14ac:dyDescent="0.25"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</row>
    <row r="357" spans="8:82" x14ac:dyDescent="0.25"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</row>
    <row r="358" spans="8:82" x14ac:dyDescent="0.25"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</row>
    <row r="359" spans="8:82" x14ac:dyDescent="0.25"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</row>
    <row r="360" spans="8:82" x14ac:dyDescent="0.25"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</row>
    <row r="361" spans="8:82" x14ac:dyDescent="0.25"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</row>
    <row r="362" spans="8:82" x14ac:dyDescent="0.25"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</row>
    <row r="363" spans="8:82" x14ac:dyDescent="0.25"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</row>
    <row r="364" spans="8:82" x14ac:dyDescent="0.25"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</row>
    <row r="365" spans="8:82" x14ac:dyDescent="0.25"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</row>
    <row r="366" spans="8:82" x14ac:dyDescent="0.25"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</row>
    <row r="367" spans="8:82" x14ac:dyDescent="0.25"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</row>
    <row r="368" spans="8:82" x14ac:dyDescent="0.25"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</row>
    <row r="369" spans="8:82" x14ac:dyDescent="0.25"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8:82" x14ac:dyDescent="0.25"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</row>
    <row r="371" spans="8:82" x14ac:dyDescent="0.25"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</row>
    <row r="372" spans="8:82" x14ac:dyDescent="0.25"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</row>
    <row r="373" spans="8:82" x14ac:dyDescent="0.25"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</row>
    <row r="374" spans="8:82" x14ac:dyDescent="0.25"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</row>
    <row r="375" spans="8:82" x14ac:dyDescent="0.25"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</row>
    <row r="377" spans="8:82" x14ac:dyDescent="0.25">
      <c r="BB377" s="5" t="b">
        <f>BB375=BB16</f>
        <v>1</v>
      </c>
    </row>
  </sheetData>
  <conditionalFormatting sqref="L18:L22 H23:CD375 N18:Q22 S18:CD22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 Curve</vt:lpstr>
      <vt:lpstr>Question 1 ---&gt;</vt:lpstr>
      <vt:lpstr>Barriere = 110</vt:lpstr>
      <vt:lpstr>Barriere = 125</vt:lpstr>
      <vt:lpstr>Barriere = 150</vt:lpstr>
      <vt:lpstr>Barriere = 200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Jia Rong Fan</cp:lastModifiedBy>
  <dcterms:created xsi:type="dcterms:W3CDTF">2019-01-11T00:01:18Z</dcterms:created>
  <dcterms:modified xsi:type="dcterms:W3CDTF">2019-01-13T06:20:53Z</dcterms:modified>
</cp:coreProperties>
</file>