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unakChordiya\Desktop\"/>
    </mc:Choice>
  </mc:AlternateContent>
  <xr:revisionPtr revIDLastSave="0" documentId="13_ncr:1_{82BA7AEE-4AD2-4866-8930-C1AEF43BA7A0}" xr6:coauthVersionLast="47" xr6:coauthVersionMax="47" xr10:uidLastSave="{00000000-0000-0000-0000-000000000000}"/>
  <bookViews>
    <workbookView xWindow="-110" yWindow="-110" windowWidth="19420" windowHeight="10300" activeTab="1" xr2:uid="{07DA34F8-DF82-422E-AD03-4A21F1FCE01D}"/>
  </bookViews>
  <sheets>
    <sheet name="Profit and Loss Statement" sheetId="3" r:id="rId1"/>
    <sheet name="Schedu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3" l="1"/>
  <c r="C84" i="2"/>
  <c r="C83" i="2"/>
  <c r="C82" i="2"/>
  <c r="C81" i="2"/>
  <c r="B14" i="3"/>
  <c r="B13" i="3"/>
  <c r="B12" i="3"/>
  <c r="B11" i="3"/>
  <c r="C14" i="3"/>
  <c r="C13" i="3"/>
  <c r="C12" i="3"/>
  <c r="C25" i="3"/>
  <c r="C24" i="3"/>
  <c r="C23" i="3"/>
  <c r="C22" i="3"/>
  <c r="C27" i="3" s="1"/>
  <c r="E49" i="2"/>
  <c r="D49" i="2"/>
  <c r="E55" i="2" l="1"/>
  <c r="D55" i="2"/>
  <c r="E54" i="2"/>
  <c r="D54" i="2"/>
  <c r="H53" i="2"/>
  <c r="G53" i="2"/>
  <c r="F53" i="2"/>
  <c r="E53" i="2"/>
  <c r="D53" i="2"/>
  <c r="E52" i="2"/>
  <c r="D52" i="2"/>
  <c r="D51" i="2"/>
  <c r="F71" i="2"/>
  <c r="G71" i="2" s="1"/>
  <c r="H71" i="2" s="1"/>
  <c r="I71" i="2" s="1"/>
  <c r="J71" i="2" s="1"/>
  <c r="K71" i="2" s="1"/>
  <c r="L71" i="2" s="1"/>
  <c r="M71" i="2" s="1"/>
  <c r="N71" i="2" s="1"/>
  <c r="O71" i="2" s="1"/>
  <c r="P71" i="2" s="1"/>
  <c r="E46" i="2"/>
  <c r="F46" i="2" s="1"/>
  <c r="G46" i="2" s="1"/>
  <c r="H46" i="2" s="1"/>
  <c r="I46" i="2" s="1"/>
  <c r="J46" i="2" s="1"/>
  <c r="K46" i="2" s="1"/>
  <c r="L46" i="2" s="1"/>
  <c r="M46" i="2" s="1"/>
  <c r="N46" i="2" s="1"/>
  <c r="O46" i="2" s="1"/>
  <c r="P46" i="2" s="1"/>
  <c r="D50" i="2"/>
  <c r="E34" i="2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R78" i="2"/>
  <c r="F78" i="2"/>
  <c r="G78" i="2" s="1"/>
  <c r="H78" i="2" s="1"/>
  <c r="I78" i="2" s="1"/>
  <c r="J78" i="2" s="1"/>
  <c r="K78" i="2" s="1"/>
  <c r="L78" i="2" s="1"/>
  <c r="M78" i="2" s="1"/>
  <c r="N78" i="2" s="1"/>
  <c r="O78" i="2" s="1"/>
  <c r="P78" i="2" s="1"/>
  <c r="P55" i="2" s="1"/>
  <c r="F77" i="2"/>
  <c r="G77" i="2" s="1"/>
  <c r="H77" i="2" s="1"/>
  <c r="I77" i="2" s="1"/>
  <c r="J77" i="2" s="1"/>
  <c r="K77" i="2" s="1"/>
  <c r="L77" i="2" s="1"/>
  <c r="L54" i="2" s="1"/>
  <c r="I76" i="2"/>
  <c r="J76" i="2" s="1"/>
  <c r="K76" i="2" s="1"/>
  <c r="L76" i="2" s="1"/>
  <c r="M76" i="2" s="1"/>
  <c r="N76" i="2" s="1"/>
  <c r="N53" i="2" s="1"/>
  <c r="E66" i="2"/>
  <c r="F66" i="2" s="1"/>
  <c r="G66" i="2" s="1"/>
  <c r="G70" i="2" s="1"/>
  <c r="F64" i="2"/>
  <c r="E75" i="2"/>
  <c r="F75" i="2" s="1"/>
  <c r="G75" i="2" s="1"/>
  <c r="G52" i="2" s="1"/>
  <c r="E60" i="2"/>
  <c r="F60" i="2" s="1"/>
  <c r="E7" i="2"/>
  <c r="D32" i="2"/>
  <c r="D38" i="2" s="1"/>
  <c r="F29" i="2"/>
  <c r="G29" i="2" s="1"/>
  <c r="E17" i="2"/>
  <c r="E22" i="2" s="1"/>
  <c r="H12" i="2"/>
  <c r="I12" i="2" s="1"/>
  <c r="J12" i="2" s="1"/>
  <c r="K12" i="2" s="1"/>
  <c r="L12" i="2" s="1"/>
  <c r="M12" i="2" s="1"/>
  <c r="N12" i="2" s="1"/>
  <c r="O12" i="2" s="1"/>
  <c r="P12" i="2" s="1"/>
  <c r="F11" i="2"/>
  <c r="G19" i="2"/>
  <c r="D39" i="2"/>
  <c r="E27" i="2"/>
  <c r="F36" i="2"/>
  <c r="E4" i="2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F17" i="2" l="1"/>
  <c r="F49" i="2"/>
  <c r="G54" i="2"/>
  <c r="H54" i="2"/>
  <c r="J55" i="2"/>
  <c r="K55" i="2"/>
  <c r="I54" i="2"/>
  <c r="L55" i="2"/>
  <c r="M53" i="2"/>
  <c r="J54" i="2"/>
  <c r="M55" i="2"/>
  <c r="L53" i="2"/>
  <c r="K54" i="2"/>
  <c r="F55" i="2"/>
  <c r="N55" i="2"/>
  <c r="F52" i="2"/>
  <c r="I53" i="2"/>
  <c r="G55" i="2"/>
  <c r="O55" i="2"/>
  <c r="J53" i="2"/>
  <c r="H55" i="2"/>
  <c r="K53" i="2"/>
  <c r="F54" i="2"/>
  <c r="I55" i="2"/>
  <c r="G72" i="2"/>
  <c r="G51" i="2" s="1"/>
  <c r="D40" i="2"/>
  <c r="D6" i="2" s="1"/>
  <c r="D8" i="2" s="1"/>
  <c r="E70" i="2"/>
  <c r="E72" i="2" s="1"/>
  <c r="E51" i="2" s="1"/>
  <c r="F70" i="2"/>
  <c r="F72" i="2" s="1"/>
  <c r="F51" i="2" s="1"/>
  <c r="M77" i="2"/>
  <c r="M54" i="2" s="1"/>
  <c r="E67" i="2"/>
  <c r="E50" i="2" s="1"/>
  <c r="G64" i="2"/>
  <c r="H64" i="2" s="1"/>
  <c r="I64" i="2" s="1"/>
  <c r="J64" i="2" s="1"/>
  <c r="K64" i="2" s="1"/>
  <c r="L64" i="2" s="1"/>
  <c r="M64" i="2" s="1"/>
  <c r="N64" i="2" s="1"/>
  <c r="O64" i="2" s="1"/>
  <c r="P64" i="2" s="1"/>
  <c r="F67" i="2"/>
  <c r="F50" i="2" s="1"/>
  <c r="H66" i="2"/>
  <c r="H70" i="2" s="1"/>
  <c r="H72" i="2" s="1"/>
  <c r="H51" i="2" s="1"/>
  <c r="E61" i="2"/>
  <c r="E48" i="2" s="1"/>
  <c r="H75" i="2"/>
  <c r="H52" i="2" s="1"/>
  <c r="G60" i="2"/>
  <c r="F61" i="2"/>
  <c r="F48" i="2" s="1"/>
  <c r="D61" i="2"/>
  <c r="D48" i="2" s="1"/>
  <c r="H19" i="2"/>
  <c r="I19" i="2" s="1"/>
  <c r="J19" i="2" s="1"/>
  <c r="K19" i="2" s="1"/>
  <c r="L19" i="2" s="1"/>
  <c r="M19" i="2" s="1"/>
  <c r="N19" i="2" s="1"/>
  <c r="O19" i="2" s="1"/>
  <c r="P19" i="2" s="1"/>
  <c r="H29" i="2"/>
  <c r="I29" i="2" s="1"/>
  <c r="J29" i="2" s="1"/>
  <c r="K29" i="2" s="1"/>
  <c r="L29" i="2" s="1"/>
  <c r="F30" i="2"/>
  <c r="E30" i="2"/>
  <c r="E32" i="2" s="1"/>
  <c r="E38" i="2" s="1"/>
  <c r="G11" i="2"/>
  <c r="F26" i="2"/>
  <c r="G26" i="2" s="1"/>
  <c r="H26" i="2" s="1"/>
  <c r="I26" i="2" s="1"/>
  <c r="J26" i="2" s="1"/>
  <c r="K26" i="2" s="1"/>
  <c r="L26" i="2" s="1"/>
  <c r="M26" i="2" s="1"/>
  <c r="N26" i="2" s="1"/>
  <c r="F7" i="2"/>
  <c r="G36" i="2"/>
  <c r="D56" i="2" l="1"/>
  <c r="G17" i="2"/>
  <c r="G30" i="2" s="1"/>
  <c r="G49" i="2"/>
  <c r="F56" i="2"/>
  <c r="E56" i="2"/>
  <c r="N77" i="2"/>
  <c r="N54" i="2" s="1"/>
  <c r="I75" i="2"/>
  <c r="I52" i="2" s="1"/>
  <c r="E37" i="2"/>
  <c r="E39" i="2" s="1"/>
  <c r="E40" i="2" s="1"/>
  <c r="E6" i="2" s="1"/>
  <c r="E8" i="2" s="1"/>
  <c r="E9" i="2" s="1"/>
  <c r="G67" i="2"/>
  <c r="G50" i="2" s="1"/>
  <c r="I66" i="2"/>
  <c r="I70" i="2" s="1"/>
  <c r="I72" i="2" s="1"/>
  <c r="I51" i="2" s="1"/>
  <c r="H67" i="2"/>
  <c r="H50" i="2" s="1"/>
  <c r="H60" i="2"/>
  <c r="G61" i="2"/>
  <c r="G48" i="2" s="1"/>
  <c r="M29" i="2"/>
  <c r="O26" i="2"/>
  <c r="P26" i="2" s="1"/>
  <c r="G7" i="2"/>
  <c r="H36" i="2"/>
  <c r="I36" i="2" s="1"/>
  <c r="F20" i="2"/>
  <c r="G56" i="2" l="1"/>
  <c r="O77" i="2"/>
  <c r="O54" i="2" s="1"/>
  <c r="J75" i="2"/>
  <c r="J52" i="2" s="1"/>
  <c r="J66" i="2"/>
  <c r="J70" i="2" s="1"/>
  <c r="J72" i="2" s="1"/>
  <c r="J51" i="2" s="1"/>
  <c r="I67" i="2"/>
  <c r="I50" i="2" s="1"/>
  <c r="I60" i="2"/>
  <c r="H61" i="2"/>
  <c r="H48" i="2" s="1"/>
  <c r="N29" i="2"/>
  <c r="O29" i="2" s="1"/>
  <c r="P29" i="2" s="1"/>
  <c r="F27" i="2"/>
  <c r="F22" i="2"/>
  <c r="F37" i="2"/>
  <c r="H7" i="2"/>
  <c r="G20" i="2"/>
  <c r="P77" i="2" l="1"/>
  <c r="P54" i="2" s="1"/>
  <c r="K75" i="2"/>
  <c r="K52" i="2" s="1"/>
  <c r="F39" i="2"/>
  <c r="K66" i="2"/>
  <c r="K70" i="2" s="1"/>
  <c r="K72" i="2" s="1"/>
  <c r="K51" i="2" s="1"/>
  <c r="J67" i="2"/>
  <c r="J50" i="2" s="1"/>
  <c r="J60" i="2"/>
  <c r="I61" i="2"/>
  <c r="I48" i="2" s="1"/>
  <c r="F32" i="2"/>
  <c r="F38" i="2" s="1"/>
  <c r="G27" i="2"/>
  <c r="G22" i="2"/>
  <c r="I7" i="2"/>
  <c r="J36" i="2"/>
  <c r="H20" i="2"/>
  <c r="L75" i="2" l="1"/>
  <c r="L52" i="2" s="1"/>
  <c r="F40" i="2"/>
  <c r="F6" i="2" s="1"/>
  <c r="F8" i="2" s="1"/>
  <c r="L66" i="2"/>
  <c r="L70" i="2" s="1"/>
  <c r="L72" i="2" s="1"/>
  <c r="L51" i="2" s="1"/>
  <c r="K67" i="2"/>
  <c r="K50" i="2" s="1"/>
  <c r="K60" i="2"/>
  <c r="J61" i="2"/>
  <c r="J48" i="2" s="1"/>
  <c r="G32" i="2"/>
  <c r="G38" i="2" s="1"/>
  <c r="H27" i="2"/>
  <c r="J7" i="2"/>
  <c r="K36" i="2"/>
  <c r="I20" i="2"/>
  <c r="F9" i="2" l="1"/>
  <c r="M75" i="2"/>
  <c r="M52" i="2" s="1"/>
  <c r="M66" i="2"/>
  <c r="M70" i="2" s="1"/>
  <c r="M72" i="2" s="1"/>
  <c r="M51" i="2" s="1"/>
  <c r="L67" i="2"/>
  <c r="L50" i="2" s="1"/>
  <c r="L60" i="2"/>
  <c r="K61" i="2"/>
  <c r="K48" i="2" s="1"/>
  <c r="G37" i="2"/>
  <c r="I27" i="2"/>
  <c r="K7" i="2"/>
  <c r="L36" i="2"/>
  <c r="J20" i="2"/>
  <c r="N75" i="2" l="1"/>
  <c r="N52" i="2" s="1"/>
  <c r="N66" i="2"/>
  <c r="M67" i="2"/>
  <c r="M50" i="2" s="1"/>
  <c r="M60" i="2"/>
  <c r="L61" i="2"/>
  <c r="L48" i="2" s="1"/>
  <c r="G39" i="2"/>
  <c r="G40" i="2" s="1"/>
  <c r="G6" i="2" s="1"/>
  <c r="G8" i="2" s="1"/>
  <c r="J27" i="2"/>
  <c r="L7" i="2"/>
  <c r="M36" i="2"/>
  <c r="K20" i="2"/>
  <c r="G9" i="2" l="1"/>
  <c r="O75" i="2"/>
  <c r="O52" i="2" s="1"/>
  <c r="H37" i="2"/>
  <c r="H39" i="2" s="1"/>
  <c r="O66" i="2"/>
  <c r="P66" i="2" s="1"/>
  <c r="P70" i="2" s="1"/>
  <c r="N70" i="2"/>
  <c r="N72" i="2" s="1"/>
  <c r="N51" i="2" s="1"/>
  <c r="O76" i="2"/>
  <c r="O53" i="2" s="1"/>
  <c r="N67" i="2"/>
  <c r="N50" i="2" s="1"/>
  <c r="N60" i="2"/>
  <c r="M61" i="2"/>
  <c r="M48" i="2" s="1"/>
  <c r="K27" i="2"/>
  <c r="M7" i="2"/>
  <c r="N36" i="2"/>
  <c r="L20" i="2"/>
  <c r="P75" i="2" l="1"/>
  <c r="P52" i="2" s="1"/>
  <c r="P76" i="2"/>
  <c r="P53" i="2" s="1"/>
  <c r="O70" i="2"/>
  <c r="O72" i="2" s="1"/>
  <c r="O51" i="2" s="1"/>
  <c r="O67" i="2"/>
  <c r="O50" i="2" s="1"/>
  <c r="N61" i="2"/>
  <c r="N48" i="2" s="1"/>
  <c r="O60" i="2"/>
  <c r="L27" i="2"/>
  <c r="N7" i="2"/>
  <c r="O36" i="2"/>
  <c r="M20" i="2"/>
  <c r="P72" i="2" l="1"/>
  <c r="P51" i="2" s="1"/>
  <c r="P67" i="2"/>
  <c r="P50" i="2" s="1"/>
  <c r="P60" i="2"/>
  <c r="O61" i="2"/>
  <c r="O48" i="2" s="1"/>
  <c r="M27" i="2"/>
  <c r="O7" i="2"/>
  <c r="P36" i="2"/>
  <c r="N20" i="2"/>
  <c r="P61" i="2" l="1"/>
  <c r="P48" i="2" s="1"/>
  <c r="C11" i="3" s="1"/>
  <c r="C15" i="3" s="1"/>
  <c r="N27" i="2"/>
  <c r="P7" i="2"/>
  <c r="O20" i="2"/>
  <c r="O27" i="2" l="1"/>
  <c r="P20" i="2"/>
  <c r="P27" i="2" l="1"/>
  <c r="H11" i="2" l="1"/>
  <c r="H49" i="2" s="1"/>
  <c r="H56" i="2" s="1"/>
  <c r="I11" i="2" l="1"/>
  <c r="I49" i="2" s="1"/>
  <c r="H17" i="2"/>
  <c r="I56" i="2" l="1"/>
  <c r="H22" i="2"/>
  <c r="H30" i="2"/>
  <c r="H32" i="2" s="1"/>
  <c r="H38" i="2" s="1"/>
  <c r="H40" i="2" s="1"/>
  <c r="H6" i="2" s="1"/>
  <c r="H8" i="2" s="1"/>
  <c r="H9" i="2" s="1"/>
  <c r="J11" i="2"/>
  <c r="J49" i="2" s="1"/>
  <c r="J56" i="2" s="1"/>
  <c r="I17" i="2"/>
  <c r="I22" i="2" l="1"/>
  <c r="I30" i="2"/>
  <c r="I32" i="2" s="1"/>
  <c r="I38" i="2" s="1"/>
  <c r="K11" i="2"/>
  <c r="K49" i="2" s="1"/>
  <c r="K56" i="2" s="1"/>
  <c r="J17" i="2"/>
  <c r="I37" i="2" l="1"/>
  <c r="J22" i="2"/>
  <c r="J30" i="2"/>
  <c r="J32" i="2" s="1"/>
  <c r="J38" i="2" s="1"/>
  <c r="L11" i="2"/>
  <c r="L49" i="2" s="1"/>
  <c r="L56" i="2" s="1"/>
  <c r="K17" i="2"/>
  <c r="I39" i="2" l="1"/>
  <c r="I40" i="2" s="1"/>
  <c r="I6" i="2" s="1"/>
  <c r="I8" i="2" s="1"/>
  <c r="I9" i="2" s="1"/>
  <c r="K22" i="2"/>
  <c r="K30" i="2"/>
  <c r="K32" i="2" s="1"/>
  <c r="K38" i="2" s="1"/>
  <c r="M11" i="2"/>
  <c r="M49" i="2" s="1"/>
  <c r="M56" i="2" s="1"/>
  <c r="L17" i="2"/>
  <c r="L22" i="2" l="1"/>
  <c r="L30" i="2"/>
  <c r="L32" i="2" s="1"/>
  <c r="L38" i="2" s="1"/>
  <c r="N11" i="2"/>
  <c r="N49" i="2" s="1"/>
  <c r="N56" i="2" s="1"/>
  <c r="M17" i="2"/>
  <c r="J37" i="2" l="1"/>
  <c r="M22" i="2"/>
  <c r="M30" i="2"/>
  <c r="M32" i="2" s="1"/>
  <c r="M38" i="2" s="1"/>
  <c r="O11" i="2"/>
  <c r="O49" i="2" s="1"/>
  <c r="O56" i="2" s="1"/>
  <c r="N17" i="2"/>
  <c r="J39" i="2" l="1"/>
  <c r="J40" i="2" s="1"/>
  <c r="J6" i="2" s="1"/>
  <c r="J8" i="2" s="1"/>
  <c r="J9" i="2" s="1"/>
  <c r="N22" i="2"/>
  <c r="N30" i="2"/>
  <c r="N32" i="2" s="1"/>
  <c r="N38" i="2" s="1"/>
  <c r="P11" i="2"/>
  <c r="P49" i="2" s="1"/>
  <c r="O17" i="2"/>
  <c r="P56" i="2" l="1"/>
  <c r="P17" i="2"/>
  <c r="P30" i="2" s="1"/>
  <c r="P32" i="2" s="1"/>
  <c r="P38" i="2" s="1"/>
  <c r="O22" i="2"/>
  <c r="O30" i="2"/>
  <c r="O32" i="2" s="1"/>
  <c r="O38" i="2" s="1"/>
  <c r="P22" i="2" l="1"/>
  <c r="K37" i="2"/>
  <c r="K39" i="2" l="1"/>
  <c r="K40" i="2" s="1"/>
  <c r="K6" i="2" s="1"/>
  <c r="K8" i="2" s="1"/>
  <c r="K9" i="2" s="1"/>
  <c r="L37" i="2" l="1"/>
  <c r="L39" i="2" l="1"/>
  <c r="L40" i="2" s="1"/>
  <c r="L6" i="2" s="1"/>
  <c r="L8" i="2" s="1"/>
  <c r="L9" i="2" s="1"/>
  <c r="M37" i="2" l="1"/>
  <c r="M39" i="2" l="1"/>
  <c r="M40" i="2" s="1"/>
  <c r="M6" i="2" s="1"/>
  <c r="M8" i="2" s="1"/>
  <c r="M9" i="2" s="1"/>
  <c r="N37" i="2" l="1"/>
  <c r="N39" i="2" l="1"/>
  <c r="N40" i="2" s="1"/>
  <c r="N6" i="2" s="1"/>
  <c r="N8" i="2" s="1"/>
  <c r="N9" i="2" s="1"/>
  <c r="O37" i="2" l="1"/>
  <c r="O39" i="2" l="1"/>
  <c r="O40" i="2" s="1"/>
  <c r="O6" i="2" s="1"/>
  <c r="O8" i="2" s="1"/>
  <c r="O9" i="2" s="1"/>
  <c r="P37" i="2" l="1"/>
  <c r="P39" i="2" l="1"/>
  <c r="P40" i="2" s="1"/>
  <c r="P6" i="2" s="1"/>
  <c r="P8" i="2" s="1"/>
  <c r="P9" i="2" l="1"/>
  <c r="C6" i="3"/>
  <c r="C8" i="3" s="1"/>
  <c r="C16" i="3" l="1"/>
  <c r="C28" i="3"/>
  <c r="C18" i="3"/>
  <c r="C19" i="3" l="1"/>
  <c r="C30" i="3"/>
  <c r="C31" i="3" s="1"/>
</calcChain>
</file>

<file path=xl/sharedStrings.xml><?xml version="1.0" encoding="utf-8"?>
<sst xmlns="http://schemas.openxmlformats.org/spreadsheetml/2006/main" count="83" uniqueCount="66">
  <si>
    <t xml:space="preserve"> </t>
  </si>
  <si>
    <t>Revenue Schedule</t>
  </si>
  <si>
    <t>Churn Rate</t>
  </si>
  <si>
    <t>Plus: New Subscribers</t>
  </si>
  <si>
    <t>Less: Churned Subscribers</t>
  </si>
  <si>
    <t>Closing Subscriber Base</t>
  </si>
  <si>
    <t>Expenses Schedule</t>
  </si>
  <si>
    <t>Other Expenses</t>
  </si>
  <si>
    <t>Revenue</t>
  </si>
  <si>
    <t>Total Monthly Revenue</t>
  </si>
  <si>
    <t>Marketing Spend</t>
  </si>
  <si>
    <t>Increase in Marketing Spend</t>
  </si>
  <si>
    <t>Total Website Visits</t>
  </si>
  <si>
    <t>Conversion - Organic</t>
  </si>
  <si>
    <t>Conversion - Marketing</t>
  </si>
  <si>
    <t>Server Costs</t>
  </si>
  <si>
    <t>Developer Tools</t>
  </si>
  <si>
    <t>Employee Cost</t>
  </si>
  <si>
    <t>Increase in Salaries</t>
  </si>
  <si>
    <t>Salaries per Employee</t>
  </si>
  <si>
    <t>Total Employee Cost</t>
  </si>
  <si>
    <t>Total Server Cost</t>
  </si>
  <si>
    <t>Laptop Rental per Laptop</t>
  </si>
  <si>
    <t>No of Visits (for cost)</t>
  </si>
  <si>
    <t>#</t>
  </si>
  <si>
    <t>No of New paying Customers (Marketing)</t>
  </si>
  <si>
    <t>No of New paying Customers (Organic)</t>
  </si>
  <si>
    <t>Growth Rate (Organic Visits)</t>
  </si>
  <si>
    <t>Total new paying Customers (Monthly)</t>
  </si>
  <si>
    <t>Cumilative Monthly Paying Users</t>
  </si>
  <si>
    <t>Opening User Base</t>
  </si>
  <si>
    <t>Monthly User Fee</t>
  </si>
  <si>
    <t>Total Paying Users</t>
  </si>
  <si>
    <t>Legal &amp; Administrative Expenses</t>
  </si>
  <si>
    <t>Other Operational Cost</t>
  </si>
  <si>
    <t>Cost per Server</t>
  </si>
  <si>
    <t>No of Servers (Production + Development)</t>
  </si>
  <si>
    <t>Total Expenses</t>
  </si>
  <si>
    <t>Website Visits (Organic)</t>
  </si>
  <si>
    <t>Website Visits due to paid Marketing</t>
  </si>
  <si>
    <t xml:space="preserve">Conversion Ratio </t>
  </si>
  <si>
    <t>No of Employees</t>
  </si>
  <si>
    <t>Laptop Rental</t>
  </si>
  <si>
    <t>No of Laptops</t>
  </si>
  <si>
    <t>Total Laptop Rental Expense</t>
  </si>
  <si>
    <t>Laptop Rental Expense</t>
  </si>
  <si>
    <t>Premises Rent</t>
  </si>
  <si>
    <t>Income Statement  (Amount in INR )</t>
  </si>
  <si>
    <t>Direct Expenses</t>
  </si>
  <si>
    <t>% of Revenue</t>
  </si>
  <si>
    <t>Total Revenue</t>
  </si>
  <si>
    <t>Marketing</t>
  </si>
  <si>
    <t>Total Direct Expenses</t>
  </si>
  <si>
    <t>Gross Margin</t>
  </si>
  <si>
    <t>Indirect Expenes</t>
  </si>
  <si>
    <t>Total Inirect Expenses</t>
  </si>
  <si>
    <t>Sentient</t>
  </si>
  <si>
    <t>13 Months (INR)</t>
  </si>
  <si>
    <t>EBIDTA Margin</t>
  </si>
  <si>
    <t>Cost Per 1000 Vists (UGC Model)</t>
  </si>
  <si>
    <t>Other Regulatory Costs</t>
  </si>
  <si>
    <t>Other Regulatory Cost</t>
  </si>
  <si>
    <t>CASA Assessment</t>
  </si>
  <si>
    <t>SOC2 Compliance</t>
  </si>
  <si>
    <t>GDPR Compliance</t>
  </si>
  <si>
    <t>Total Other Regulatory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</si>
</sst>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 * #,##0.00_ ;_ * \-#,##0.00_ ;_ * &quot;-&quot;??_ ;_ @_ "/>
    <numFmt numFmtId="164" formatCode="_-* #,##0.00_-;\-* #,##0.00_-;_-* &quot;-&quot;??_-;_-@_-"/>
    <numFmt numFmtId="165" formatCode="_-* #,##0_-;\(#,##0\)_-;_-* &quot;-&quot;_-;_-@_-"/>
    <numFmt numFmtId="166" formatCode="0&quot;A&quot;"/>
    <numFmt numFmtId="167" formatCode="_(#,##0_);\(#,##0\);_(&quot;–&quot;_);_(@_)"/>
    <numFmt numFmtId="168" formatCode="_(* #,##0_);_(* \(#,##0\);_(* &quot;-&quot;??_);_(@_)"/>
    <numFmt numFmtId="169" formatCode="&quot;Month&quot;\1"/>
    <numFmt numFmtId="170" formatCode="&quot;Month&quot;\ 0"/>
    <numFmt numFmtId="171" formatCode="_(#,##0.0%_);\(#,##0.0%\);_(&quot;–&quot;_)_%;_(@_)_%"/>
    <numFmt numFmtId="172" formatCode="_(#,##0%_);\(#,##0%\);_(&quot;–&quot;_)_%;_(@_)_%"/>
    <numFmt numFmtId="173" formatCode="_ [$₹-4009]\ * #,##0_ ;_ [$₹-4009]\ * \-#,##0_ ;_ [$₹-4009]\ * &quot;-&quot;??_ ;_ @_ "/>
    <numFmt numFmtId="174" formatCode="_ * #,##0_ ;_ * \-#,##0_ ;_ * &quot;-&quot;??_ ;_ @_ "/>
    <numFmt numFmtId="175" formatCode="[$₹-4009]\ #,##0"/>
  </numFmts>
  <fonts count="30">
    <font>
      <sz val="11"/>
      <color theme="1"/>
      <name val="Century Gothic"/>
      <family val="2"/>
    </font>
    <font>
      <sz val="11"/>
      <color theme="1"/>
      <name val="Century Gothic"/>
      <family val="2"/>
    </font>
    <font>
      <sz val="11"/>
      <color theme="1"/>
      <name val="Aptos"/>
    </font>
    <font>
      <sz val="10"/>
      <name val="Bookman"/>
      <family val="1"/>
    </font>
    <font>
      <sz val="11"/>
      <color theme="1"/>
      <name val="Calibri"/>
      <family val="2"/>
      <scheme val="minor"/>
    </font>
    <font>
      <b/>
      <sz val="18"/>
      <color theme="0"/>
      <name val="Aptos"/>
    </font>
    <font>
      <sz val="14"/>
      <color theme="1"/>
      <name val="Aptos"/>
    </font>
    <font>
      <b/>
      <sz val="10"/>
      <color rgb="FF000000"/>
      <name val="Aptos"/>
    </font>
    <font>
      <b/>
      <sz val="10"/>
      <name val="Aptos"/>
    </font>
    <font>
      <i/>
      <sz val="10"/>
      <name val="Aptos"/>
    </font>
    <font>
      <i/>
      <sz val="10"/>
      <color rgb="FF000000"/>
      <name val="Aptos"/>
    </font>
    <font>
      <i/>
      <sz val="10"/>
      <color theme="4"/>
      <name val="Aptos"/>
    </font>
    <font>
      <sz val="10"/>
      <name val="Aptos"/>
    </font>
    <font>
      <sz val="10"/>
      <color rgb="FF000000"/>
      <name val="Aptos"/>
    </font>
    <font>
      <b/>
      <sz val="10"/>
      <color theme="0"/>
      <name val="Aptos"/>
    </font>
    <font>
      <b/>
      <sz val="10"/>
      <color theme="4"/>
      <name val="Aptos"/>
    </font>
    <font>
      <b/>
      <i/>
      <sz val="10"/>
      <name val="Aptos"/>
    </font>
    <font>
      <sz val="10"/>
      <color theme="0"/>
      <name val="Aptos"/>
    </font>
    <font>
      <sz val="10"/>
      <color theme="1"/>
      <name val="Aptos"/>
    </font>
    <font>
      <sz val="18"/>
      <color theme="0"/>
      <name val="Aptos"/>
    </font>
    <font>
      <sz val="10"/>
      <color theme="4"/>
      <name val="Aptos"/>
    </font>
    <font>
      <b/>
      <i/>
      <sz val="10"/>
      <color theme="0"/>
      <name val="Aptos"/>
    </font>
    <font>
      <sz val="10"/>
      <color theme="6" tint="-0.499984740745262"/>
      <name val="Aptos"/>
    </font>
    <font>
      <i/>
      <sz val="10"/>
      <color theme="6" tint="-0.499984740745262"/>
      <name val="Aptos"/>
    </font>
    <font>
      <sz val="10"/>
      <color rgb="FF000000"/>
      <name val="Calibri"/>
      <family val="2"/>
      <scheme val="minor"/>
    </font>
    <font>
      <i/>
      <sz val="10"/>
      <color theme="1"/>
      <name val="Aptos"/>
    </font>
    <font>
      <b/>
      <i/>
      <sz val="10"/>
      <color rgb="FF000000"/>
      <name val="Aptos"/>
    </font>
    <font>
      <sz val="11"/>
      <color theme="0"/>
      <name val="Aptos"/>
    </font>
    <font>
      <b/>
      <sz val="20"/>
      <color theme="0"/>
      <name val="Aptos"/>
    </font>
    <font>
      <b/>
      <sz val="10"/>
      <color theme="1"/>
      <name val="Aptos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00B0F0"/>
      </patternFill>
    </fill>
  </fills>
  <borders count="17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4" fillId="0" borderId="0"/>
  </cellStyleXfs>
  <cellXfs count="150">
    <xf numFmtId="0" fontId="0" fillId="0" borderId="0" xfId="0"/>
    <xf numFmtId="0" fontId="2" fillId="0" borderId="0" xfId="0" applyFont="1"/>
    <xf numFmtId="0" fontId="19" fillId="3" borderId="1" xfId="0" applyFont="1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168" fontId="1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4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4" fillId="3" borderId="0" xfId="0" applyFont="1" applyFill="1" applyAlignment="1">
      <alignment horizontal="left" vertical="center"/>
    </xf>
    <xf numFmtId="169" fontId="21" fillId="3" borderId="2" xfId="0" applyNumberFormat="1" applyFont="1" applyFill="1" applyBorder="1" applyAlignment="1">
      <alignment horizontal="right" vertical="center"/>
    </xf>
    <xf numFmtId="170" fontId="21" fillId="3" borderId="2" xfId="0" applyNumberFormat="1" applyFont="1" applyFill="1" applyBorder="1" applyAlignment="1">
      <alignment horizontal="right" vertical="center"/>
    </xf>
    <xf numFmtId="169" fontId="9" fillId="0" borderId="0" xfId="0" applyNumberFormat="1" applyFont="1" applyAlignment="1">
      <alignment horizontal="right" vertical="center"/>
    </xf>
    <xf numFmtId="170" fontId="9" fillId="0" borderId="0" xfId="0" applyNumberFormat="1" applyFont="1" applyAlignment="1">
      <alignment horizontal="right" vertical="center"/>
    </xf>
    <xf numFmtId="169" fontId="12" fillId="0" borderId="0" xfId="0" applyNumberFormat="1" applyFont="1" applyAlignment="1">
      <alignment horizontal="right" vertical="center"/>
    </xf>
    <xf numFmtId="170" fontId="12" fillId="0" borderId="0" xfId="0" applyNumberFormat="1" applyFont="1" applyAlignment="1">
      <alignment horizontal="right" vertical="center"/>
    </xf>
    <xf numFmtId="167" fontId="13" fillId="0" borderId="0" xfId="0" applyNumberFormat="1" applyFont="1" applyAlignment="1">
      <alignment vertical="center"/>
    </xf>
    <xf numFmtId="0" fontId="12" fillId="0" borderId="0" xfId="0" applyFont="1" applyBorder="1" applyAlignment="1">
      <alignment horizontal="left" vertical="center"/>
    </xf>
    <xf numFmtId="168" fontId="13" fillId="0" borderId="0" xfId="1" applyNumberFormat="1" applyFont="1" applyBorder="1" applyAlignment="1">
      <alignment vertical="center"/>
    </xf>
    <xf numFmtId="0" fontId="12" fillId="0" borderId="2" xfId="0" applyFont="1" applyBorder="1" applyAlignment="1">
      <alignment horizontal="left" vertical="center"/>
    </xf>
    <xf numFmtId="166" fontId="12" fillId="0" borderId="2" xfId="0" applyNumberFormat="1" applyFont="1" applyBorder="1" applyAlignment="1">
      <alignment horizontal="right" vertical="center"/>
    </xf>
    <xf numFmtId="168" fontId="13" fillId="0" borderId="2" xfId="1" applyNumberFormat="1" applyFont="1" applyBorder="1" applyAlignment="1">
      <alignment vertical="center"/>
    </xf>
    <xf numFmtId="166" fontId="12" fillId="0" borderId="0" xfId="0" applyNumberFormat="1" applyFont="1" applyBorder="1" applyAlignment="1">
      <alignment horizontal="right" vertical="center"/>
    </xf>
    <xf numFmtId="0" fontId="12" fillId="0" borderId="0" xfId="0" applyFont="1" applyFill="1" applyBorder="1" applyAlignment="1">
      <alignment horizontal="left" vertical="center"/>
    </xf>
    <xf numFmtId="166" fontId="12" fillId="0" borderId="0" xfId="0" applyNumberFormat="1" applyFont="1" applyFill="1" applyBorder="1" applyAlignment="1">
      <alignment horizontal="right" vertical="center"/>
    </xf>
    <xf numFmtId="168" fontId="13" fillId="0" borderId="0" xfId="1" applyNumberFormat="1" applyFont="1" applyFill="1" applyBorder="1" applyAlignment="1">
      <alignment vertical="center"/>
    </xf>
    <xf numFmtId="168" fontId="13" fillId="0" borderId="7" xfId="1" applyNumberFormat="1" applyFont="1" applyFill="1" applyBorder="1" applyAlignment="1">
      <alignment vertical="center"/>
    </xf>
    <xf numFmtId="0" fontId="12" fillId="0" borderId="0" xfId="0" applyFont="1" applyAlignment="1">
      <alignment horizontal="left" vertical="center"/>
    </xf>
    <xf numFmtId="166" fontId="12" fillId="0" borderId="0" xfId="0" applyNumberFormat="1" applyFont="1" applyAlignment="1">
      <alignment horizontal="right" vertical="center"/>
    </xf>
    <xf numFmtId="9" fontId="10" fillId="2" borderId="0" xfId="2" applyFont="1" applyFill="1" applyBorder="1" applyAlignment="1">
      <alignment vertical="center"/>
    </xf>
    <xf numFmtId="9" fontId="11" fillId="2" borderId="0" xfId="2" applyFont="1" applyFill="1" applyBorder="1" applyAlignment="1">
      <alignment vertical="center"/>
    </xf>
    <xf numFmtId="168" fontId="13" fillId="0" borderId="5" xfId="1" applyNumberFormat="1" applyFont="1" applyBorder="1" applyAlignment="1">
      <alignment vertical="center"/>
    </xf>
    <xf numFmtId="173" fontId="20" fillId="0" borderId="0" xfId="1" applyNumberFormat="1" applyFont="1" applyBorder="1" applyAlignment="1">
      <alignment vertical="center"/>
    </xf>
    <xf numFmtId="173" fontId="13" fillId="0" borderId="0" xfId="1" applyNumberFormat="1" applyFont="1" applyBorder="1" applyAlignment="1">
      <alignment vertical="center"/>
    </xf>
    <xf numFmtId="0" fontId="17" fillId="0" borderId="0" xfId="0" applyFont="1" applyFill="1" applyAlignment="1">
      <alignment horizontal="left" vertical="center"/>
    </xf>
    <xf numFmtId="166" fontId="12" fillId="0" borderId="0" xfId="0" applyNumberFormat="1" applyFont="1" applyFill="1" applyAlignment="1">
      <alignment horizontal="right" vertical="center"/>
    </xf>
    <xf numFmtId="168" fontId="13" fillId="4" borderId="0" xfId="1" applyNumberFormat="1" applyFont="1" applyFill="1" applyBorder="1" applyAlignment="1">
      <alignment vertical="center"/>
    </xf>
    <xf numFmtId="168" fontId="20" fillId="0" borderId="0" xfId="1" applyNumberFormat="1" applyFont="1" applyBorder="1" applyAlignment="1">
      <alignment vertical="center"/>
    </xf>
    <xf numFmtId="0" fontId="21" fillId="3" borderId="0" xfId="0" applyFont="1" applyFill="1" applyAlignment="1">
      <alignment horizontal="center" vertical="center"/>
    </xf>
    <xf numFmtId="0" fontId="18" fillId="0" borderId="0" xfId="0" applyFont="1"/>
    <xf numFmtId="0" fontId="9" fillId="0" borderId="0" xfId="0" applyFont="1" applyAlignment="1">
      <alignment horizontal="center" vertical="center"/>
    </xf>
    <xf numFmtId="0" fontId="18" fillId="0" borderId="0" xfId="0" applyFont="1" applyFill="1"/>
    <xf numFmtId="0" fontId="18" fillId="0" borderId="0" xfId="0" applyFont="1" applyAlignment="1">
      <alignment vertical="center"/>
    </xf>
    <xf numFmtId="174" fontId="18" fillId="0" borderId="0" xfId="1" applyNumberFormat="1" applyFont="1"/>
    <xf numFmtId="0" fontId="18" fillId="0" borderId="7" xfId="0" applyFont="1" applyBorder="1" applyAlignment="1">
      <alignment vertical="center"/>
    </xf>
    <xf numFmtId="0" fontId="13" fillId="0" borderId="6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174" fontId="20" fillId="0" borderId="6" xfId="1" applyNumberFormat="1" applyFont="1" applyBorder="1" applyAlignment="1">
      <alignment horizontal="right" vertical="center"/>
    </xf>
    <xf numFmtId="0" fontId="8" fillId="0" borderId="2" xfId="0" applyFont="1" applyFill="1" applyBorder="1" applyAlignment="1">
      <alignment horizontal="left" vertical="center"/>
    </xf>
    <xf numFmtId="166" fontId="8" fillId="0" borderId="2" xfId="0" applyNumberFormat="1" applyFont="1" applyFill="1" applyBorder="1" applyAlignment="1">
      <alignment horizontal="right" vertical="center"/>
    </xf>
    <xf numFmtId="168" fontId="7" fillId="0" borderId="2" xfId="1" applyNumberFormat="1" applyFont="1" applyFill="1" applyBorder="1" applyAlignment="1">
      <alignment vertical="center"/>
    </xf>
    <xf numFmtId="168" fontId="7" fillId="0" borderId="8" xfId="1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2" fillId="0" borderId="0" xfId="0" applyFont="1" applyBorder="1"/>
    <xf numFmtId="165" fontId="2" fillId="0" borderId="0" xfId="3" applyNumberFormat="1" applyFont="1" applyBorder="1" applyProtection="1">
      <protection locked="0"/>
    </xf>
    <xf numFmtId="37" fontId="6" fillId="0" borderId="0" xfId="0" applyNumberFormat="1" applyFont="1" applyBorder="1" applyAlignment="1">
      <alignment vertical="center"/>
    </xf>
    <xf numFmtId="37" fontId="18" fillId="0" borderId="0" xfId="0" applyNumberFormat="1" applyFont="1" applyBorder="1" applyAlignment="1">
      <alignment vertical="center"/>
    </xf>
    <xf numFmtId="0" fontId="12" fillId="0" borderId="0" xfId="0" applyFont="1" applyBorder="1"/>
    <xf numFmtId="37" fontId="18" fillId="0" borderId="0" xfId="0" applyNumberFormat="1" applyFont="1" applyFill="1" applyBorder="1" applyAlignment="1">
      <alignment vertical="center"/>
    </xf>
    <xf numFmtId="0" fontId="18" fillId="0" borderId="0" xfId="0" applyFont="1" applyBorder="1"/>
    <xf numFmtId="175" fontId="20" fillId="0" borderId="11" xfId="1" applyNumberFormat="1" applyFont="1" applyBorder="1" applyAlignment="1">
      <alignment vertical="center"/>
    </xf>
    <xf numFmtId="0" fontId="10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right" vertical="center"/>
    </xf>
    <xf numFmtId="10" fontId="10" fillId="2" borderId="0" xfId="2" applyNumberFormat="1" applyFont="1" applyFill="1" applyBorder="1" applyAlignment="1">
      <alignment vertical="center"/>
    </xf>
    <xf numFmtId="175" fontId="13" fillId="0" borderId="0" xfId="1" applyNumberFormat="1" applyFont="1" applyBorder="1" applyAlignment="1">
      <alignment vertical="center"/>
    </xf>
    <xf numFmtId="175" fontId="20" fillId="0" borderId="0" xfId="1" applyNumberFormat="1" applyFont="1" applyBorder="1" applyAlignment="1">
      <alignment vertical="center"/>
    </xf>
    <xf numFmtId="0" fontId="12" fillId="2" borderId="0" xfId="0" applyFont="1" applyFill="1" applyBorder="1" applyAlignment="1">
      <alignment horizontal="left" vertical="center"/>
    </xf>
    <xf numFmtId="166" fontId="9" fillId="2" borderId="0" xfId="0" applyNumberFormat="1" applyFont="1" applyFill="1" applyBorder="1" applyAlignment="1">
      <alignment horizontal="right" vertical="center"/>
    </xf>
    <xf numFmtId="172" fontId="10" fillId="2" borderId="0" xfId="0" applyNumberFormat="1" applyFont="1" applyFill="1" applyBorder="1" applyAlignment="1">
      <alignment vertical="center"/>
    </xf>
    <xf numFmtId="171" fontId="11" fillId="2" borderId="0" xfId="0" applyNumberFormat="1" applyFont="1" applyFill="1" applyBorder="1" applyAlignment="1">
      <alignment vertical="center"/>
    </xf>
    <xf numFmtId="171" fontId="10" fillId="2" borderId="0" xfId="0" applyNumberFormat="1" applyFont="1" applyFill="1" applyBorder="1" applyAlignment="1">
      <alignment vertical="center"/>
    </xf>
    <xf numFmtId="0" fontId="18" fillId="0" borderId="0" xfId="0" applyFont="1" applyFill="1" applyBorder="1"/>
    <xf numFmtId="166" fontId="12" fillId="2" borderId="0" xfId="0" applyNumberFormat="1" applyFont="1" applyFill="1" applyBorder="1" applyAlignment="1">
      <alignment horizontal="right" vertical="center"/>
    </xf>
    <xf numFmtId="0" fontId="16" fillId="0" borderId="3" xfId="0" applyFont="1" applyBorder="1" applyAlignment="1">
      <alignment horizontal="left" vertical="center"/>
    </xf>
    <xf numFmtId="173" fontId="7" fillId="0" borderId="0" xfId="1" applyNumberFormat="1" applyFont="1" applyBorder="1" applyAlignment="1">
      <alignment vertical="center"/>
    </xf>
    <xf numFmtId="173" fontId="15" fillId="0" borderId="0" xfId="1" applyNumberFormat="1" applyFont="1" applyBorder="1" applyAlignment="1">
      <alignment vertical="center"/>
    </xf>
    <xf numFmtId="166" fontId="8" fillId="0" borderId="0" xfId="0" applyNumberFormat="1" applyFont="1" applyBorder="1" applyAlignment="1">
      <alignment horizontal="right" vertical="center"/>
    </xf>
    <xf numFmtId="0" fontId="12" fillId="0" borderId="15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166" fontId="8" fillId="0" borderId="2" xfId="0" applyNumberFormat="1" applyFont="1" applyBorder="1" applyAlignment="1">
      <alignment horizontal="right" vertical="center"/>
    </xf>
    <xf numFmtId="173" fontId="7" fillId="0" borderId="2" xfId="1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70" fontId="9" fillId="0" borderId="0" xfId="0" applyNumberFormat="1" applyFont="1" applyBorder="1" applyAlignment="1">
      <alignment horizontal="right" vertical="center"/>
    </xf>
    <xf numFmtId="170" fontId="12" fillId="0" borderId="0" xfId="0" applyNumberFormat="1" applyFont="1" applyBorder="1" applyAlignment="1">
      <alignment horizontal="right" vertical="center"/>
    </xf>
    <xf numFmtId="167" fontId="13" fillId="0" borderId="0" xfId="0" applyNumberFormat="1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166" fontId="12" fillId="4" borderId="0" xfId="0" applyNumberFormat="1" applyFont="1" applyFill="1" applyBorder="1" applyAlignment="1">
      <alignment horizontal="right" vertical="center"/>
    </xf>
    <xf numFmtId="0" fontId="8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0" fontId="12" fillId="0" borderId="12" xfId="0" applyFont="1" applyFill="1" applyBorder="1" applyAlignment="1">
      <alignment horizontal="left" vertical="center"/>
    </xf>
    <xf numFmtId="166" fontId="12" fillId="0" borderId="4" xfId="0" applyNumberFormat="1" applyFont="1" applyFill="1" applyBorder="1" applyAlignment="1">
      <alignment horizontal="right" vertical="center"/>
    </xf>
    <xf numFmtId="168" fontId="13" fillId="0" borderId="4" xfId="1" applyNumberFormat="1" applyFont="1" applyFill="1" applyBorder="1" applyAlignment="1">
      <alignment vertical="center"/>
    </xf>
    <xf numFmtId="168" fontId="13" fillId="0" borderId="9" xfId="1" applyNumberFormat="1" applyFont="1" applyFill="1" applyBorder="1" applyAlignment="1">
      <alignment vertical="center"/>
    </xf>
    <xf numFmtId="0" fontId="12" fillId="0" borderId="15" xfId="0" applyFont="1" applyFill="1" applyBorder="1" applyAlignment="1">
      <alignment horizontal="left" vertical="center"/>
    </xf>
    <xf numFmtId="0" fontId="12" fillId="0" borderId="13" xfId="0" applyFont="1" applyFill="1" applyBorder="1" applyAlignment="1">
      <alignment horizontal="left" vertical="center"/>
    </xf>
    <xf numFmtId="166" fontId="12" fillId="0" borderId="3" xfId="0" applyNumberFormat="1" applyFont="1" applyFill="1" applyBorder="1" applyAlignment="1">
      <alignment horizontal="right" vertical="center"/>
    </xf>
    <xf numFmtId="0" fontId="8" fillId="0" borderId="10" xfId="0" applyFont="1" applyFill="1" applyBorder="1" applyAlignment="1">
      <alignment horizontal="left" vertical="center"/>
    </xf>
    <xf numFmtId="0" fontId="16" fillId="4" borderId="0" xfId="0" applyFont="1" applyFill="1" applyBorder="1" applyAlignment="1">
      <alignment horizontal="left" vertical="center"/>
    </xf>
    <xf numFmtId="168" fontId="7" fillId="0" borderId="0" xfId="1" applyNumberFormat="1" applyFont="1" applyBorder="1" applyAlignment="1">
      <alignment vertical="center"/>
    </xf>
    <xf numFmtId="168" fontId="15" fillId="0" borderId="0" xfId="1" applyNumberFormat="1" applyFont="1" applyBorder="1" applyAlignment="1">
      <alignment vertical="center"/>
    </xf>
    <xf numFmtId="37" fontId="22" fillId="0" borderId="0" xfId="0" applyNumberFormat="1" applyFont="1" applyBorder="1" applyAlignment="1">
      <alignment vertical="center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169" fontId="23" fillId="0" borderId="0" xfId="0" applyNumberFormat="1" applyFont="1" applyAlignment="1">
      <alignment horizontal="right" vertical="center"/>
    </xf>
    <xf numFmtId="9" fontId="23" fillId="0" borderId="0" xfId="2" applyFont="1" applyAlignment="1">
      <alignment horizontal="right" vertical="center"/>
    </xf>
    <xf numFmtId="0" fontId="22" fillId="0" borderId="0" xfId="0" applyFont="1" applyBorder="1"/>
    <xf numFmtId="0" fontId="22" fillId="0" borderId="0" xfId="0" applyFont="1"/>
    <xf numFmtId="0" fontId="7" fillId="0" borderId="10" xfId="0" applyFont="1" applyBorder="1" applyAlignment="1">
      <alignment vertical="center"/>
    </xf>
    <xf numFmtId="174" fontId="7" fillId="0" borderId="8" xfId="5" applyNumberFormat="1" applyFont="1" applyBorder="1" applyAlignment="1">
      <alignment vertical="center"/>
    </xf>
    <xf numFmtId="0" fontId="27" fillId="3" borderId="0" xfId="0" applyFont="1" applyFill="1" applyAlignment="1">
      <alignment vertical="center"/>
    </xf>
    <xf numFmtId="0" fontId="28" fillId="3" borderId="0" xfId="0" applyFont="1" applyFill="1" applyAlignment="1">
      <alignment vertical="center"/>
    </xf>
    <xf numFmtId="0" fontId="13" fillId="0" borderId="15" xfId="5" applyFont="1" applyBorder="1" applyAlignment="1">
      <alignment vertical="center"/>
    </xf>
    <xf numFmtId="0" fontId="13" fillId="0" borderId="7" xfId="5" applyFont="1" applyBorder="1" applyAlignment="1">
      <alignment vertical="center"/>
    </xf>
    <xf numFmtId="174" fontId="13" fillId="0" borderId="7" xfId="5" applyNumberFormat="1" applyFont="1" applyBorder="1" applyAlignment="1">
      <alignment vertical="center"/>
    </xf>
    <xf numFmtId="0" fontId="13" fillId="0" borderId="16" xfId="5" applyFont="1" applyBorder="1" applyAlignment="1">
      <alignment vertical="center"/>
    </xf>
    <xf numFmtId="0" fontId="7" fillId="0" borderId="10" xfId="5" applyFont="1" applyBorder="1" applyAlignment="1">
      <alignment vertical="center"/>
    </xf>
    <xf numFmtId="0" fontId="7" fillId="0" borderId="15" xfId="5" applyFont="1" applyBorder="1" applyAlignment="1">
      <alignment vertical="center"/>
    </xf>
    <xf numFmtId="9" fontId="13" fillId="0" borderId="7" xfId="2" applyFont="1" applyBorder="1" applyAlignment="1">
      <alignment vertical="center"/>
    </xf>
    <xf numFmtId="0" fontId="10" fillId="0" borderId="15" xfId="5" applyFont="1" applyBorder="1" applyAlignment="1">
      <alignment vertical="center"/>
    </xf>
    <xf numFmtId="9" fontId="10" fillId="0" borderId="7" xfId="5" applyNumberFormat="1" applyFont="1" applyBorder="1" applyAlignment="1">
      <alignment horizontal="center" vertical="center"/>
    </xf>
    <xf numFmtId="0" fontId="7" fillId="0" borderId="15" xfId="0" applyFont="1" applyBorder="1" applyAlignment="1">
      <alignment vertical="center"/>
    </xf>
    <xf numFmtId="174" fontId="7" fillId="0" borderId="7" xfId="5" applyNumberFormat="1" applyFont="1" applyBorder="1" applyAlignment="1">
      <alignment vertical="center"/>
    </xf>
    <xf numFmtId="0" fontId="26" fillId="0" borderId="15" xfId="5" applyFont="1" applyBorder="1" applyAlignment="1">
      <alignment vertical="center"/>
    </xf>
    <xf numFmtId="0" fontId="7" fillId="0" borderId="15" xfId="5" applyFont="1" applyFill="1" applyBorder="1" applyAlignment="1">
      <alignment vertical="center"/>
    </xf>
    <xf numFmtId="174" fontId="7" fillId="0" borderId="7" xfId="5" applyNumberFormat="1" applyFont="1" applyFill="1" applyBorder="1" applyAlignment="1">
      <alignment vertical="center"/>
    </xf>
    <xf numFmtId="0" fontId="25" fillId="0" borderId="15" xfId="5" applyFont="1" applyFill="1" applyBorder="1" applyAlignment="1">
      <alignment vertical="center"/>
    </xf>
    <xf numFmtId="9" fontId="25" fillId="0" borderId="7" xfId="5" applyNumberFormat="1" applyFont="1" applyFill="1" applyBorder="1" applyAlignment="1">
      <alignment vertical="center"/>
    </xf>
    <xf numFmtId="0" fontId="13" fillId="0" borderId="13" xfId="5" applyFont="1" applyBorder="1" applyAlignment="1">
      <alignment vertical="center"/>
    </xf>
    <xf numFmtId="0" fontId="13" fillId="0" borderId="14" xfId="5" applyFont="1" applyBorder="1" applyAlignment="1">
      <alignment vertical="center"/>
    </xf>
    <xf numFmtId="0" fontId="8" fillId="5" borderId="10" xfId="5" applyFont="1" applyFill="1" applyBorder="1" applyAlignment="1">
      <alignment vertical="center"/>
    </xf>
    <xf numFmtId="0" fontId="8" fillId="5" borderId="8" xfId="5" applyFont="1" applyFill="1" applyBorder="1" applyAlignment="1">
      <alignment vertical="center"/>
    </xf>
    <xf numFmtId="0" fontId="13" fillId="0" borderId="15" xfId="5" applyFont="1" applyBorder="1" applyAlignment="1">
      <alignment horizontal="left" vertical="center" indent="1"/>
    </xf>
    <xf numFmtId="0" fontId="12" fillId="0" borderId="15" xfId="0" applyFont="1" applyFill="1" applyBorder="1" applyAlignment="1">
      <alignment horizontal="left" vertical="center" indent="1"/>
    </xf>
    <xf numFmtId="0" fontId="12" fillId="0" borderId="13" xfId="0" applyFont="1" applyFill="1" applyBorder="1" applyAlignment="1">
      <alignment horizontal="left" vertical="center" indent="1"/>
    </xf>
    <xf numFmtId="43" fontId="12" fillId="2" borderId="0" xfId="1" applyFont="1" applyFill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166" fontId="8" fillId="0" borderId="4" xfId="0" applyNumberFormat="1" applyFont="1" applyBorder="1" applyAlignment="1">
      <alignment horizontal="right" vertical="center"/>
    </xf>
    <xf numFmtId="168" fontId="7" fillId="0" borderId="4" xfId="1" applyNumberFormat="1" applyFont="1" applyBorder="1" applyAlignment="1">
      <alignment vertical="center"/>
    </xf>
    <xf numFmtId="168" fontId="7" fillId="0" borderId="9" xfId="1" applyNumberFormat="1" applyFont="1" applyBorder="1" applyAlignment="1">
      <alignment vertical="center"/>
    </xf>
    <xf numFmtId="173" fontId="13" fillId="0" borderId="7" xfId="1" applyNumberFormat="1" applyFont="1" applyBorder="1" applyAlignment="1">
      <alignment vertical="center"/>
    </xf>
    <xf numFmtId="173" fontId="7" fillId="0" borderId="8" xfId="1" applyNumberFormat="1" applyFont="1" applyBorder="1" applyAlignment="1">
      <alignment vertical="center"/>
    </xf>
    <xf numFmtId="0" fontId="12" fillId="0" borderId="10" xfId="0" applyFont="1" applyBorder="1" applyAlignment="1">
      <alignment horizontal="left" vertical="center"/>
    </xf>
    <xf numFmtId="173" fontId="20" fillId="0" borderId="8" xfId="1" applyNumberFormat="1" applyFont="1" applyBorder="1" applyAlignment="1">
      <alignment vertical="center"/>
    </xf>
    <xf numFmtId="0" fontId="10" fillId="0" borderId="12" xfId="5" applyFont="1" applyBorder="1" applyAlignment="1">
      <alignment vertical="center"/>
    </xf>
    <xf numFmtId="9" fontId="10" fillId="0" borderId="9" xfId="5" applyNumberFormat="1" applyFont="1" applyBorder="1" applyAlignment="1">
      <alignment horizontal="center" vertical="center"/>
    </xf>
    <xf numFmtId="174" fontId="13" fillId="0" borderId="14" xfId="5" applyNumberFormat="1" applyFont="1" applyBorder="1" applyAlignment="1">
      <alignment vertical="center"/>
    </xf>
    <xf numFmtId="3" fontId="18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3" fontId="29" fillId="0" borderId="0" xfId="0" applyNumberFormat="1" applyFont="1" applyBorder="1" applyAlignment="1">
      <alignment vertical="center"/>
    </xf>
  </cellXfs>
  <cellStyles count="6">
    <cellStyle name="Comma" xfId="1" builtinId="3"/>
    <cellStyle name="Comma 2" xfId="4" xr:uid="{7CFF95F2-8DA5-4BBB-B354-5C0215E5A431}"/>
    <cellStyle name="Comma 2 2" xfId="3" xr:uid="{0D9209BD-AD7A-4EBE-8704-A4CC1732C6FD}"/>
    <cellStyle name="Normal" xfId="0" builtinId="0"/>
    <cellStyle name="Normal 3" xfId="5" xr:uid="{57855C84-B8ED-49B9-8381-EB25A525BDA9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F5CEA-C1F1-46C6-9A2C-3B1F189D8D2F}">
  <dimension ref="A1:D32"/>
  <sheetViews>
    <sheetView showGridLines="0" zoomScale="84" workbookViewId="0">
      <selection activeCell="F27" sqref="F27"/>
    </sheetView>
  </sheetViews>
  <sheetFormatPr defaultRowHeight="14"/>
  <cols>
    <col min="1" max="1" width="1.75" style="80" customWidth="1"/>
    <col min="2" max="2" width="32.83203125" style="41" bestFit="1" customWidth="1"/>
    <col min="3" max="3" width="13.5" style="41" bestFit="1" customWidth="1"/>
    <col min="4" max="4" width="8.6640625" style="84"/>
    <col min="5" max="16384" width="8.6640625" style="41"/>
  </cols>
  <sheetData>
    <row r="1" spans="1:4" s="7" customFormat="1">
      <c r="A1" s="80"/>
      <c r="D1" s="80"/>
    </row>
    <row r="2" spans="1:4" s="7" customFormat="1" ht="25">
      <c r="A2" s="80"/>
      <c r="B2" s="111" t="s">
        <v>56</v>
      </c>
      <c r="C2" s="110"/>
      <c r="D2" s="80"/>
    </row>
    <row r="3" spans="1:4" s="7" customFormat="1">
      <c r="A3" s="80"/>
      <c r="D3" s="80"/>
    </row>
    <row r="4" spans="1:4" s="7" customFormat="1">
      <c r="A4" s="80"/>
      <c r="B4" s="130" t="s">
        <v>47</v>
      </c>
      <c r="C4" s="131" t="s">
        <v>57</v>
      </c>
      <c r="D4" s="80"/>
    </row>
    <row r="5" spans="1:4" s="7" customFormat="1">
      <c r="A5" s="80"/>
      <c r="B5" s="112"/>
      <c r="C5" s="113"/>
      <c r="D5" s="80"/>
    </row>
    <row r="6" spans="1:4">
      <c r="B6" s="112" t="s">
        <v>8</v>
      </c>
      <c r="C6" s="114">
        <f>SUM(Schedules!D8:P8)</f>
        <v>115926497.79508115</v>
      </c>
    </row>
    <row r="7" spans="1:4" ht="5" customHeight="1">
      <c r="B7" s="115"/>
      <c r="C7" s="114"/>
    </row>
    <row r="8" spans="1:4">
      <c r="B8" s="116" t="s">
        <v>50</v>
      </c>
      <c r="C8" s="109">
        <f>SUM(C6:C7)</f>
        <v>115926497.79508115</v>
      </c>
    </row>
    <row r="9" spans="1:4">
      <c r="B9" s="117"/>
      <c r="C9" s="118"/>
    </row>
    <row r="10" spans="1:4">
      <c r="B10" s="117" t="s">
        <v>48</v>
      </c>
      <c r="C10" s="43"/>
    </row>
    <row r="11" spans="1:4">
      <c r="B11" s="132" t="str">
        <f>Schedules!B48</f>
        <v>Server Costs</v>
      </c>
      <c r="C11" s="114">
        <f>SUM(Schedules!D48:P48)</f>
        <v>903500</v>
      </c>
    </row>
    <row r="12" spans="1:4">
      <c r="B12" s="132" t="str">
        <f>Schedules!B49</f>
        <v>Marketing</v>
      </c>
      <c r="C12" s="114">
        <f>SUM(Schedules!D49:P49)</f>
        <v>4450000</v>
      </c>
    </row>
    <row r="13" spans="1:4">
      <c r="B13" s="132" t="str">
        <f>Schedules!B50</f>
        <v>Employee Cost</v>
      </c>
      <c r="C13" s="114">
        <f>SUM(Schedules!D50:P50)</f>
        <v>16660000</v>
      </c>
    </row>
    <row r="14" spans="1:4">
      <c r="B14" s="132" t="str">
        <f>Schedules!B51</f>
        <v>Laptop Rental</v>
      </c>
      <c r="C14" s="114">
        <f>SUM(Schedules!D51:P51)</f>
        <v>1745000</v>
      </c>
    </row>
    <row r="15" spans="1:4">
      <c r="B15" s="108" t="s">
        <v>52</v>
      </c>
      <c r="C15" s="109">
        <f>SUM(C11:C14)</f>
        <v>23758500</v>
      </c>
    </row>
    <row r="16" spans="1:4">
      <c r="B16" s="144" t="s">
        <v>49</v>
      </c>
      <c r="C16" s="145">
        <f>C15/$C$8</f>
        <v>0.20494451615364931</v>
      </c>
    </row>
    <row r="17" spans="2:3">
      <c r="B17" s="121"/>
      <c r="C17" s="122"/>
    </row>
    <row r="18" spans="2:3">
      <c r="B18" s="121" t="s">
        <v>53</v>
      </c>
      <c r="C18" s="122">
        <f>C8-C15</f>
        <v>92167997.795081154</v>
      </c>
    </row>
    <row r="19" spans="2:3">
      <c r="B19" s="119" t="s">
        <v>49</v>
      </c>
      <c r="C19" s="120">
        <f>C18/$C$8</f>
        <v>0.79505548384635072</v>
      </c>
    </row>
    <row r="20" spans="2:3">
      <c r="B20" s="112"/>
      <c r="C20" s="114"/>
    </row>
    <row r="21" spans="2:3">
      <c r="B21" s="123" t="s">
        <v>54</v>
      </c>
      <c r="C21" s="43"/>
    </row>
    <row r="22" spans="2:3">
      <c r="B22" s="133" t="s">
        <v>16</v>
      </c>
      <c r="C22" s="114">
        <f>SUM(Schedules!D52:P52)</f>
        <v>176000</v>
      </c>
    </row>
    <row r="23" spans="2:3">
      <c r="B23" s="133" t="s">
        <v>46</v>
      </c>
      <c r="C23" s="114">
        <f>SUM(Schedules!D53:P53)</f>
        <v>670000</v>
      </c>
    </row>
    <row r="24" spans="2:3">
      <c r="B24" s="133" t="s">
        <v>33</v>
      </c>
      <c r="C24" s="114">
        <f>SUM(Schedules!D54:P54)</f>
        <v>840000</v>
      </c>
    </row>
    <row r="25" spans="2:3">
      <c r="B25" s="133" t="s">
        <v>34</v>
      </c>
      <c r="C25" s="114">
        <f>SUM(Schedules!D55:P55)</f>
        <v>1600000</v>
      </c>
    </row>
    <row r="26" spans="2:3">
      <c r="B26" s="134" t="s">
        <v>60</v>
      </c>
      <c r="C26" s="146">
        <f>Schedules!C84</f>
        <v>3610624</v>
      </c>
    </row>
    <row r="27" spans="2:3">
      <c r="B27" s="108" t="s">
        <v>55</v>
      </c>
      <c r="C27" s="109">
        <f>SUM(C22:C26)</f>
        <v>6896624</v>
      </c>
    </row>
    <row r="28" spans="2:3">
      <c r="B28" s="119" t="s">
        <v>49</v>
      </c>
      <c r="C28" s="120">
        <f>C27/$C$8</f>
        <v>5.9491351254230926E-2</v>
      </c>
    </row>
    <row r="29" spans="2:3">
      <c r="B29" s="112"/>
      <c r="C29" s="113"/>
    </row>
    <row r="30" spans="2:3">
      <c r="B30" s="124" t="s">
        <v>58</v>
      </c>
      <c r="C30" s="125">
        <f>C18-C27</f>
        <v>85271373.795081154</v>
      </c>
    </row>
    <row r="31" spans="2:3">
      <c r="B31" s="126" t="s">
        <v>49</v>
      </c>
      <c r="C31" s="127">
        <f>+C30/C8</f>
        <v>0.73556413259211972</v>
      </c>
    </row>
    <row r="32" spans="2:3">
      <c r="B32" s="128"/>
      <c r="C32" s="1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773B6-C93F-4E65-BF86-7E7DCDB3A2F7}">
  <dimension ref="A1:R84"/>
  <sheetViews>
    <sheetView showGridLines="0" tabSelected="1" zoomScale="84" workbookViewId="0">
      <selection activeCell="B49" sqref="B49"/>
    </sheetView>
  </sheetViews>
  <sheetFormatPr defaultRowHeight="12.5"/>
  <cols>
    <col min="1" max="1" width="2.6640625" style="58" bestFit="1" customWidth="1"/>
    <col min="2" max="2" width="32.1640625" style="84" bestFit="1" customWidth="1"/>
    <col min="3" max="3" width="8.58203125" style="84" customWidth="1"/>
    <col min="4" max="4" width="10.75" style="84" bestFit="1" customWidth="1"/>
    <col min="5" max="5" width="10.08203125" style="84" bestFit="1" customWidth="1"/>
    <col min="6" max="11" width="10.58203125" style="84" bestFit="1" customWidth="1"/>
    <col min="12" max="16" width="12" style="84" bestFit="1" customWidth="1"/>
    <col min="17" max="17" width="8.6640625" style="58"/>
    <col min="18" max="18" width="12.33203125" style="38" bestFit="1" customWidth="1"/>
    <col min="19" max="16384" width="8.6640625" style="38"/>
  </cols>
  <sheetData>
    <row r="1" spans="1:17" s="1" customFormat="1" ht="14">
      <c r="A1" s="52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0"/>
      <c r="Q1" s="52"/>
    </row>
    <row r="2" spans="1:17" s="1" customFormat="1" ht="23">
      <c r="A2" s="53" t="s">
        <v>0</v>
      </c>
      <c r="B2" s="51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2"/>
    </row>
    <row r="3" spans="1:17" s="1" customFormat="1" ht="10" customHeight="1">
      <c r="A3" s="54"/>
      <c r="B3" s="3"/>
      <c r="C3" s="4"/>
      <c r="D3" s="5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80"/>
      <c r="Q3" s="52"/>
    </row>
    <row r="4" spans="1:17" ht="13">
      <c r="A4" s="55" t="s">
        <v>24</v>
      </c>
      <c r="B4" s="8"/>
      <c r="C4" s="37"/>
      <c r="D4" s="9">
        <v>1</v>
      </c>
      <c r="E4" s="10">
        <f>+D4+1</f>
        <v>2</v>
      </c>
      <c r="F4" s="10">
        <f t="shared" ref="F4:O4" si="0">+E4+1</f>
        <v>3</v>
      </c>
      <c r="G4" s="10">
        <f t="shared" si="0"/>
        <v>4</v>
      </c>
      <c r="H4" s="10">
        <f t="shared" si="0"/>
        <v>5</v>
      </c>
      <c r="I4" s="10">
        <f t="shared" si="0"/>
        <v>6</v>
      </c>
      <c r="J4" s="10">
        <f t="shared" si="0"/>
        <v>7</v>
      </c>
      <c r="K4" s="10">
        <f t="shared" si="0"/>
        <v>8</v>
      </c>
      <c r="L4" s="10">
        <f t="shared" si="0"/>
        <v>9</v>
      </c>
      <c r="M4" s="10">
        <f t="shared" si="0"/>
        <v>10</v>
      </c>
      <c r="N4" s="10">
        <f t="shared" si="0"/>
        <v>11</v>
      </c>
      <c r="O4" s="10">
        <f t="shared" si="0"/>
        <v>12</v>
      </c>
      <c r="P4" s="10">
        <f>+O4+1</f>
        <v>13</v>
      </c>
    </row>
    <row r="5" spans="1:17">
      <c r="A5" s="55"/>
      <c r="B5" s="26"/>
      <c r="C5" s="2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</row>
    <row r="6" spans="1:17" ht="13">
      <c r="A6" s="55"/>
      <c r="B6" s="136" t="s">
        <v>32</v>
      </c>
      <c r="C6" s="137"/>
      <c r="D6" s="138">
        <f>D40</f>
        <v>65</v>
      </c>
      <c r="E6" s="138">
        <f t="shared" ref="E6:P6" si="1">E40</f>
        <v>585.5</v>
      </c>
      <c r="F6" s="138">
        <f t="shared" si="1"/>
        <v>1819.85</v>
      </c>
      <c r="G6" s="138">
        <f t="shared" si="1"/>
        <v>3388.895</v>
      </c>
      <c r="H6" s="138">
        <f t="shared" si="1"/>
        <v>5078.9765000000007</v>
      </c>
      <c r="I6" s="138">
        <f t="shared" si="1"/>
        <v>6917.5535500000005</v>
      </c>
      <c r="J6" s="138">
        <f t="shared" si="1"/>
        <v>9302.5474849999991</v>
      </c>
      <c r="K6" s="138">
        <f t="shared" si="1"/>
        <v>11856.133239499999</v>
      </c>
      <c r="L6" s="138">
        <f t="shared" si="1"/>
        <v>14681.383267649999</v>
      </c>
      <c r="M6" s="138">
        <f t="shared" si="1"/>
        <v>17911.908287355</v>
      </c>
      <c r="N6" s="138">
        <f t="shared" si="1"/>
        <v>22277.2658011485</v>
      </c>
      <c r="O6" s="138">
        <f t="shared" si="1"/>
        <v>27358.616060803954</v>
      </c>
      <c r="P6" s="139">
        <f t="shared" si="1"/>
        <v>33531.401242562766</v>
      </c>
    </row>
    <row r="7" spans="1:17">
      <c r="A7" s="55"/>
      <c r="B7" s="76" t="s">
        <v>31</v>
      </c>
      <c r="C7" s="21"/>
      <c r="D7" s="31">
        <v>749</v>
      </c>
      <c r="E7" s="32">
        <f>D7</f>
        <v>749</v>
      </c>
      <c r="F7" s="32">
        <f t="shared" ref="F7:P7" si="2">E7</f>
        <v>749</v>
      </c>
      <c r="G7" s="32">
        <f t="shared" si="2"/>
        <v>749</v>
      </c>
      <c r="H7" s="32">
        <f t="shared" si="2"/>
        <v>749</v>
      </c>
      <c r="I7" s="32">
        <f t="shared" si="2"/>
        <v>749</v>
      </c>
      <c r="J7" s="32">
        <f t="shared" si="2"/>
        <v>749</v>
      </c>
      <c r="K7" s="32">
        <f t="shared" si="2"/>
        <v>749</v>
      </c>
      <c r="L7" s="32">
        <f t="shared" si="2"/>
        <v>749</v>
      </c>
      <c r="M7" s="32">
        <f t="shared" si="2"/>
        <v>749</v>
      </c>
      <c r="N7" s="32">
        <f t="shared" si="2"/>
        <v>749</v>
      </c>
      <c r="O7" s="32">
        <f t="shared" si="2"/>
        <v>749</v>
      </c>
      <c r="P7" s="140">
        <f t="shared" si="2"/>
        <v>749</v>
      </c>
    </row>
    <row r="8" spans="1:17" ht="13">
      <c r="A8" s="55"/>
      <c r="B8" s="77" t="s">
        <v>9</v>
      </c>
      <c r="C8" s="78"/>
      <c r="D8" s="79">
        <f>D6*D7</f>
        <v>48685</v>
      </c>
      <c r="E8" s="79">
        <f t="shared" ref="E8:P8" si="3">E6*E7</f>
        <v>438539.5</v>
      </c>
      <c r="F8" s="79">
        <f t="shared" si="3"/>
        <v>1363067.65</v>
      </c>
      <c r="G8" s="79">
        <f t="shared" si="3"/>
        <v>2538282.355</v>
      </c>
      <c r="H8" s="79">
        <f t="shared" si="3"/>
        <v>3804153.3985000006</v>
      </c>
      <c r="I8" s="79">
        <f t="shared" si="3"/>
        <v>5181247.6089500003</v>
      </c>
      <c r="J8" s="79">
        <f t="shared" si="3"/>
        <v>6967608.0662649991</v>
      </c>
      <c r="K8" s="79">
        <f t="shared" si="3"/>
        <v>8880243.7963854987</v>
      </c>
      <c r="L8" s="79">
        <f t="shared" si="3"/>
        <v>10996356.067469848</v>
      </c>
      <c r="M8" s="79">
        <f t="shared" si="3"/>
        <v>13416019.307228895</v>
      </c>
      <c r="N8" s="79">
        <f t="shared" si="3"/>
        <v>16685672.085060226</v>
      </c>
      <c r="O8" s="79">
        <f t="shared" si="3"/>
        <v>20491603.429542162</v>
      </c>
      <c r="P8" s="141">
        <f t="shared" si="3"/>
        <v>25115019.530679513</v>
      </c>
    </row>
    <row r="9" spans="1:17" s="107" customFormat="1" ht="13">
      <c r="A9" s="101"/>
      <c r="B9" s="102"/>
      <c r="C9" s="103"/>
      <c r="D9" s="104"/>
      <c r="E9" s="105">
        <f t="shared" ref="E9:P9" si="4">(E8-D8)/D8</f>
        <v>8.0076923076923077</v>
      </c>
      <c r="F9" s="105">
        <f t="shared" si="4"/>
        <v>2.108198121263877</v>
      </c>
      <c r="G9" s="105">
        <f t="shared" si="4"/>
        <v>0.86218369645849946</v>
      </c>
      <c r="H9" s="105">
        <f t="shared" si="4"/>
        <v>0.49871167445435777</v>
      </c>
      <c r="I9" s="105">
        <f t="shared" si="4"/>
        <v>0.36199755009695345</v>
      </c>
      <c r="J9" s="105">
        <f t="shared" si="4"/>
        <v>0.34477419188175251</v>
      </c>
      <c r="K9" s="105">
        <f t="shared" si="4"/>
        <v>0.27450392041723609</v>
      </c>
      <c r="L9" s="105">
        <f t="shared" si="4"/>
        <v>0.23829438916369222</v>
      </c>
      <c r="M9" s="105">
        <f t="shared" si="4"/>
        <v>0.22004227808856203</v>
      </c>
      <c r="N9" s="105">
        <f t="shared" si="4"/>
        <v>0.24371258738943213</v>
      </c>
      <c r="O9" s="105">
        <f t="shared" si="4"/>
        <v>0.22809577732800076</v>
      </c>
      <c r="P9" s="105">
        <f t="shared" si="4"/>
        <v>0.22562490617361372</v>
      </c>
      <c r="Q9" s="106"/>
    </row>
    <row r="10" spans="1:17" ht="13">
      <c r="A10" s="55"/>
      <c r="B10" s="3"/>
      <c r="C10" s="39"/>
      <c r="D10" s="11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81"/>
    </row>
    <row r="11" spans="1:17" s="58" customFormat="1">
      <c r="A11" s="55"/>
      <c r="B11" s="16" t="s">
        <v>10</v>
      </c>
      <c r="C11" s="21"/>
      <c r="D11" s="63">
        <v>0</v>
      </c>
      <c r="E11" s="64">
        <v>50000</v>
      </c>
      <c r="F11" s="63">
        <f>E11+F12</f>
        <v>150000</v>
      </c>
      <c r="G11" s="63">
        <f t="shared" ref="G11:P11" si="5">F11+G12</f>
        <v>200000</v>
      </c>
      <c r="H11" s="63">
        <f t="shared" si="5"/>
        <v>250000</v>
      </c>
      <c r="I11" s="63">
        <f t="shared" si="5"/>
        <v>300000</v>
      </c>
      <c r="J11" s="63">
        <f t="shared" si="5"/>
        <v>350000</v>
      </c>
      <c r="K11" s="63">
        <f t="shared" si="5"/>
        <v>400000</v>
      </c>
      <c r="L11" s="63">
        <f t="shared" si="5"/>
        <v>450000</v>
      </c>
      <c r="M11" s="63">
        <f t="shared" si="5"/>
        <v>500000</v>
      </c>
      <c r="N11" s="63">
        <f t="shared" si="5"/>
        <v>550000</v>
      </c>
      <c r="O11" s="63">
        <f t="shared" si="5"/>
        <v>600000</v>
      </c>
      <c r="P11" s="63">
        <f t="shared" si="5"/>
        <v>650000</v>
      </c>
    </row>
    <row r="12" spans="1:17" s="58" customFormat="1">
      <c r="A12" s="55"/>
      <c r="B12" s="16" t="s">
        <v>11</v>
      </c>
      <c r="C12" s="21"/>
      <c r="D12" s="63">
        <v>0</v>
      </c>
      <c r="E12" s="63">
        <v>0</v>
      </c>
      <c r="F12" s="64">
        <v>100000</v>
      </c>
      <c r="G12" s="64">
        <v>50000</v>
      </c>
      <c r="H12" s="63">
        <f t="shared" ref="H12" si="6">G12</f>
        <v>50000</v>
      </c>
      <c r="I12" s="63">
        <f>H12</f>
        <v>50000</v>
      </c>
      <c r="J12" s="63">
        <f t="shared" ref="J12:P12" si="7">I12</f>
        <v>50000</v>
      </c>
      <c r="K12" s="63">
        <f t="shared" si="7"/>
        <v>50000</v>
      </c>
      <c r="L12" s="63">
        <f t="shared" si="7"/>
        <v>50000</v>
      </c>
      <c r="M12" s="63">
        <f t="shared" si="7"/>
        <v>50000</v>
      </c>
      <c r="N12" s="63">
        <f t="shared" si="7"/>
        <v>50000</v>
      </c>
      <c r="O12" s="63">
        <f t="shared" si="7"/>
        <v>50000</v>
      </c>
      <c r="P12" s="63">
        <f t="shared" si="7"/>
        <v>50000</v>
      </c>
    </row>
    <row r="13" spans="1:17" ht="13">
      <c r="A13" s="55"/>
      <c r="B13" s="3"/>
      <c r="C13" s="39"/>
      <c r="D13" s="13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82"/>
    </row>
    <row r="14" spans="1:17">
      <c r="A14" s="55"/>
      <c r="B14" s="44" t="s">
        <v>23</v>
      </c>
      <c r="C14" s="46">
        <v>1000</v>
      </c>
      <c r="D14" s="1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82"/>
    </row>
    <row r="15" spans="1:17">
      <c r="A15" s="55"/>
      <c r="B15" s="44" t="s">
        <v>59</v>
      </c>
      <c r="C15" s="59">
        <v>2500</v>
      </c>
      <c r="D15" s="13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82"/>
    </row>
    <row r="16" spans="1:17">
      <c r="A16" s="55"/>
      <c r="B16" s="45"/>
      <c r="C16" s="64"/>
      <c r="D16" s="13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82"/>
    </row>
    <row r="17" spans="1:17" s="70" customFormat="1">
      <c r="A17" s="57"/>
      <c r="B17" s="22" t="s">
        <v>39</v>
      </c>
      <c r="C17" s="23"/>
      <c r="D17" s="24">
        <v>0</v>
      </c>
      <c r="E17" s="24">
        <f t="shared" ref="E17:P17" si="8">E$11/$C$15*$C$14</f>
        <v>20000</v>
      </c>
      <c r="F17" s="24">
        <f t="shared" si="8"/>
        <v>60000</v>
      </c>
      <c r="G17" s="24">
        <f t="shared" si="8"/>
        <v>80000</v>
      </c>
      <c r="H17" s="24">
        <f t="shared" si="8"/>
        <v>100000</v>
      </c>
      <c r="I17" s="24">
        <f t="shared" si="8"/>
        <v>120000</v>
      </c>
      <c r="J17" s="24">
        <f t="shared" si="8"/>
        <v>140000</v>
      </c>
      <c r="K17" s="24">
        <f t="shared" si="8"/>
        <v>160000</v>
      </c>
      <c r="L17" s="24">
        <f t="shared" si="8"/>
        <v>180000</v>
      </c>
      <c r="M17" s="24">
        <f t="shared" si="8"/>
        <v>200000</v>
      </c>
      <c r="N17" s="24">
        <f t="shared" si="8"/>
        <v>220000</v>
      </c>
      <c r="O17" s="24">
        <f t="shared" si="8"/>
        <v>240000</v>
      </c>
      <c r="P17" s="24">
        <f t="shared" si="8"/>
        <v>260000</v>
      </c>
    </row>
    <row r="18" spans="1:17" ht="13">
      <c r="A18" s="55"/>
      <c r="B18" s="3"/>
      <c r="C18" s="39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83"/>
    </row>
    <row r="19" spans="1:17" ht="13">
      <c r="A19" s="56"/>
      <c r="B19" s="60" t="s">
        <v>27</v>
      </c>
      <c r="C19" s="61"/>
      <c r="D19" s="62"/>
      <c r="E19" s="28"/>
      <c r="F19" s="29">
        <v>0.5</v>
      </c>
      <c r="G19" s="28">
        <f>F19</f>
        <v>0.5</v>
      </c>
      <c r="H19" s="28">
        <f>G19-5%</f>
        <v>0.45</v>
      </c>
      <c r="I19" s="28">
        <f>H19</f>
        <v>0.45</v>
      </c>
      <c r="J19" s="28">
        <f t="shared" ref="J19" si="9">I19</f>
        <v>0.45</v>
      </c>
      <c r="K19" s="28">
        <f>J19-5%</f>
        <v>0.4</v>
      </c>
      <c r="L19" s="28">
        <f t="shared" ref="L19:P19" si="10">K19</f>
        <v>0.4</v>
      </c>
      <c r="M19" s="28">
        <f t="shared" si="10"/>
        <v>0.4</v>
      </c>
      <c r="N19" s="28">
        <f t="shared" si="10"/>
        <v>0.4</v>
      </c>
      <c r="O19" s="28">
        <f t="shared" si="10"/>
        <v>0.4</v>
      </c>
      <c r="P19" s="28">
        <f t="shared" si="10"/>
        <v>0.4</v>
      </c>
    </row>
    <row r="20" spans="1:17">
      <c r="A20" s="55"/>
      <c r="B20" s="16" t="s">
        <v>38</v>
      </c>
      <c r="C20" s="21"/>
      <c r="D20" s="17">
        <v>0</v>
      </c>
      <c r="E20" s="17">
        <v>2000</v>
      </c>
      <c r="F20" s="17">
        <f t="shared" ref="F20:O20" si="11">ROUND(E20*(1+F19),0)</f>
        <v>3000</v>
      </c>
      <c r="G20" s="17">
        <f t="shared" si="11"/>
        <v>4500</v>
      </c>
      <c r="H20" s="17">
        <f t="shared" si="11"/>
        <v>6525</v>
      </c>
      <c r="I20" s="17">
        <f t="shared" si="11"/>
        <v>9461</v>
      </c>
      <c r="J20" s="17">
        <f t="shared" si="11"/>
        <v>13718</v>
      </c>
      <c r="K20" s="17">
        <f t="shared" si="11"/>
        <v>19205</v>
      </c>
      <c r="L20" s="17">
        <f t="shared" si="11"/>
        <v>26887</v>
      </c>
      <c r="M20" s="17">
        <f t="shared" si="11"/>
        <v>37642</v>
      </c>
      <c r="N20" s="17">
        <f t="shared" si="11"/>
        <v>52699</v>
      </c>
      <c r="O20" s="17">
        <f t="shared" si="11"/>
        <v>73779</v>
      </c>
      <c r="P20" s="17">
        <f>ROUND(O20*(1+P19),0)</f>
        <v>103291</v>
      </c>
    </row>
    <row r="21" spans="1:17">
      <c r="A21" s="55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</row>
    <row r="22" spans="1:17">
      <c r="A22" s="55"/>
      <c r="B22" s="18" t="s">
        <v>12</v>
      </c>
      <c r="C22" s="19"/>
      <c r="D22" s="20"/>
      <c r="E22" s="20">
        <f t="shared" ref="E22:P22" si="12">E20+E17</f>
        <v>22000</v>
      </c>
      <c r="F22" s="20">
        <f t="shared" si="12"/>
        <v>63000</v>
      </c>
      <c r="G22" s="20">
        <f t="shared" si="12"/>
        <v>84500</v>
      </c>
      <c r="H22" s="20">
        <f t="shared" si="12"/>
        <v>106525</v>
      </c>
      <c r="I22" s="20">
        <f t="shared" si="12"/>
        <v>129461</v>
      </c>
      <c r="J22" s="20">
        <f t="shared" si="12"/>
        <v>153718</v>
      </c>
      <c r="K22" s="20">
        <f t="shared" si="12"/>
        <v>179205</v>
      </c>
      <c r="L22" s="20">
        <f t="shared" si="12"/>
        <v>206887</v>
      </c>
      <c r="M22" s="20">
        <f t="shared" si="12"/>
        <v>237642</v>
      </c>
      <c r="N22" s="20">
        <f t="shared" si="12"/>
        <v>272699</v>
      </c>
      <c r="O22" s="20">
        <f t="shared" si="12"/>
        <v>313779</v>
      </c>
      <c r="P22" s="20">
        <f t="shared" si="12"/>
        <v>363291</v>
      </c>
    </row>
    <row r="23" spans="1:17">
      <c r="A23" s="55"/>
      <c r="B23" s="16"/>
      <c r="C23" s="21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</row>
    <row r="24" spans="1:17" ht="13">
      <c r="A24" s="55"/>
      <c r="B24" s="98" t="s">
        <v>40</v>
      </c>
      <c r="C24" s="87"/>
      <c r="D24" s="35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</row>
    <row r="25" spans="1:17" ht="5" customHeight="1">
      <c r="A25" s="55"/>
      <c r="B25" s="16"/>
      <c r="C25" s="21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</row>
    <row r="26" spans="1:17" ht="13">
      <c r="A26" s="55"/>
      <c r="B26" s="65" t="s">
        <v>13</v>
      </c>
      <c r="C26" s="66"/>
      <c r="D26" s="67"/>
      <c r="E26" s="68">
        <v>7.0000000000000007E-2</v>
      </c>
      <c r="F26" s="69">
        <f>E26</f>
        <v>7.0000000000000007E-2</v>
      </c>
      <c r="G26" s="69">
        <f t="shared" ref="G26:P29" si="13">F26</f>
        <v>7.0000000000000007E-2</v>
      </c>
      <c r="H26" s="69">
        <f t="shared" si="13"/>
        <v>7.0000000000000007E-2</v>
      </c>
      <c r="I26" s="69">
        <f t="shared" si="13"/>
        <v>7.0000000000000007E-2</v>
      </c>
      <c r="J26" s="69">
        <f t="shared" si="13"/>
        <v>7.0000000000000007E-2</v>
      </c>
      <c r="K26" s="69">
        <f t="shared" si="13"/>
        <v>7.0000000000000007E-2</v>
      </c>
      <c r="L26" s="69">
        <f t="shared" si="13"/>
        <v>7.0000000000000007E-2</v>
      </c>
      <c r="M26" s="69">
        <f t="shared" si="13"/>
        <v>7.0000000000000007E-2</v>
      </c>
      <c r="N26" s="69">
        <f>M26</f>
        <v>7.0000000000000007E-2</v>
      </c>
      <c r="O26" s="69">
        <f t="shared" si="13"/>
        <v>7.0000000000000007E-2</v>
      </c>
      <c r="P26" s="69">
        <f t="shared" si="13"/>
        <v>7.0000000000000007E-2</v>
      </c>
    </row>
    <row r="27" spans="1:17">
      <c r="A27" s="55"/>
      <c r="B27" s="16" t="s">
        <v>26</v>
      </c>
      <c r="C27" s="21"/>
      <c r="D27" s="36">
        <v>65</v>
      </c>
      <c r="E27" s="17">
        <f t="shared" ref="E27:P27" si="14">E20*E26</f>
        <v>140</v>
      </c>
      <c r="F27" s="17">
        <f t="shared" si="14"/>
        <v>210.00000000000003</v>
      </c>
      <c r="G27" s="17">
        <f t="shared" si="14"/>
        <v>315.00000000000006</v>
      </c>
      <c r="H27" s="17">
        <f t="shared" si="14"/>
        <v>456.75000000000006</v>
      </c>
      <c r="I27" s="17">
        <f t="shared" si="14"/>
        <v>662.2700000000001</v>
      </c>
      <c r="J27" s="17">
        <f t="shared" si="14"/>
        <v>960.2600000000001</v>
      </c>
      <c r="K27" s="17">
        <f t="shared" si="14"/>
        <v>1344.3500000000001</v>
      </c>
      <c r="L27" s="17">
        <f t="shared" si="14"/>
        <v>1882.0900000000001</v>
      </c>
      <c r="M27" s="17">
        <f t="shared" si="14"/>
        <v>2634.94</v>
      </c>
      <c r="N27" s="17">
        <f t="shared" si="14"/>
        <v>3688.9300000000003</v>
      </c>
      <c r="O27" s="17">
        <f t="shared" si="14"/>
        <v>5164.5300000000007</v>
      </c>
      <c r="P27" s="17">
        <f t="shared" si="14"/>
        <v>7230.3700000000008</v>
      </c>
    </row>
    <row r="28" spans="1:17">
      <c r="A28" s="55"/>
      <c r="B28" s="16"/>
      <c r="C28" s="21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</row>
    <row r="29" spans="1:17" ht="13">
      <c r="A29" s="55"/>
      <c r="B29" s="65" t="s">
        <v>14</v>
      </c>
      <c r="C29" s="66"/>
      <c r="D29" s="67"/>
      <c r="E29" s="68">
        <v>0.02</v>
      </c>
      <c r="F29" s="69">
        <f>E29</f>
        <v>0.02</v>
      </c>
      <c r="G29" s="69">
        <f>F29+0.25%</f>
        <v>2.2499999999999999E-2</v>
      </c>
      <c r="H29" s="69">
        <f t="shared" si="13"/>
        <v>2.2499999999999999E-2</v>
      </c>
      <c r="I29" s="69">
        <f t="shared" si="13"/>
        <v>2.2499999999999999E-2</v>
      </c>
      <c r="J29" s="69">
        <f>I29+0.25%</f>
        <v>2.4999999999999998E-2</v>
      </c>
      <c r="K29" s="69">
        <f>J29</f>
        <v>2.4999999999999998E-2</v>
      </c>
      <c r="L29" s="69">
        <f>K29</f>
        <v>2.4999999999999998E-2</v>
      </c>
      <c r="M29" s="69">
        <f t="shared" si="13"/>
        <v>2.4999999999999998E-2</v>
      </c>
      <c r="N29" s="69">
        <f>M29+0.25%</f>
        <v>2.7499999999999997E-2</v>
      </c>
      <c r="O29" s="69">
        <f t="shared" si="13"/>
        <v>2.7499999999999997E-2</v>
      </c>
      <c r="P29" s="69">
        <f t="shared" si="13"/>
        <v>2.7499999999999997E-2</v>
      </c>
    </row>
    <row r="30" spans="1:17">
      <c r="A30" s="55"/>
      <c r="B30" s="16" t="s">
        <v>25</v>
      </c>
      <c r="C30" s="21"/>
      <c r="D30" s="17">
        <v>0</v>
      </c>
      <c r="E30" s="17">
        <f t="shared" ref="E30:P30" si="15">E17*E29</f>
        <v>400</v>
      </c>
      <c r="F30" s="17">
        <f t="shared" si="15"/>
        <v>1200</v>
      </c>
      <c r="G30" s="17">
        <f t="shared" si="15"/>
        <v>1800</v>
      </c>
      <c r="H30" s="17">
        <f t="shared" si="15"/>
        <v>2250</v>
      </c>
      <c r="I30" s="17">
        <f t="shared" si="15"/>
        <v>2700</v>
      </c>
      <c r="J30" s="17">
        <f t="shared" si="15"/>
        <v>3499.9999999999995</v>
      </c>
      <c r="K30" s="17">
        <f t="shared" si="15"/>
        <v>3999.9999999999995</v>
      </c>
      <c r="L30" s="17">
        <f t="shared" si="15"/>
        <v>4500</v>
      </c>
      <c r="M30" s="17">
        <f t="shared" si="15"/>
        <v>5000</v>
      </c>
      <c r="N30" s="17">
        <f t="shared" si="15"/>
        <v>6049.9999999999991</v>
      </c>
      <c r="O30" s="17">
        <f t="shared" si="15"/>
        <v>6599.9999999999991</v>
      </c>
      <c r="P30" s="17">
        <f t="shared" si="15"/>
        <v>7149.9999999999991</v>
      </c>
    </row>
    <row r="31" spans="1:17">
      <c r="A31" s="55"/>
      <c r="B31" s="16"/>
      <c r="C31" s="21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</row>
    <row r="32" spans="1:17" s="40" customFormat="1" ht="13">
      <c r="A32" s="57" t="s">
        <v>24</v>
      </c>
      <c r="B32" s="47" t="s">
        <v>28</v>
      </c>
      <c r="C32" s="48"/>
      <c r="D32" s="49">
        <f>D27+D30</f>
        <v>65</v>
      </c>
      <c r="E32" s="49">
        <f t="shared" ref="E32:P32" si="16">E27+E30</f>
        <v>540</v>
      </c>
      <c r="F32" s="49">
        <f t="shared" si="16"/>
        <v>1410</v>
      </c>
      <c r="G32" s="49">
        <f t="shared" si="16"/>
        <v>2115</v>
      </c>
      <c r="H32" s="49">
        <f t="shared" si="16"/>
        <v>2706.75</v>
      </c>
      <c r="I32" s="49">
        <f t="shared" si="16"/>
        <v>3362.27</v>
      </c>
      <c r="J32" s="49">
        <f t="shared" si="16"/>
        <v>4460.2599999999993</v>
      </c>
      <c r="K32" s="49">
        <f t="shared" si="16"/>
        <v>5344.3499999999995</v>
      </c>
      <c r="L32" s="49">
        <f t="shared" si="16"/>
        <v>6382.09</v>
      </c>
      <c r="M32" s="49">
        <f t="shared" si="16"/>
        <v>7634.9400000000005</v>
      </c>
      <c r="N32" s="49">
        <f t="shared" si="16"/>
        <v>9738.93</v>
      </c>
      <c r="O32" s="49">
        <f t="shared" si="16"/>
        <v>11764.529999999999</v>
      </c>
      <c r="P32" s="49">
        <f t="shared" si="16"/>
        <v>14380.369999999999</v>
      </c>
      <c r="Q32" s="70"/>
    </row>
    <row r="33" spans="1:17" s="40" customFormat="1">
      <c r="A33" s="57"/>
      <c r="B33" s="22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70"/>
    </row>
    <row r="34" spans="1:17" ht="13">
      <c r="A34" s="55" t="s">
        <v>24</v>
      </c>
      <c r="B34" s="8"/>
      <c r="C34" s="37"/>
      <c r="D34" s="9">
        <v>1</v>
      </c>
      <c r="E34" s="10">
        <f>+D34+1</f>
        <v>2</v>
      </c>
      <c r="F34" s="10">
        <f t="shared" ref="F34" si="17">+E34+1</f>
        <v>3</v>
      </c>
      <c r="G34" s="10">
        <f t="shared" ref="G34" si="18">+F34+1</f>
        <v>4</v>
      </c>
      <c r="H34" s="10">
        <f t="shared" ref="H34" si="19">+G34+1</f>
        <v>5</v>
      </c>
      <c r="I34" s="10">
        <f t="shared" ref="I34" si="20">+H34+1</f>
        <v>6</v>
      </c>
      <c r="J34" s="10">
        <f t="shared" ref="J34" si="21">+I34+1</f>
        <v>7</v>
      </c>
      <c r="K34" s="10">
        <f t="shared" ref="K34" si="22">+J34+1</f>
        <v>8</v>
      </c>
      <c r="L34" s="10">
        <f t="shared" ref="L34" si="23">+K34+1</f>
        <v>9</v>
      </c>
      <c r="M34" s="10">
        <f t="shared" ref="M34" si="24">+L34+1</f>
        <v>10</v>
      </c>
      <c r="N34" s="10">
        <f t="shared" ref="N34" si="25">+M34+1</f>
        <v>11</v>
      </c>
      <c r="O34" s="10">
        <f t="shared" ref="O34" si="26">+N34+1</f>
        <v>12</v>
      </c>
      <c r="P34" s="10">
        <f>+O34+1</f>
        <v>13</v>
      </c>
    </row>
    <row r="35" spans="1:17" ht="13">
      <c r="A35" s="55"/>
      <c r="B35" s="72" t="s">
        <v>29</v>
      </c>
      <c r="C35" s="2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</row>
    <row r="36" spans="1:17" ht="13">
      <c r="A36" s="55"/>
      <c r="B36" s="65" t="s">
        <v>2</v>
      </c>
      <c r="C36" s="71"/>
      <c r="D36" s="135">
        <v>0</v>
      </c>
      <c r="E36" s="29">
        <v>0.3</v>
      </c>
      <c r="F36" s="28">
        <f t="shared" ref="F36:G36" si="27">E36</f>
        <v>0.3</v>
      </c>
      <c r="G36" s="28">
        <f t="shared" si="27"/>
        <v>0.3</v>
      </c>
      <c r="H36" s="28">
        <f>G36</f>
        <v>0.3</v>
      </c>
      <c r="I36" s="28">
        <f>H36</f>
        <v>0.3</v>
      </c>
      <c r="J36" s="28">
        <f t="shared" ref="J36:O36" si="28">I36</f>
        <v>0.3</v>
      </c>
      <c r="K36" s="28">
        <f t="shared" si="28"/>
        <v>0.3</v>
      </c>
      <c r="L36" s="28">
        <f t="shared" si="28"/>
        <v>0.3</v>
      </c>
      <c r="M36" s="28">
        <f t="shared" si="28"/>
        <v>0.3</v>
      </c>
      <c r="N36" s="28">
        <f t="shared" si="28"/>
        <v>0.3</v>
      </c>
      <c r="O36" s="28">
        <f t="shared" si="28"/>
        <v>0.3</v>
      </c>
      <c r="P36" s="28">
        <f>O36</f>
        <v>0.3</v>
      </c>
    </row>
    <row r="37" spans="1:17">
      <c r="A37" s="55"/>
      <c r="B37" s="26" t="s">
        <v>30</v>
      </c>
      <c r="C37" s="27"/>
      <c r="D37" s="17">
        <v>0</v>
      </c>
      <c r="E37" s="17">
        <f>D40</f>
        <v>65</v>
      </c>
      <c r="F37" s="17">
        <f t="shared" ref="F37:O37" si="29">E40</f>
        <v>585.5</v>
      </c>
      <c r="G37" s="17">
        <f t="shared" si="29"/>
        <v>1819.85</v>
      </c>
      <c r="H37" s="17">
        <f t="shared" si="29"/>
        <v>3388.895</v>
      </c>
      <c r="I37" s="17">
        <f t="shared" si="29"/>
        <v>5078.9765000000007</v>
      </c>
      <c r="J37" s="17">
        <f t="shared" si="29"/>
        <v>6917.5535500000005</v>
      </c>
      <c r="K37" s="17">
        <f t="shared" si="29"/>
        <v>9302.5474849999991</v>
      </c>
      <c r="L37" s="17">
        <f t="shared" si="29"/>
        <v>11856.133239499999</v>
      </c>
      <c r="M37" s="17">
        <f t="shared" si="29"/>
        <v>14681.383267649999</v>
      </c>
      <c r="N37" s="17">
        <f t="shared" si="29"/>
        <v>17911.908287355</v>
      </c>
      <c r="O37" s="17">
        <f t="shared" si="29"/>
        <v>22277.2658011485</v>
      </c>
      <c r="P37" s="17">
        <f>O40</f>
        <v>27358.616060803954</v>
      </c>
    </row>
    <row r="38" spans="1:17">
      <c r="A38" s="55"/>
      <c r="B38" s="26" t="s">
        <v>3</v>
      </c>
      <c r="C38" s="27"/>
      <c r="D38" s="17">
        <f t="shared" ref="D38:P38" si="30">D32</f>
        <v>65</v>
      </c>
      <c r="E38" s="17">
        <f t="shared" si="30"/>
        <v>540</v>
      </c>
      <c r="F38" s="17">
        <f t="shared" si="30"/>
        <v>1410</v>
      </c>
      <c r="G38" s="17">
        <f t="shared" si="30"/>
        <v>2115</v>
      </c>
      <c r="H38" s="17">
        <f t="shared" si="30"/>
        <v>2706.75</v>
      </c>
      <c r="I38" s="17">
        <f t="shared" si="30"/>
        <v>3362.27</v>
      </c>
      <c r="J38" s="17">
        <f t="shared" si="30"/>
        <v>4460.2599999999993</v>
      </c>
      <c r="K38" s="17">
        <f t="shared" si="30"/>
        <v>5344.3499999999995</v>
      </c>
      <c r="L38" s="17">
        <f t="shared" si="30"/>
        <v>6382.09</v>
      </c>
      <c r="M38" s="17">
        <f t="shared" si="30"/>
        <v>7634.9400000000005</v>
      </c>
      <c r="N38" s="17">
        <f t="shared" si="30"/>
        <v>9738.93</v>
      </c>
      <c r="O38" s="17">
        <f t="shared" si="30"/>
        <v>11764.529999999999</v>
      </c>
      <c r="P38" s="17">
        <f t="shared" si="30"/>
        <v>14380.369999999999</v>
      </c>
    </row>
    <row r="39" spans="1:17">
      <c r="A39" s="55"/>
      <c r="B39" s="26" t="s">
        <v>4</v>
      </c>
      <c r="C39" s="27"/>
      <c r="D39" s="17">
        <f t="shared" ref="D39:P39" si="31">D37*D36</f>
        <v>0</v>
      </c>
      <c r="E39" s="17">
        <f t="shared" si="31"/>
        <v>19.5</v>
      </c>
      <c r="F39" s="17">
        <f t="shared" si="31"/>
        <v>175.65</v>
      </c>
      <c r="G39" s="17">
        <f t="shared" si="31"/>
        <v>545.95499999999993</v>
      </c>
      <c r="H39" s="17">
        <f t="shared" si="31"/>
        <v>1016.6685</v>
      </c>
      <c r="I39" s="17">
        <f t="shared" si="31"/>
        <v>1523.6929500000001</v>
      </c>
      <c r="J39" s="17">
        <f t="shared" si="31"/>
        <v>2075.2660650000003</v>
      </c>
      <c r="K39" s="17">
        <f t="shared" si="31"/>
        <v>2790.7642454999996</v>
      </c>
      <c r="L39" s="17">
        <f t="shared" si="31"/>
        <v>3556.8399718499995</v>
      </c>
      <c r="M39" s="17">
        <f t="shared" si="31"/>
        <v>4404.4149802949996</v>
      </c>
      <c r="N39" s="17">
        <f t="shared" si="31"/>
        <v>5373.5724862064999</v>
      </c>
      <c r="O39" s="17">
        <f t="shared" si="31"/>
        <v>6683.1797403445498</v>
      </c>
      <c r="P39" s="17">
        <f t="shared" si="31"/>
        <v>8207.5848182411864</v>
      </c>
    </row>
    <row r="40" spans="1:17" ht="13" thickBot="1">
      <c r="A40" s="55"/>
      <c r="B40" s="26" t="s">
        <v>5</v>
      </c>
      <c r="C40" s="27"/>
      <c r="D40" s="30">
        <f t="shared" ref="D40:P40" si="32">D37+D38-D39</f>
        <v>65</v>
      </c>
      <c r="E40" s="30">
        <f t="shared" si="32"/>
        <v>585.5</v>
      </c>
      <c r="F40" s="30">
        <f t="shared" si="32"/>
        <v>1819.85</v>
      </c>
      <c r="G40" s="30">
        <f t="shared" si="32"/>
        <v>3388.895</v>
      </c>
      <c r="H40" s="30">
        <f t="shared" si="32"/>
        <v>5078.9765000000007</v>
      </c>
      <c r="I40" s="30">
        <f t="shared" si="32"/>
        <v>6917.5535500000005</v>
      </c>
      <c r="J40" s="30">
        <f t="shared" si="32"/>
        <v>9302.5474849999991</v>
      </c>
      <c r="K40" s="30">
        <f t="shared" si="32"/>
        <v>11856.133239499999</v>
      </c>
      <c r="L40" s="30">
        <f t="shared" si="32"/>
        <v>14681.383267649999</v>
      </c>
      <c r="M40" s="30">
        <f t="shared" si="32"/>
        <v>17911.908287355</v>
      </c>
      <c r="N40" s="30">
        <f t="shared" si="32"/>
        <v>22277.2658011485</v>
      </c>
      <c r="O40" s="30">
        <f t="shared" si="32"/>
        <v>27358.616060803954</v>
      </c>
      <c r="P40" s="30">
        <f t="shared" si="32"/>
        <v>33531.401242562766</v>
      </c>
    </row>
    <row r="41" spans="1:17" ht="13" thickTop="1">
      <c r="A41" s="55"/>
      <c r="B41" s="26"/>
      <c r="C41" s="2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</row>
    <row r="42" spans="1:17">
      <c r="A42" s="55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</row>
    <row r="43" spans="1:17">
      <c r="A43" s="55"/>
      <c r="B43" s="26"/>
      <c r="C43" s="2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</row>
    <row r="44" spans="1:17" s="40" customFormat="1" ht="23">
      <c r="A44" s="55"/>
      <c r="B44" s="51" t="s">
        <v>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70"/>
    </row>
    <row r="45" spans="1:17" s="40" customFormat="1">
      <c r="A45" s="57"/>
      <c r="B45" s="33"/>
      <c r="C45" s="3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70"/>
    </row>
    <row r="46" spans="1:17" s="40" customFormat="1" ht="13">
      <c r="A46" s="57"/>
      <c r="B46" s="37"/>
      <c r="C46" s="37"/>
      <c r="D46" s="9">
        <v>1</v>
      </c>
      <c r="E46" s="10">
        <f>+D46+1</f>
        <v>2</v>
      </c>
      <c r="F46" s="10">
        <f t="shared" ref="F46" si="33">+E46+1</f>
        <v>3</v>
      </c>
      <c r="G46" s="10">
        <f t="shared" ref="G46" si="34">+F46+1</f>
        <v>4</v>
      </c>
      <c r="H46" s="10">
        <f t="shared" ref="H46" si="35">+G46+1</f>
        <v>5</v>
      </c>
      <c r="I46" s="10">
        <f t="shared" ref="I46" si="36">+H46+1</f>
        <v>6</v>
      </c>
      <c r="J46" s="10">
        <f t="shared" ref="J46" si="37">+I46+1</f>
        <v>7</v>
      </c>
      <c r="K46" s="10">
        <f t="shared" ref="K46" si="38">+J46+1</f>
        <v>8</v>
      </c>
      <c r="L46" s="10">
        <f t="shared" ref="L46" si="39">+K46+1</f>
        <v>9</v>
      </c>
      <c r="M46" s="10">
        <f t="shared" ref="M46" si="40">+L46+1</f>
        <v>10</v>
      </c>
      <c r="N46" s="10">
        <f t="shared" ref="N46" si="41">+M46+1</f>
        <v>11</v>
      </c>
      <c r="O46" s="10">
        <f t="shared" ref="O46" si="42">+N46+1</f>
        <v>12</v>
      </c>
      <c r="P46" s="10">
        <f>+O46+1</f>
        <v>13</v>
      </c>
      <c r="Q46" s="70"/>
    </row>
    <row r="47" spans="1:17" s="40" customFormat="1">
      <c r="A47" s="57"/>
      <c r="B47" s="33"/>
      <c r="C47" s="3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70"/>
    </row>
    <row r="48" spans="1:17" s="40" customFormat="1">
      <c r="A48" s="57"/>
      <c r="B48" s="90" t="s">
        <v>15</v>
      </c>
      <c r="C48" s="91"/>
      <c r="D48" s="92">
        <f>D61</f>
        <v>26000</v>
      </c>
      <c r="E48" s="92">
        <f t="shared" ref="E48:P48" si="43">E61</f>
        <v>26000</v>
      </c>
      <c r="F48" s="92">
        <f t="shared" si="43"/>
        <v>26000</v>
      </c>
      <c r="G48" s="92">
        <f t="shared" si="43"/>
        <v>26000</v>
      </c>
      <c r="H48" s="92">
        <f t="shared" si="43"/>
        <v>39000</v>
      </c>
      <c r="I48" s="92">
        <f t="shared" si="43"/>
        <v>52000</v>
      </c>
      <c r="J48" s="92">
        <f t="shared" si="43"/>
        <v>65000</v>
      </c>
      <c r="K48" s="92">
        <f t="shared" si="43"/>
        <v>78000</v>
      </c>
      <c r="L48" s="92">
        <f t="shared" si="43"/>
        <v>91000</v>
      </c>
      <c r="M48" s="92">
        <f t="shared" si="43"/>
        <v>104000</v>
      </c>
      <c r="N48" s="92">
        <f t="shared" si="43"/>
        <v>117000</v>
      </c>
      <c r="O48" s="92">
        <f t="shared" si="43"/>
        <v>123500</v>
      </c>
      <c r="P48" s="93">
        <f t="shared" si="43"/>
        <v>130000</v>
      </c>
      <c r="Q48" s="70"/>
    </row>
    <row r="49" spans="1:17" s="40" customFormat="1">
      <c r="A49" s="57"/>
      <c r="B49" s="94" t="s">
        <v>51</v>
      </c>
      <c r="C49" s="23"/>
      <c r="D49" s="24">
        <f>D11</f>
        <v>0</v>
      </c>
      <c r="E49" s="24">
        <f t="shared" ref="E49:P49" si="44">E11</f>
        <v>50000</v>
      </c>
      <c r="F49" s="24">
        <f t="shared" si="44"/>
        <v>150000</v>
      </c>
      <c r="G49" s="24">
        <f t="shared" si="44"/>
        <v>200000</v>
      </c>
      <c r="H49" s="24">
        <f t="shared" si="44"/>
        <v>250000</v>
      </c>
      <c r="I49" s="24">
        <f t="shared" si="44"/>
        <v>300000</v>
      </c>
      <c r="J49" s="24">
        <f t="shared" si="44"/>
        <v>350000</v>
      </c>
      <c r="K49" s="24">
        <f t="shared" si="44"/>
        <v>400000</v>
      </c>
      <c r="L49" s="24">
        <f t="shared" si="44"/>
        <v>450000</v>
      </c>
      <c r="M49" s="24">
        <f t="shared" si="44"/>
        <v>500000</v>
      </c>
      <c r="N49" s="24">
        <f t="shared" si="44"/>
        <v>550000</v>
      </c>
      <c r="O49" s="24">
        <f t="shared" si="44"/>
        <v>600000</v>
      </c>
      <c r="P49" s="25">
        <f t="shared" si="44"/>
        <v>650000</v>
      </c>
      <c r="Q49" s="70"/>
    </row>
    <row r="50" spans="1:17" s="40" customFormat="1">
      <c r="A50" s="57"/>
      <c r="B50" s="94" t="s">
        <v>17</v>
      </c>
      <c r="C50" s="23"/>
      <c r="D50" s="24">
        <f>D67</f>
        <v>0</v>
      </c>
      <c r="E50" s="24">
        <f t="shared" ref="E50:P50" si="45">E67</f>
        <v>300000</v>
      </c>
      <c r="F50" s="24">
        <f t="shared" si="45"/>
        <v>400000</v>
      </c>
      <c r="G50" s="24">
        <f t="shared" si="45"/>
        <v>600000</v>
      </c>
      <c r="H50" s="24">
        <f t="shared" si="45"/>
        <v>840000</v>
      </c>
      <c r="I50" s="24">
        <f t="shared" si="45"/>
        <v>960000</v>
      </c>
      <c r="J50" s="24">
        <f t="shared" si="45"/>
        <v>1080000</v>
      </c>
      <c r="K50" s="24">
        <f t="shared" si="45"/>
        <v>1080000</v>
      </c>
      <c r="L50" s="24">
        <f t="shared" si="45"/>
        <v>1620000</v>
      </c>
      <c r="M50" s="24">
        <f t="shared" si="45"/>
        <v>1800000</v>
      </c>
      <c r="N50" s="24">
        <f t="shared" si="45"/>
        <v>1980000</v>
      </c>
      <c r="O50" s="24">
        <f t="shared" si="45"/>
        <v>2880000</v>
      </c>
      <c r="P50" s="25">
        <f t="shared" si="45"/>
        <v>3120000</v>
      </c>
      <c r="Q50" s="70"/>
    </row>
    <row r="51" spans="1:17" s="40" customFormat="1">
      <c r="A51" s="57"/>
      <c r="B51" s="94" t="s">
        <v>42</v>
      </c>
      <c r="C51" s="23"/>
      <c r="D51" s="24">
        <f>D72</f>
        <v>0</v>
      </c>
      <c r="E51" s="24">
        <f t="shared" ref="E51:P51" si="46">E72</f>
        <v>45000</v>
      </c>
      <c r="F51" s="24">
        <f t="shared" si="46"/>
        <v>60000</v>
      </c>
      <c r="G51" s="24">
        <f t="shared" si="46"/>
        <v>90000</v>
      </c>
      <c r="H51" s="24">
        <f t="shared" si="46"/>
        <v>105000</v>
      </c>
      <c r="I51" s="24">
        <f t="shared" si="46"/>
        <v>120000</v>
      </c>
      <c r="J51" s="24">
        <f t="shared" si="46"/>
        <v>135000</v>
      </c>
      <c r="K51" s="24">
        <f t="shared" si="46"/>
        <v>135000</v>
      </c>
      <c r="L51" s="24">
        <f t="shared" si="46"/>
        <v>135000</v>
      </c>
      <c r="M51" s="24">
        <f t="shared" si="46"/>
        <v>200000</v>
      </c>
      <c r="N51" s="24">
        <f t="shared" si="46"/>
        <v>220000</v>
      </c>
      <c r="O51" s="24">
        <f t="shared" si="46"/>
        <v>240000</v>
      </c>
      <c r="P51" s="25">
        <f t="shared" si="46"/>
        <v>260000</v>
      </c>
      <c r="Q51" s="70"/>
    </row>
    <row r="52" spans="1:17" s="40" customFormat="1">
      <c r="A52" s="57"/>
      <c r="B52" s="94" t="s">
        <v>16</v>
      </c>
      <c r="C52" s="23"/>
      <c r="D52" s="24">
        <f>D75</f>
        <v>10000</v>
      </c>
      <c r="E52" s="24">
        <f t="shared" ref="E52:P52" si="47">E75</f>
        <v>10000</v>
      </c>
      <c r="F52" s="24">
        <f t="shared" si="47"/>
        <v>10000</v>
      </c>
      <c r="G52" s="24">
        <f t="shared" si="47"/>
        <v>12000</v>
      </c>
      <c r="H52" s="24">
        <f t="shared" si="47"/>
        <v>12000</v>
      </c>
      <c r="I52" s="24">
        <f t="shared" si="47"/>
        <v>12000</v>
      </c>
      <c r="J52" s="24">
        <f t="shared" si="47"/>
        <v>14000</v>
      </c>
      <c r="K52" s="24">
        <f t="shared" si="47"/>
        <v>14000</v>
      </c>
      <c r="L52" s="24">
        <f t="shared" si="47"/>
        <v>14000</v>
      </c>
      <c r="M52" s="24">
        <f t="shared" si="47"/>
        <v>16000</v>
      </c>
      <c r="N52" s="24">
        <f t="shared" si="47"/>
        <v>16000</v>
      </c>
      <c r="O52" s="24">
        <f t="shared" si="47"/>
        <v>18000</v>
      </c>
      <c r="P52" s="25">
        <f t="shared" si="47"/>
        <v>18000</v>
      </c>
      <c r="Q52" s="70"/>
    </row>
    <row r="53" spans="1:17" s="40" customFormat="1">
      <c r="A53" s="57"/>
      <c r="B53" s="94" t="s">
        <v>46</v>
      </c>
      <c r="C53" s="23"/>
      <c r="D53" s="24">
        <f t="shared" ref="D53:P53" si="48">D76</f>
        <v>0</v>
      </c>
      <c r="E53" s="24">
        <f t="shared" si="48"/>
        <v>0</v>
      </c>
      <c r="F53" s="24">
        <f t="shared" si="48"/>
        <v>0</v>
      </c>
      <c r="G53" s="24">
        <f t="shared" si="48"/>
        <v>0</v>
      </c>
      <c r="H53" s="24">
        <f t="shared" si="48"/>
        <v>50000</v>
      </c>
      <c r="I53" s="24">
        <f t="shared" si="48"/>
        <v>50000</v>
      </c>
      <c r="J53" s="24">
        <f t="shared" si="48"/>
        <v>50000</v>
      </c>
      <c r="K53" s="24">
        <f t="shared" si="48"/>
        <v>80000</v>
      </c>
      <c r="L53" s="24">
        <f t="shared" si="48"/>
        <v>80000</v>
      </c>
      <c r="M53" s="24">
        <f t="shared" si="48"/>
        <v>80000</v>
      </c>
      <c r="N53" s="24">
        <f t="shared" si="48"/>
        <v>80000</v>
      </c>
      <c r="O53" s="24">
        <f t="shared" si="48"/>
        <v>100000</v>
      </c>
      <c r="P53" s="25">
        <f t="shared" si="48"/>
        <v>100000</v>
      </c>
      <c r="Q53" s="70"/>
    </row>
    <row r="54" spans="1:17" s="40" customFormat="1">
      <c r="A54" s="57"/>
      <c r="B54" s="94" t="s">
        <v>33</v>
      </c>
      <c r="C54" s="23"/>
      <c r="D54" s="24">
        <f t="shared" ref="D54:P54" si="49">D77</f>
        <v>0</v>
      </c>
      <c r="E54" s="24">
        <f t="shared" si="49"/>
        <v>50000</v>
      </c>
      <c r="F54" s="24">
        <f t="shared" si="49"/>
        <v>50000</v>
      </c>
      <c r="G54" s="24">
        <f t="shared" si="49"/>
        <v>50000</v>
      </c>
      <c r="H54" s="24">
        <f t="shared" si="49"/>
        <v>60000</v>
      </c>
      <c r="I54" s="24">
        <f t="shared" si="49"/>
        <v>60000</v>
      </c>
      <c r="J54" s="24">
        <f t="shared" si="49"/>
        <v>60000</v>
      </c>
      <c r="K54" s="24">
        <f t="shared" si="49"/>
        <v>60000</v>
      </c>
      <c r="L54" s="24">
        <f t="shared" si="49"/>
        <v>90000</v>
      </c>
      <c r="M54" s="24">
        <f t="shared" si="49"/>
        <v>90000</v>
      </c>
      <c r="N54" s="24">
        <f t="shared" si="49"/>
        <v>90000</v>
      </c>
      <c r="O54" s="24">
        <f t="shared" si="49"/>
        <v>90000</v>
      </c>
      <c r="P54" s="25">
        <f t="shared" si="49"/>
        <v>90000</v>
      </c>
      <c r="Q54" s="70"/>
    </row>
    <row r="55" spans="1:17" s="40" customFormat="1">
      <c r="A55" s="57"/>
      <c r="B55" s="95" t="s">
        <v>34</v>
      </c>
      <c r="C55" s="96"/>
      <c r="D55" s="24">
        <f t="shared" ref="D55:P55" si="50">D78</f>
        <v>0</v>
      </c>
      <c r="E55" s="24">
        <f t="shared" si="50"/>
        <v>100000</v>
      </c>
      <c r="F55" s="24">
        <f t="shared" si="50"/>
        <v>100000</v>
      </c>
      <c r="G55" s="24">
        <f t="shared" si="50"/>
        <v>100000</v>
      </c>
      <c r="H55" s="24">
        <f t="shared" si="50"/>
        <v>100000</v>
      </c>
      <c r="I55" s="24">
        <f t="shared" si="50"/>
        <v>100000</v>
      </c>
      <c r="J55" s="24">
        <f t="shared" si="50"/>
        <v>100000</v>
      </c>
      <c r="K55" s="24">
        <f t="shared" si="50"/>
        <v>150000</v>
      </c>
      <c r="L55" s="24">
        <f t="shared" si="50"/>
        <v>150000</v>
      </c>
      <c r="M55" s="24">
        <f t="shared" si="50"/>
        <v>150000</v>
      </c>
      <c r="N55" s="24">
        <f t="shared" si="50"/>
        <v>150000</v>
      </c>
      <c r="O55" s="24">
        <f t="shared" si="50"/>
        <v>200000</v>
      </c>
      <c r="P55" s="25">
        <f t="shared" si="50"/>
        <v>200000</v>
      </c>
      <c r="Q55" s="70"/>
    </row>
    <row r="56" spans="1:17" s="40" customFormat="1" ht="13">
      <c r="A56" s="57"/>
      <c r="B56" s="97" t="s">
        <v>37</v>
      </c>
      <c r="C56" s="48"/>
      <c r="D56" s="49">
        <f>SUM(D48:D55)</f>
        <v>36000</v>
      </c>
      <c r="E56" s="49">
        <f t="shared" ref="E56:P56" si="51">SUM(E48:E55)</f>
        <v>581000</v>
      </c>
      <c r="F56" s="49">
        <f t="shared" si="51"/>
        <v>796000</v>
      </c>
      <c r="G56" s="49">
        <f t="shared" si="51"/>
        <v>1078000</v>
      </c>
      <c r="H56" s="49">
        <f t="shared" si="51"/>
        <v>1456000</v>
      </c>
      <c r="I56" s="49">
        <f t="shared" si="51"/>
        <v>1654000</v>
      </c>
      <c r="J56" s="49">
        <f t="shared" si="51"/>
        <v>1854000</v>
      </c>
      <c r="K56" s="49">
        <f t="shared" si="51"/>
        <v>1997000</v>
      </c>
      <c r="L56" s="49">
        <f t="shared" si="51"/>
        <v>2630000</v>
      </c>
      <c r="M56" s="49">
        <f t="shared" si="51"/>
        <v>2940000</v>
      </c>
      <c r="N56" s="49">
        <f t="shared" si="51"/>
        <v>3203000</v>
      </c>
      <c r="O56" s="49">
        <f t="shared" si="51"/>
        <v>4251500</v>
      </c>
      <c r="P56" s="50">
        <f t="shared" si="51"/>
        <v>4568000</v>
      </c>
      <c r="Q56" s="70"/>
    </row>
    <row r="57" spans="1:17" s="40" customFormat="1">
      <c r="A57" s="57"/>
      <c r="B57" s="22"/>
      <c r="C57" s="23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70"/>
    </row>
    <row r="58" spans="1:17">
      <c r="A58" s="57"/>
      <c r="B58" s="86" t="s">
        <v>15</v>
      </c>
      <c r="C58" s="87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</row>
    <row r="59" spans="1:17">
      <c r="A59" s="55"/>
      <c r="B59" s="142" t="s">
        <v>35</v>
      </c>
      <c r="C59" s="143">
        <v>6500</v>
      </c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</row>
    <row r="60" spans="1:17">
      <c r="A60" s="55"/>
      <c r="B60" s="16" t="s">
        <v>36</v>
      </c>
      <c r="C60" s="21"/>
      <c r="D60" s="17">
        <v>4</v>
      </c>
      <c r="E60" s="17">
        <f>D60</f>
        <v>4</v>
      </c>
      <c r="F60" s="17">
        <f t="shared" ref="F60:G60" si="52">E60</f>
        <v>4</v>
      </c>
      <c r="G60" s="17">
        <f t="shared" si="52"/>
        <v>4</v>
      </c>
      <c r="H60" s="17">
        <f>G60+2</f>
        <v>6</v>
      </c>
      <c r="I60" s="17">
        <f t="shared" ref="I60:K60" si="53">H60+2</f>
        <v>8</v>
      </c>
      <c r="J60" s="17">
        <f t="shared" si="53"/>
        <v>10</v>
      </c>
      <c r="K60" s="17">
        <f t="shared" si="53"/>
        <v>12</v>
      </c>
      <c r="L60" s="17">
        <f>K60+2</f>
        <v>14</v>
      </c>
      <c r="M60" s="17">
        <f>L60+2</f>
        <v>16</v>
      </c>
      <c r="N60" s="17">
        <f>M60+2</f>
        <v>18</v>
      </c>
      <c r="O60" s="17">
        <f t="shared" ref="O60:P60" si="54">N60+1</f>
        <v>19</v>
      </c>
      <c r="P60" s="17">
        <f t="shared" si="54"/>
        <v>20</v>
      </c>
    </row>
    <row r="61" spans="1:17" ht="13">
      <c r="A61" s="55"/>
      <c r="B61" s="88" t="s">
        <v>21</v>
      </c>
      <c r="C61" s="75"/>
      <c r="D61" s="73">
        <f>$C$59*D60</f>
        <v>26000</v>
      </c>
      <c r="E61" s="73">
        <f t="shared" ref="E61:P61" si="55">$C$59*E60</f>
        <v>26000</v>
      </c>
      <c r="F61" s="73">
        <f t="shared" si="55"/>
        <v>26000</v>
      </c>
      <c r="G61" s="73">
        <f t="shared" si="55"/>
        <v>26000</v>
      </c>
      <c r="H61" s="73">
        <f t="shared" si="55"/>
        <v>39000</v>
      </c>
      <c r="I61" s="73">
        <f t="shared" si="55"/>
        <v>52000</v>
      </c>
      <c r="J61" s="73">
        <f t="shared" si="55"/>
        <v>65000</v>
      </c>
      <c r="K61" s="73">
        <f t="shared" si="55"/>
        <v>78000</v>
      </c>
      <c r="L61" s="73">
        <f t="shared" si="55"/>
        <v>91000</v>
      </c>
      <c r="M61" s="73">
        <f t="shared" si="55"/>
        <v>104000</v>
      </c>
      <c r="N61" s="73">
        <f t="shared" si="55"/>
        <v>117000</v>
      </c>
      <c r="O61" s="73">
        <f t="shared" si="55"/>
        <v>123500</v>
      </c>
      <c r="P61" s="73">
        <f t="shared" si="55"/>
        <v>130000</v>
      </c>
    </row>
    <row r="62" spans="1:17">
      <c r="A62" s="55"/>
      <c r="B62" s="16"/>
      <c r="C62" s="21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</row>
    <row r="63" spans="1:17" s="40" customFormat="1">
      <c r="A63" s="55"/>
      <c r="B63" s="86" t="s">
        <v>17</v>
      </c>
      <c r="C63" s="87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70"/>
    </row>
    <row r="64" spans="1:17">
      <c r="A64" s="55"/>
      <c r="B64" s="16" t="s">
        <v>19</v>
      </c>
      <c r="C64" s="31"/>
      <c r="D64" s="36">
        <v>35000</v>
      </c>
      <c r="E64" s="17">
        <v>100000</v>
      </c>
      <c r="F64" s="17">
        <f t="shared" ref="F64:P64" si="56">E64+F65</f>
        <v>100000</v>
      </c>
      <c r="G64" s="17">
        <f t="shared" si="56"/>
        <v>100000</v>
      </c>
      <c r="H64" s="17">
        <f t="shared" si="56"/>
        <v>120000</v>
      </c>
      <c r="I64" s="17">
        <f t="shared" si="56"/>
        <v>120000</v>
      </c>
      <c r="J64" s="17">
        <f t="shared" si="56"/>
        <v>120000</v>
      </c>
      <c r="K64" s="17">
        <f t="shared" si="56"/>
        <v>120000</v>
      </c>
      <c r="L64" s="17">
        <f t="shared" si="56"/>
        <v>180000</v>
      </c>
      <c r="M64" s="17">
        <f t="shared" si="56"/>
        <v>180000</v>
      </c>
      <c r="N64" s="17">
        <f t="shared" si="56"/>
        <v>180000</v>
      </c>
      <c r="O64" s="17">
        <f t="shared" si="56"/>
        <v>240000</v>
      </c>
      <c r="P64" s="17">
        <f t="shared" si="56"/>
        <v>240000</v>
      </c>
    </row>
    <row r="65" spans="1:18">
      <c r="A65" s="55"/>
      <c r="B65" s="16" t="s">
        <v>18</v>
      </c>
      <c r="C65" s="31"/>
      <c r="D65" s="36"/>
      <c r="E65" s="36">
        <v>0</v>
      </c>
      <c r="F65" s="36">
        <v>0</v>
      </c>
      <c r="G65" s="36">
        <v>0</v>
      </c>
      <c r="H65" s="36">
        <v>20000</v>
      </c>
      <c r="I65" s="36">
        <v>0</v>
      </c>
      <c r="J65" s="36">
        <v>0</v>
      </c>
      <c r="K65" s="36">
        <v>0</v>
      </c>
      <c r="L65" s="36">
        <v>60000</v>
      </c>
      <c r="M65" s="36">
        <v>0</v>
      </c>
      <c r="N65" s="36">
        <v>0</v>
      </c>
      <c r="O65" s="36">
        <v>60000</v>
      </c>
      <c r="P65" s="36">
        <v>0</v>
      </c>
    </row>
    <row r="66" spans="1:18">
      <c r="A66" s="55"/>
      <c r="B66" s="16" t="s">
        <v>41</v>
      </c>
      <c r="C66" s="21"/>
      <c r="D66" s="17">
        <v>2</v>
      </c>
      <c r="E66" s="17">
        <f>D66+1</f>
        <v>3</v>
      </c>
      <c r="F66" s="17">
        <f t="shared" ref="F66" si="57">E66+1</f>
        <v>4</v>
      </c>
      <c r="G66" s="17">
        <f>F66+2</f>
        <v>6</v>
      </c>
      <c r="H66" s="17">
        <f>G66+1</f>
        <v>7</v>
      </c>
      <c r="I66" s="17">
        <f t="shared" ref="I66:J66" si="58">H66+1</f>
        <v>8</v>
      </c>
      <c r="J66" s="17">
        <f t="shared" si="58"/>
        <v>9</v>
      </c>
      <c r="K66" s="17">
        <f>J66</f>
        <v>9</v>
      </c>
      <c r="L66" s="17">
        <f>K66</f>
        <v>9</v>
      </c>
      <c r="M66" s="17">
        <f>L66+1</f>
        <v>10</v>
      </c>
      <c r="N66" s="17">
        <f t="shared" ref="N66:P66" si="59">M66+1</f>
        <v>11</v>
      </c>
      <c r="O66" s="17">
        <f t="shared" si="59"/>
        <v>12</v>
      </c>
      <c r="P66" s="17">
        <f t="shared" si="59"/>
        <v>13</v>
      </c>
    </row>
    <row r="67" spans="1:18" ht="13">
      <c r="A67" s="55"/>
      <c r="B67" s="88" t="s">
        <v>20</v>
      </c>
      <c r="C67" s="75"/>
      <c r="D67" s="73">
        <v>0</v>
      </c>
      <c r="E67" s="73">
        <f t="shared" ref="E67:P67" si="60">E66*E64</f>
        <v>300000</v>
      </c>
      <c r="F67" s="73">
        <f t="shared" si="60"/>
        <v>400000</v>
      </c>
      <c r="G67" s="73">
        <f t="shared" si="60"/>
        <v>600000</v>
      </c>
      <c r="H67" s="73">
        <f t="shared" si="60"/>
        <v>840000</v>
      </c>
      <c r="I67" s="73">
        <f t="shared" si="60"/>
        <v>960000</v>
      </c>
      <c r="J67" s="73">
        <f t="shared" si="60"/>
        <v>1080000</v>
      </c>
      <c r="K67" s="73">
        <f t="shared" si="60"/>
        <v>1080000</v>
      </c>
      <c r="L67" s="73">
        <f t="shared" si="60"/>
        <v>1620000</v>
      </c>
      <c r="M67" s="73">
        <f t="shared" si="60"/>
        <v>1800000</v>
      </c>
      <c r="N67" s="73">
        <f t="shared" si="60"/>
        <v>1980000</v>
      </c>
      <c r="O67" s="73">
        <f t="shared" si="60"/>
        <v>2880000</v>
      </c>
      <c r="P67" s="73">
        <f t="shared" si="60"/>
        <v>3120000</v>
      </c>
    </row>
    <row r="68" spans="1:18" ht="13">
      <c r="A68" s="56" t="s">
        <v>0</v>
      </c>
      <c r="C68" s="89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 t="s">
        <v>0</v>
      </c>
    </row>
    <row r="69" spans="1:18">
      <c r="A69" s="55"/>
      <c r="B69" s="86" t="s">
        <v>45</v>
      </c>
      <c r="C69" s="87"/>
      <c r="D69" s="36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</row>
    <row r="70" spans="1:18">
      <c r="A70" s="55"/>
      <c r="B70" s="16" t="s">
        <v>43</v>
      </c>
      <c r="C70" s="31"/>
      <c r="D70" s="36">
        <v>0</v>
      </c>
      <c r="E70" s="17">
        <f t="shared" ref="E70:P70" si="61">E66</f>
        <v>3</v>
      </c>
      <c r="F70" s="17">
        <f t="shared" si="61"/>
        <v>4</v>
      </c>
      <c r="G70" s="17">
        <f t="shared" si="61"/>
        <v>6</v>
      </c>
      <c r="H70" s="17">
        <f t="shared" si="61"/>
        <v>7</v>
      </c>
      <c r="I70" s="17">
        <f t="shared" si="61"/>
        <v>8</v>
      </c>
      <c r="J70" s="17">
        <f t="shared" si="61"/>
        <v>9</v>
      </c>
      <c r="K70" s="17">
        <f t="shared" si="61"/>
        <v>9</v>
      </c>
      <c r="L70" s="17">
        <f t="shared" si="61"/>
        <v>9</v>
      </c>
      <c r="M70" s="17">
        <f t="shared" si="61"/>
        <v>10</v>
      </c>
      <c r="N70" s="17">
        <f t="shared" si="61"/>
        <v>11</v>
      </c>
      <c r="O70" s="17">
        <f t="shared" si="61"/>
        <v>12</v>
      </c>
      <c r="P70" s="17">
        <f t="shared" si="61"/>
        <v>13</v>
      </c>
    </row>
    <row r="71" spans="1:18">
      <c r="A71" s="55"/>
      <c r="B71" s="16" t="s">
        <v>22</v>
      </c>
      <c r="C71" s="31"/>
      <c r="D71" s="36"/>
      <c r="E71" s="36">
        <v>15000</v>
      </c>
      <c r="F71" s="17">
        <f>E71</f>
        <v>15000</v>
      </c>
      <c r="G71" s="17">
        <f t="shared" ref="G71:L71" si="62">F71</f>
        <v>15000</v>
      </c>
      <c r="H71" s="17">
        <f t="shared" si="62"/>
        <v>15000</v>
      </c>
      <c r="I71" s="17">
        <f t="shared" si="62"/>
        <v>15000</v>
      </c>
      <c r="J71" s="17">
        <f t="shared" si="62"/>
        <v>15000</v>
      </c>
      <c r="K71" s="17">
        <f t="shared" si="62"/>
        <v>15000</v>
      </c>
      <c r="L71" s="17">
        <f t="shared" si="62"/>
        <v>15000</v>
      </c>
      <c r="M71" s="17">
        <f>L71+5000</f>
        <v>20000</v>
      </c>
      <c r="N71" s="17">
        <f>M71</f>
        <v>20000</v>
      </c>
      <c r="O71" s="17">
        <f t="shared" ref="O71:P71" si="63">N71</f>
        <v>20000</v>
      </c>
      <c r="P71" s="17">
        <f t="shared" si="63"/>
        <v>20000</v>
      </c>
    </row>
    <row r="72" spans="1:18" ht="13">
      <c r="A72" s="55"/>
      <c r="B72" s="88" t="s">
        <v>44</v>
      </c>
      <c r="C72" s="74"/>
      <c r="D72" s="100"/>
      <c r="E72" s="99">
        <f>E70*E71</f>
        <v>45000</v>
      </c>
      <c r="F72" s="99">
        <f t="shared" ref="F72:P72" si="64">F70*F71</f>
        <v>60000</v>
      </c>
      <c r="G72" s="99">
        <f t="shared" si="64"/>
        <v>90000</v>
      </c>
      <c r="H72" s="99">
        <f t="shared" si="64"/>
        <v>105000</v>
      </c>
      <c r="I72" s="99">
        <f t="shared" si="64"/>
        <v>120000</v>
      </c>
      <c r="J72" s="99">
        <f t="shared" si="64"/>
        <v>135000</v>
      </c>
      <c r="K72" s="99">
        <f t="shared" si="64"/>
        <v>135000</v>
      </c>
      <c r="L72" s="99">
        <f t="shared" si="64"/>
        <v>135000</v>
      </c>
      <c r="M72" s="99">
        <f t="shared" si="64"/>
        <v>200000</v>
      </c>
      <c r="N72" s="99">
        <f t="shared" si="64"/>
        <v>220000</v>
      </c>
      <c r="O72" s="99">
        <f t="shared" si="64"/>
        <v>240000</v>
      </c>
      <c r="P72" s="99">
        <f t="shared" si="64"/>
        <v>260000</v>
      </c>
    </row>
    <row r="73" spans="1:18">
      <c r="A73" s="56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</row>
    <row r="74" spans="1:18" s="40" customFormat="1">
      <c r="A74" s="55"/>
      <c r="B74" s="86" t="s">
        <v>7</v>
      </c>
      <c r="C74" s="87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70"/>
    </row>
    <row r="75" spans="1:18">
      <c r="A75" s="55"/>
      <c r="B75" s="16" t="s">
        <v>16</v>
      </c>
      <c r="C75" s="31"/>
      <c r="D75" s="17">
        <v>10000</v>
      </c>
      <c r="E75" s="17">
        <f>D75</f>
        <v>10000</v>
      </c>
      <c r="F75" s="17">
        <f t="shared" ref="F75:P75" si="65">E75</f>
        <v>10000</v>
      </c>
      <c r="G75" s="17">
        <f>F75+2000</f>
        <v>12000</v>
      </c>
      <c r="H75" s="17">
        <f t="shared" si="65"/>
        <v>12000</v>
      </c>
      <c r="I75" s="17">
        <f t="shared" si="65"/>
        <v>12000</v>
      </c>
      <c r="J75" s="17">
        <f>I75+2000</f>
        <v>14000</v>
      </c>
      <c r="K75" s="17">
        <f t="shared" si="65"/>
        <v>14000</v>
      </c>
      <c r="L75" s="17">
        <f t="shared" si="65"/>
        <v>14000</v>
      </c>
      <c r="M75" s="17">
        <f>L75+2000</f>
        <v>16000</v>
      </c>
      <c r="N75" s="17">
        <f t="shared" si="65"/>
        <v>16000</v>
      </c>
      <c r="O75" s="17">
        <f>N75+2000</f>
        <v>18000</v>
      </c>
      <c r="P75" s="17">
        <f t="shared" si="65"/>
        <v>18000</v>
      </c>
    </row>
    <row r="76" spans="1:18">
      <c r="A76" s="55"/>
      <c r="B76" s="16" t="s">
        <v>46</v>
      </c>
      <c r="C76" s="31"/>
      <c r="D76" s="36">
        <v>0</v>
      </c>
      <c r="E76" s="17">
        <v>0</v>
      </c>
      <c r="F76" s="17">
        <v>0</v>
      </c>
      <c r="G76" s="17">
        <v>0</v>
      </c>
      <c r="H76" s="36">
        <v>50000</v>
      </c>
      <c r="I76" s="17">
        <f>H76</f>
        <v>50000</v>
      </c>
      <c r="J76" s="17">
        <f t="shared" ref="J76" si="66">I76</f>
        <v>50000</v>
      </c>
      <c r="K76" s="17">
        <f>J76+30000</f>
        <v>80000</v>
      </c>
      <c r="L76" s="17">
        <f>K76</f>
        <v>80000</v>
      </c>
      <c r="M76" s="17">
        <f t="shared" ref="M76:N76" si="67">L76</f>
        <v>80000</v>
      </c>
      <c r="N76" s="17">
        <f t="shared" si="67"/>
        <v>80000</v>
      </c>
      <c r="O76" s="17">
        <f>N76+20000</f>
        <v>100000</v>
      </c>
      <c r="P76" s="17">
        <f>O76</f>
        <v>100000</v>
      </c>
    </row>
    <row r="77" spans="1:18">
      <c r="B77" s="16" t="s">
        <v>33</v>
      </c>
      <c r="C77" s="31"/>
      <c r="D77" s="36">
        <v>0</v>
      </c>
      <c r="E77" s="17">
        <v>50000</v>
      </c>
      <c r="F77" s="17">
        <f>E77</f>
        <v>50000</v>
      </c>
      <c r="G77" s="17">
        <f t="shared" ref="G77:P77" si="68">F77</f>
        <v>50000</v>
      </c>
      <c r="H77" s="17">
        <f>G77+10000</f>
        <v>60000</v>
      </c>
      <c r="I77" s="17">
        <f t="shared" si="68"/>
        <v>60000</v>
      </c>
      <c r="J77" s="17">
        <f t="shared" si="68"/>
        <v>60000</v>
      </c>
      <c r="K77" s="17">
        <f t="shared" si="68"/>
        <v>60000</v>
      </c>
      <c r="L77" s="17">
        <f>K77+30000</f>
        <v>90000</v>
      </c>
      <c r="M77" s="17">
        <f t="shared" si="68"/>
        <v>90000</v>
      </c>
      <c r="N77" s="17">
        <f t="shared" si="68"/>
        <v>90000</v>
      </c>
      <c r="O77" s="17">
        <f t="shared" si="68"/>
        <v>90000</v>
      </c>
      <c r="P77" s="17">
        <f t="shared" si="68"/>
        <v>90000</v>
      </c>
    </row>
    <row r="78" spans="1:18">
      <c r="A78" s="55"/>
      <c r="B78" s="16" t="s">
        <v>34</v>
      </c>
      <c r="C78" s="31"/>
      <c r="D78" s="36"/>
      <c r="E78" s="17">
        <v>100000</v>
      </c>
      <c r="F78" s="17">
        <f>E78</f>
        <v>100000</v>
      </c>
      <c r="G78" s="17">
        <f t="shared" ref="G78:J78" si="69">F78</f>
        <v>100000</v>
      </c>
      <c r="H78" s="17">
        <f t="shared" si="69"/>
        <v>100000</v>
      </c>
      <c r="I78" s="17">
        <f t="shared" si="69"/>
        <v>100000</v>
      </c>
      <c r="J78" s="17">
        <f t="shared" si="69"/>
        <v>100000</v>
      </c>
      <c r="K78" s="17">
        <f>J78+50000</f>
        <v>150000</v>
      </c>
      <c r="L78" s="17">
        <f>K78</f>
        <v>150000</v>
      </c>
      <c r="M78" s="17">
        <f t="shared" ref="M78:N78" si="70">L78</f>
        <v>150000</v>
      </c>
      <c r="N78" s="17">
        <f t="shared" si="70"/>
        <v>150000</v>
      </c>
      <c r="O78" s="17">
        <f>N78+50000</f>
        <v>200000</v>
      </c>
      <c r="P78" s="17">
        <f>O78</f>
        <v>200000</v>
      </c>
      <c r="R78" s="42">
        <f>41000*86</f>
        <v>3526000</v>
      </c>
    </row>
    <row r="79" spans="1:18">
      <c r="A79" s="55"/>
    </row>
    <row r="80" spans="1:18">
      <c r="B80" s="86" t="s">
        <v>61</v>
      </c>
      <c r="C80" s="87"/>
      <c r="D80" s="36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</row>
    <row r="81" spans="2:3">
      <c r="B81" s="84" t="s">
        <v>62</v>
      </c>
      <c r="C81" s="147">
        <f>1984*86</f>
        <v>170624</v>
      </c>
    </row>
    <row r="82" spans="2:3">
      <c r="B82" s="84" t="s">
        <v>63</v>
      </c>
      <c r="C82" s="147">
        <f>30000*86</f>
        <v>2580000</v>
      </c>
    </row>
    <row r="83" spans="2:3">
      <c r="B83" s="84" t="s">
        <v>64</v>
      </c>
      <c r="C83" s="147">
        <f>10000*86</f>
        <v>860000</v>
      </c>
    </row>
    <row r="84" spans="2:3" ht="13">
      <c r="B84" s="148" t="s">
        <v>65</v>
      </c>
      <c r="C84" s="149">
        <f>SUM(C81:C83)</f>
        <v>3610624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Profit and Loss Statement</vt:lpstr>
      <vt:lpstr>Schedules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</dc:creator>
  <cp:lastModifiedBy>AVA</cp:lastModifiedBy>
  <dcterms:created xsi:type="dcterms:W3CDTF">2025-07-25T06:32:58Z</dcterms:created>
  <dcterms:modified xsi:type="dcterms:W3CDTF">2025-07-25T16:35:23Z</dcterms:modified>
</cp:coreProperties>
</file>