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usiness and data analytics\Corsera Business Analytics using Excel\"/>
    </mc:Choice>
  </mc:AlternateContent>
  <xr:revisionPtr revIDLastSave="0" documentId="8_{1490B88B-641C-40BB-9EE2-96180189DF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solver_adj" localSheetId="0" hidden="1">Sheet1!$C$70:$N$70,Sheet1!$C$76:$N$83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Sheet1!$C$76:$N$83</definedName>
    <definedName name="solver_lhs10" localSheetId="0" hidden="1">Sheet1!$F$78:$F$79</definedName>
    <definedName name="solver_lhs11" localSheetId="0" hidden="1">Sheet1!$G$83</definedName>
    <definedName name="solver_lhs12" localSheetId="0" hidden="1">Sheet1!$I$82</definedName>
    <definedName name="solver_lhs13" localSheetId="0" hidden="1">Sheet1!$J$83</definedName>
    <definedName name="solver_lhs14" localSheetId="0" hidden="1">Sheet1!$K$80:$K$82</definedName>
    <definedName name="solver_lhs15" localSheetId="0" hidden="1">Sheet1!$L$80</definedName>
    <definedName name="solver_lhs16" localSheetId="0" hidden="1">Sheet1!$M$82</definedName>
    <definedName name="solver_lhs17" localSheetId="0" hidden="1">Sheet1!$N$76:$N$78</definedName>
    <definedName name="solver_lhs18" localSheetId="0" hidden="1">Sheet1!$O$91:$O$98</definedName>
    <definedName name="solver_lhs19" localSheetId="0" hidden="1">Sheet1!$O$99:$O$102</definedName>
    <definedName name="solver_lhs2" localSheetId="0" hidden="1">Sheet1!$C$81:$C$83</definedName>
    <definedName name="solver_lhs20" localSheetId="0" hidden="1">Sheet1!$O$103:$O$105</definedName>
    <definedName name="solver_lhs3" localSheetId="0" hidden="1">Sheet1!$C$85:$N$85</definedName>
    <definedName name="solver_lhs4" localSheetId="0" hidden="1">Sheet1!$C$70:$N$70</definedName>
    <definedName name="solver_lhs5" localSheetId="0" hidden="1">Sheet1!$D$80</definedName>
    <definedName name="solver_lhs6" localSheetId="0" hidden="1">Sheet1!$D$82</definedName>
    <definedName name="solver_lhs7" localSheetId="0" hidden="1">Sheet1!$E$77:$E$78</definedName>
    <definedName name="solver_lhs8" localSheetId="0" hidden="1">Sheet1!$E$82</definedName>
    <definedName name="solver_lhs9" localSheetId="0" hidden="1">Sheet1!$F$76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20</definedName>
    <definedName name="solver_nwt" localSheetId="0" hidden="1">1</definedName>
    <definedName name="solver_opt" localSheetId="0" hidden="1">Sheet1!$I$43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2</definedName>
    <definedName name="solver_rel15" localSheetId="0" hidden="1">2</definedName>
    <definedName name="solver_rel16" localSheetId="0" hidden="1">2</definedName>
    <definedName name="solver_rel17" localSheetId="0" hidden="1">2</definedName>
    <definedName name="solver_rel18" localSheetId="0" hidden="1">1</definedName>
    <definedName name="solver_rel19" localSheetId="0" hidden="1">1</definedName>
    <definedName name="solver_rel2" localSheetId="0" hidden="1">2</definedName>
    <definedName name="solver_rel20" localSheetId="0" hidden="1">3</definedName>
    <definedName name="solver_rel3" localSheetId="0" hidden="1">2</definedName>
    <definedName name="solver_rel4" localSheetId="0" hidden="1">5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binary</definedName>
    <definedName name="solver_rhs10" localSheetId="0" hidden="1">0</definedName>
    <definedName name="solver_rhs11" localSheetId="0" hidden="1">0</definedName>
    <definedName name="solver_rhs12" localSheetId="0" hidden="1">0</definedName>
    <definedName name="solver_rhs13" localSheetId="0" hidden="1">0</definedName>
    <definedName name="solver_rhs14" localSheetId="0" hidden="1">0</definedName>
    <definedName name="solver_rhs15" localSheetId="0" hidden="1">0</definedName>
    <definedName name="solver_rhs16" localSheetId="0" hidden="1">0</definedName>
    <definedName name="solver_rhs17" localSheetId="0" hidden="1">0</definedName>
    <definedName name="solver_rhs18" localSheetId="0" hidden="1">Sheet1!$Q$91:$Q$98</definedName>
    <definedName name="solver_rhs19" localSheetId="0" hidden="1">Sheet1!$Q$99:$Q$102</definedName>
    <definedName name="solver_rhs2" localSheetId="0" hidden="1">0</definedName>
    <definedName name="solver_rhs20" localSheetId="0" hidden="1">Sheet1!$Q$103:$Q$105</definedName>
    <definedName name="solver_rhs3" localSheetId="0" hidden="1">Sheet1!$C$87:$N$87</definedName>
    <definedName name="solver_rhs4" localSheetId="0" hidden="1">binary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7" i="1" l="1"/>
  <c r="M87" i="1"/>
  <c r="L87" i="1"/>
  <c r="K87" i="1"/>
  <c r="J87" i="1"/>
  <c r="I87" i="1"/>
  <c r="H87" i="1"/>
  <c r="G87" i="1"/>
  <c r="F87" i="1"/>
  <c r="E87" i="1"/>
  <c r="D87" i="1"/>
  <c r="C87" i="1"/>
  <c r="C85" i="1"/>
  <c r="D85" i="1"/>
  <c r="E85" i="1"/>
  <c r="F85" i="1"/>
  <c r="G85" i="1"/>
  <c r="H85" i="1"/>
  <c r="I85" i="1"/>
  <c r="J85" i="1"/>
  <c r="K85" i="1"/>
  <c r="L85" i="1"/>
  <c r="M85" i="1"/>
  <c r="N85" i="1"/>
  <c r="O105" i="1"/>
  <c r="O104" i="1"/>
  <c r="O103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O101" i="1"/>
  <c r="O100" i="1"/>
  <c r="O99" i="1"/>
  <c r="N92" i="1"/>
  <c r="N93" i="1"/>
  <c r="N94" i="1"/>
  <c r="N95" i="1"/>
  <c r="N96" i="1"/>
  <c r="N97" i="1"/>
  <c r="N98" i="1"/>
  <c r="M92" i="1"/>
  <c r="M93" i="1"/>
  <c r="M94" i="1"/>
  <c r="M95" i="1"/>
  <c r="M96" i="1"/>
  <c r="M97" i="1"/>
  <c r="M98" i="1"/>
  <c r="L92" i="1"/>
  <c r="L93" i="1"/>
  <c r="L94" i="1"/>
  <c r="L95" i="1"/>
  <c r="L96" i="1"/>
  <c r="L97" i="1"/>
  <c r="L98" i="1"/>
  <c r="K92" i="1"/>
  <c r="K93" i="1"/>
  <c r="K94" i="1"/>
  <c r="K95" i="1"/>
  <c r="K96" i="1"/>
  <c r="K97" i="1"/>
  <c r="K98" i="1"/>
  <c r="J92" i="1"/>
  <c r="J93" i="1"/>
  <c r="J94" i="1"/>
  <c r="J95" i="1"/>
  <c r="J96" i="1"/>
  <c r="J97" i="1"/>
  <c r="J98" i="1"/>
  <c r="I92" i="1"/>
  <c r="I93" i="1"/>
  <c r="I94" i="1"/>
  <c r="I95" i="1"/>
  <c r="I96" i="1"/>
  <c r="I97" i="1"/>
  <c r="I98" i="1"/>
  <c r="H92" i="1"/>
  <c r="H93" i="1"/>
  <c r="H94" i="1"/>
  <c r="H95" i="1"/>
  <c r="H96" i="1"/>
  <c r="H97" i="1"/>
  <c r="H98" i="1"/>
  <c r="G92" i="1"/>
  <c r="G93" i="1"/>
  <c r="G94" i="1"/>
  <c r="G95" i="1"/>
  <c r="G96" i="1"/>
  <c r="G97" i="1"/>
  <c r="G98" i="1"/>
  <c r="F92" i="1"/>
  <c r="F93" i="1"/>
  <c r="F94" i="1"/>
  <c r="F95" i="1"/>
  <c r="F96" i="1"/>
  <c r="F97" i="1"/>
  <c r="F98" i="1"/>
  <c r="E92" i="1"/>
  <c r="E93" i="1"/>
  <c r="E94" i="1"/>
  <c r="E95" i="1"/>
  <c r="E96" i="1"/>
  <c r="E97" i="1"/>
  <c r="E98" i="1"/>
  <c r="N91" i="1"/>
  <c r="M91" i="1"/>
  <c r="L91" i="1"/>
  <c r="K91" i="1"/>
  <c r="J91" i="1"/>
  <c r="I91" i="1"/>
  <c r="H91" i="1"/>
  <c r="G91" i="1"/>
  <c r="F91" i="1"/>
  <c r="E91" i="1"/>
  <c r="D92" i="1"/>
  <c r="D93" i="1"/>
  <c r="D94" i="1"/>
  <c r="D95" i="1"/>
  <c r="D96" i="1"/>
  <c r="D97" i="1"/>
  <c r="D98" i="1"/>
  <c r="D91" i="1"/>
  <c r="C92" i="1"/>
  <c r="C93" i="1"/>
  <c r="C94" i="1"/>
  <c r="C95" i="1"/>
  <c r="C96" i="1"/>
  <c r="C97" i="1"/>
  <c r="C98" i="1"/>
  <c r="C91" i="1"/>
  <c r="J35" i="1"/>
  <c r="J34" i="1"/>
  <c r="J33" i="1"/>
  <c r="J30" i="1"/>
  <c r="J29" i="1"/>
  <c r="J28" i="1"/>
  <c r="J27" i="1"/>
  <c r="J24" i="1"/>
  <c r="J23" i="1"/>
  <c r="J22" i="1"/>
  <c r="J21" i="1"/>
  <c r="J20" i="1"/>
  <c r="I43" i="1"/>
  <c r="O102" i="1" l="1"/>
  <c r="O92" i="1"/>
  <c r="O91" i="1"/>
  <c r="O93" i="1"/>
  <c r="O94" i="1"/>
  <c r="O98" i="1"/>
  <c r="O95" i="1"/>
  <c r="O97" i="1"/>
  <c r="O96" i="1"/>
  <c r="Q26" i="1"/>
  <c r="Q25" i="1"/>
  <c r="Q24" i="1"/>
  <c r="Q27" i="1" l="1"/>
  <c r="M16" i="1"/>
  <c r="E34" i="1"/>
  <c r="F34" i="1"/>
  <c r="D34" i="1"/>
  <c r="D36" i="1" s="1"/>
  <c r="M26" i="1" s="1"/>
  <c r="E30" i="1"/>
  <c r="E31" i="1" s="1"/>
  <c r="N25" i="1" s="1"/>
  <c r="F30" i="1"/>
  <c r="D30" i="1"/>
  <c r="E27" i="1"/>
  <c r="F27" i="1"/>
  <c r="D27" i="1"/>
  <c r="E24" i="1"/>
  <c r="F24" i="1"/>
  <c r="D24" i="1"/>
  <c r="F22" i="1"/>
  <c r="E22" i="1"/>
  <c r="D22" i="1"/>
  <c r="F21" i="1"/>
  <c r="E21" i="1"/>
  <c r="D21" i="1"/>
  <c r="E36" i="1"/>
  <c r="N26" i="1" s="1"/>
  <c r="F36" i="1"/>
  <c r="O26" i="1" s="1"/>
  <c r="G36" i="1"/>
  <c r="H35" i="1"/>
  <c r="I35" i="1" s="1"/>
  <c r="H34" i="1"/>
  <c r="H33" i="1"/>
  <c r="G31" i="1"/>
  <c r="H30" i="1"/>
  <c r="H29" i="1"/>
  <c r="I29" i="1" s="1"/>
  <c r="H28" i="1"/>
  <c r="H27" i="1"/>
  <c r="G25" i="1"/>
  <c r="H21" i="1"/>
  <c r="H22" i="1"/>
  <c r="H23" i="1"/>
  <c r="I23" i="1" s="1"/>
  <c r="H24" i="1"/>
  <c r="H20" i="1"/>
  <c r="I20" i="1" s="1"/>
  <c r="H36" i="1" l="1"/>
  <c r="I24" i="1"/>
  <c r="I30" i="1"/>
  <c r="E25" i="1"/>
  <c r="N24" i="1" s="1"/>
  <c r="N27" i="1" s="1"/>
  <c r="M13" i="1" s="1"/>
  <c r="F25" i="1"/>
  <c r="O24" i="1" s="1"/>
  <c r="F31" i="1"/>
  <c r="O25" i="1" s="1"/>
  <c r="D25" i="1"/>
  <c r="M24" i="1" s="1"/>
  <c r="I34" i="1"/>
  <c r="I22" i="1"/>
  <c r="P26" i="1"/>
  <c r="H31" i="1"/>
  <c r="D31" i="1"/>
  <c r="M25" i="1" s="1"/>
  <c r="H25" i="1"/>
  <c r="I27" i="1"/>
  <c r="I21" i="1"/>
  <c r="I33" i="1"/>
  <c r="I28" i="1"/>
  <c r="O27" i="1" l="1"/>
  <c r="M14" i="1" s="1"/>
  <c r="F40" i="1"/>
  <c r="E40" i="1"/>
  <c r="P25" i="1"/>
  <c r="I38" i="1"/>
  <c r="F46" i="1" s="1"/>
  <c r="I36" i="1"/>
  <c r="D46" i="1" s="1"/>
  <c r="I37" i="1"/>
  <c r="E46" i="1" s="1"/>
  <c r="D40" i="1"/>
  <c r="P24" i="1"/>
  <c r="M27" i="1"/>
  <c r="M12" i="1" s="1"/>
  <c r="P27" i="1" l="1"/>
  <c r="M15" i="1" s="1"/>
  <c r="M19" i="1" s="1"/>
  <c r="G40" i="1"/>
</calcChain>
</file>

<file path=xl/sharedStrings.xml><?xml version="1.0" encoding="utf-8"?>
<sst xmlns="http://schemas.openxmlformats.org/spreadsheetml/2006/main" count="187" uniqueCount="89">
  <si>
    <t>Financial Estimates for Potential Projects (in $millions)</t>
  </si>
  <si>
    <t>Project Index</t>
  </si>
  <si>
    <t>Functional Area (FA)</t>
  </si>
  <si>
    <t>Partnership Percentage</t>
  </si>
  <si>
    <t>Capex Year 1</t>
  </si>
  <si>
    <t>FA1</t>
  </si>
  <si>
    <t>FA2</t>
  </si>
  <si>
    <t>FA3</t>
  </si>
  <si>
    <t>Capex Year 2</t>
  </si>
  <si>
    <t>Capex Year 3</t>
  </si>
  <si>
    <t>NPV</t>
  </si>
  <si>
    <t>Given:</t>
  </si>
  <si>
    <t>Inputs:</t>
  </si>
  <si>
    <t>Approval</t>
  </si>
  <si>
    <t xml:space="preserve">FA1 </t>
  </si>
  <si>
    <t>New NPV</t>
  </si>
  <si>
    <t>ROI</t>
  </si>
  <si>
    <t>Annual Revenue(millions)</t>
  </si>
  <si>
    <t>Total Expenditure(millions)</t>
  </si>
  <si>
    <t>Per Year Capex(millions)</t>
  </si>
  <si>
    <t>NPV discount Rate %</t>
  </si>
  <si>
    <t>FA1 approved totals</t>
  </si>
  <si>
    <t>FA2 approved totals</t>
  </si>
  <si>
    <t>FA3 approved totals</t>
  </si>
  <si>
    <t>Constraints Check</t>
  </si>
  <si>
    <t>Capital Ex. Under 4000 (Y1)</t>
  </si>
  <si>
    <t>Capital Ex. Under 4000 (Y3)</t>
  </si>
  <si>
    <t>Capital Ex. Under 4000 (Y2)</t>
  </si>
  <si>
    <t>Each FA gets atleast 1 project</t>
  </si>
  <si>
    <t>Total CapEx. Under 10000</t>
  </si>
  <si>
    <t>Functional Areas</t>
  </si>
  <si>
    <t>Year 1</t>
  </si>
  <si>
    <t>Year 2</t>
  </si>
  <si>
    <t>Year 3</t>
  </si>
  <si>
    <t xml:space="preserve">Total </t>
  </si>
  <si>
    <t>Total Year wise</t>
  </si>
  <si>
    <t>Total of Approved Projects</t>
  </si>
  <si>
    <t>Total Capex Year 1</t>
  </si>
  <si>
    <t>Total Capex Year 2</t>
  </si>
  <si>
    <t>Total Capex Year 3</t>
  </si>
  <si>
    <t>No. pf approvals</t>
  </si>
  <si>
    <t>Average</t>
  </si>
  <si>
    <t>Minimum</t>
  </si>
  <si>
    <t>Maximum</t>
  </si>
  <si>
    <t>NPV % decrease Rate</t>
  </si>
  <si>
    <t>ROIs</t>
  </si>
  <si>
    <t>Average ROI</t>
  </si>
  <si>
    <t>MAX ROI</t>
  </si>
  <si>
    <t>MIN ROI</t>
  </si>
  <si>
    <t>Are conditions met?</t>
  </si>
  <si>
    <t>Adjusted Capex. Based on Partnership %</t>
  </si>
  <si>
    <t>Total</t>
  </si>
  <si>
    <t>Total New NPV</t>
  </si>
  <si>
    <t>Constraints:</t>
  </si>
  <si>
    <t>LHS</t>
  </si>
  <si>
    <t>RHS</t>
  </si>
  <si>
    <t>Approvals:</t>
  </si>
  <si>
    <t>&lt;=</t>
  </si>
  <si>
    <t>FA1 gets atleast 1 project</t>
  </si>
  <si>
    <t>FA2 gets atleast 1 project</t>
  </si>
  <si>
    <t>FA3 gets atleast 1 project</t>
  </si>
  <si>
    <t>&gt;=</t>
  </si>
  <si>
    <t>Decision Veriables:</t>
  </si>
  <si>
    <t>Manager 1</t>
  </si>
  <si>
    <t>Manager 2</t>
  </si>
  <si>
    <t>Manager 3</t>
  </si>
  <si>
    <t>Manager 4</t>
  </si>
  <si>
    <t>Manager 5</t>
  </si>
  <si>
    <t>Manager 6</t>
  </si>
  <si>
    <t>Manager 7</t>
  </si>
  <si>
    <t>Manager 8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</si>
  <si>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</si>
  <si>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</si>
  <si>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</si>
  <si>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</si>
  <si>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</si>
  <si>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</si>
  <si>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</si>
  <si>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</si>
  <si>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</si>
  <si>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</si>
  <si>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</si>
  <si>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</si>
  <si>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=</t>
  </si>
  <si>
    <t>Sign</t>
  </si>
  <si>
    <t xml:space="preserve">Manager Assignment </t>
  </si>
  <si>
    <t>&lt;--Approvals</t>
  </si>
  <si>
    <t>&lt;--Objective (max)</t>
  </si>
  <si>
    <t xml:space="preserve">Managers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</si>
</sst>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8" fillId="0" borderId="11" applyNumberFormat="0" applyFill="0" applyAlignment="0" applyProtection="0"/>
    <xf numFmtId="0" fontId="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1"/>
  </cellStyleXfs>
  <cellXfs count="81">
    <xf numFmtId="0" fontId="0" fillId="0" borderId="0" xfId="0"/>
    <xf numFmtId="0" fontId="1" fillId="0" borderId="0" xfId="0" applyFont="1"/>
    <xf numFmtId="0" fontId="2" fillId="3" borderId="1" xfId="4" applyBorder="1" applyAlignment="1">
      <alignment horizontal="center"/>
    </xf>
    <xf numFmtId="0" fontId="2" fillId="6" borderId="1" xfId="7" applyBorder="1" applyAlignment="1">
      <alignment horizontal="center"/>
    </xf>
    <xf numFmtId="0" fontId="2" fillId="7" borderId="1" xfId="8" applyBorder="1" applyAlignment="1">
      <alignment horizontal="center"/>
    </xf>
    <xf numFmtId="0" fontId="4" fillId="0" borderId="1" xfId="5" applyFont="1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164" fontId="0" fillId="0" borderId="1" xfId="0" applyNumberFormat="1" applyBorder="1"/>
    <xf numFmtId="0" fontId="4" fillId="2" borderId="1" xfId="3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9" fontId="4" fillId="0" borderId="1" xfId="1" applyFont="1" applyBorder="1"/>
    <xf numFmtId="164" fontId="4" fillId="0" borderId="1" xfId="0" applyNumberFormat="1" applyFont="1" applyBorder="1"/>
    <xf numFmtId="0" fontId="4" fillId="7" borderId="1" xfId="8" applyNumberFormat="1" applyFont="1" applyBorder="1" applyAlignment="1">
      <alignment horizontal="center"/>
    </xf>
    <xf numFmtId="9" fontId="4" fillId="0" borderId="8" xfId="1" applyFont="1" applyBorder="1"/>
    <xf numFmtId="0" fontId="4" fillId="0" borderId="0" xfId="0" applyFont="1" applyBorder="1"/>
    <xf numFmtId="0" fontId="6" fillId="0" borderId="1" xfId="0" applyFont="1" applyBorder="1"/>
    <xf numFmtId="164" fontId="6" fillId="0" borderId="7" xfId="0" applyNumberFormat="1" applyFont="1" applyBorder="1"/>
    <xf numFmtId="164" fontId="6" fillId="0" borderId="1" xfId="0" applyNumberFormat="1" applyFont="1" applyBorder="1"/>
    <xf numFmtId="0" fontId="4" fillId="0" borderId="1" xfId="0" applyFont="1" applyFill="1" applyBorder="1" applyAlignment="1">
      <alignment horizontal="center"/>
    </xf>
    <xf numFmtId="0" fontId="4" fillId="3" borderId="1" xfId="4" applyFont="1" applyBorder="1" applyAlignment="1">
      <alignment horizontal="center"/>
    </xf>
    <xf numFmtId="9" fontId="4" fillId="3" borderId="1" xfId="4" applyNumberFormat="1" applyFont="1" applyBorder="1" applyAlignment="1">
      <alignment horizontal="center"/>
    </xf>
    <xf numFmtId="0" fontId="4" fillId="6" borderId="1" xfId="7" applyFont="1" applyBorder="1" applyAlignment="1">
      <alignment horizontal="center"/>
    </xf>
    <xf numFmtId="9" fontId="4" fillId="6" borderId="1" xfId="7" applyNumberFormat="1" applyFont="1" applyBorder="1" applyAlignment="1">
      <alignment horizontal="center"/>
    </xf>
    <xf numFmtId="0" fontId="4" fillId="7" borderId="1" xfId="8" applyFont="1" applyBorder="1" applyAlignment="1">
      <alignment horizontal="center"/>
    </xf>
    <xf numFmtId="9" fontId="4" fillId="7" borderId="1" xfId="8" applyNumberFormat="1" applyFont="1" applyBorder="1" applyAlignment="1">
      <alignment horizontal="center"/>
    </xf>
    <xf numFmtId="9" fontId="4" fillId="0" borderId="1" xfId="0" applyNumberFormat="1" applyFont="1" applyBorder="1"/>
    <xf numFmtId="0" fontId="4" fillId="0" borderId="1" xfId="0" applyFont="1" applyFill="1" applyBorder="1"/>
    <xf numFmtId="9" fontId="4" fillId="8" borderId="1" xfId="0" applyNumberFormat="1" applyFont="1" applyFill="1" applyBorder="1"/>
    <xf numFmtId="164" fontId="6" fillId="0" borderId="6" xfId="0" applyNumberFormat="1" applyFont="1" applyBorder="1"/>
    <xf numFmtId="0" fontId="0" fillId="0" borderId="0" xfId="0" applyAlignment="1"/>
    <xf numFmtId="9" fontId="7" fillId="0" borderId="1" xfId="1" applyFont="1" applyFill="1" applyBorder="1"/>
    <xf numFmtId="9" fontId="7" fillId="0" borderId="1" xfId="0" applyNumberFormat="1" applyFont="1" applyBorder="1"/>
    <xf numFmtId="9" fontId="0" fillId="0" borderId="1" xfId="0" applyNumberFormat="1" applyBorder="1"/>
    <xf numFmtId="9" fontId="0" fillId="0" borderId="1" xfId="1" applyFont="1" applyBorder="1"/>
    <xf numFmtId="0" fontId="6" fillId="2" borderId="9" xfId="3" applyFont="1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1" xfId="0" applyBorder="1" applyAlignment="1">
      <alignment horizontal="center"/>
    </xf>
    <xf numFmtId="0" fontId="4" fillId="5" borderId="2" xfId="6" applyFont="1" applyBorder="1" applyAlignment="1">
      <alignment horizontal="center"/>
    </xf>
    <xf numFmtId="0" fontId="4" fillId="5" borderId="3" xfId="6" applyFont="1" applyBorder="1" applyAlignment="1">
      <alignment horizontal="center"/>
    </xf>
    <xf numFmtId="0" fontId="4" fillId="5" borderId="4" xfId="6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2" xfId="2" applyBorder="1" applyAlignment="1">
      <alignment horizontal="center"/>
    </xf>
    <xf numFmtId="164" fontId="0" fillId="0" borderId="0" xfId="0" applyNumberForma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11" borderId="13" xfId="0" applyNumberFormat="1" applyFill="1" applyBorder="1" applyAlignment="1">
      <alignment horizontal="center"/>
    </xf>
    <xf numFmtId="164" fontId="0" fillId="11" borderId="14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4" fillId="0" borderId="0" xfId="8" applyNumberFormat="1" applyFont="1" applyFill="1" applyBorder="1" applyAlignment="1">
      <alignment horizontal="center"/>
    </xf>
    <xf numFmtId="0" fontId="0" fillId="8" borderId="1" xfId="0" applyFill="1" applyBorder="1"/>
    <xf numFmtId="0" fontId="4" fillId="0" borderId="1" xfId="8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/>
    <xf numFmtId="0" fontId="8" fillId="0" borderId="11" xfId="9" applyAlignment="1">
      <alignment horizontal="center"/>
    </xf>
    <xf numFmtId="0" fontId="0" fillId="0" borderId="1" xfId="0" quotePrefix="1" applyFill="1" applyBorder="1"/>
    <xf numFmtId="0" fontId="4" fillId="0" borderId="6" xfId="8" applyNumberFormat="1" applyFont="1" applyFill="1" applyBorder="1" applyAlignment="1">
      <alignment horizontal="center"/>
    </xf>
    <xf numFmtId="0" fontId="2" fillId="10" borderId="1" xfId="11" applyBorder="1"/>
    <xf numFmtId="0" fontId="2" fillId="10" borderId="0" xfId="11"/>
    <xf numFmtId="0" fontId="2" fillId="5" borderId="1" xfId="6" applyBorder="1"/>
    <xf numFmtId="0" fontId="2" fillId="5" borderId="1" xfId="6" applyBorder="1"/>
    <xf numFmtId="0" fontId="9" fillId="9" borderId="1" xfId="10" applyBorder="1"/>
    <xf numFmtId="0" fontId="0" fillId="0" borderId="1" xfId="0" applyBorder="1" applyAlignment="1">
      <alignment horizontal="right"/>
    </xf>
    <xf numFmtId="0" fontId="4" fillId="7" borderId="16" xfId="8" applyNumberFormat="1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8" borderId="16" xfId="0" applyFill="1" applyBorder="1"/>
    <xf numFmtId="0" fontId="0" fillId="0" borderId="16" xfId="0" applyFill="1" applyBorder="1"/>
    <xf numFmtId="0" fontId="8" fillId="0" borderId="0" xfId="9" applyBorder="1" applyAlignment="1">
      <alignment horizontal="center"/>
    </xf>
  </cellXfs>
  <cellStyles count="13">
    <cellStyle name="20% - Accent1" xfId="3" builtinId="30"/>
    <cellStyle name="20% - Accent2" xfId="11" builtinId="34"/>
    <cellStyle name="20% - Accent5" xfId="6" builtinId="46"/>
    <cellStyle name="40% - Accent2" xfId="4" builtinId="35"/>
    <cellStyle name="40% - Accent4" xfId="5" builtinId="43"/>
    <cellStyle name="40% - Accent5" xfId="7" builtinId="47"/>
    <cellStyle name="40% - Accent6" xfId="8" builtinId="51"/>
    <cellStyle name="Heading 1" xfId="2" builtinId="16"/>
    <cellStyle name="Heading 2" xfId="9" builtinId="17"/>
    <cellStyle name="Neutral" xfId="10" builtinId="28"/>
    <cellStyle name="Normal" xfId="0" builtinId="0"/>
    <cellStyle name="Percent" xfId="1" builtinId="5"/>
    <cellStyle name="Style 1" xfId="12" xr:uid="{F95BBA53-9EC6-4426-A965-A734952F80C9}"/>
  </cellStyles>
  <dxfs count="2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16</xdr:row>
      <xdr:rowOff>69850</xdr:rowOff>
    </xdr:from>
    <xdr:to>
      <xdr:col>9</xdr:col>
      <xdr:colOff>374650</xdr:colOff>
      <xdr:row>17</xdr:row>
      <xdr:rowOff>215900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215ABCA-3AAB-412B-AD43-C92DB25D4124}"/>
            </a:ext>
          </a:extLst>
        </xdr:cNvPr>
        <xdr:cNvSpPr/>
      </xdr:nvSpPr>
      <xdr:spPr>
        <a:xfrm>
          <a:off x="8794750" y="3022600"/>
          <a:ext cx="184150" cy="33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285750</xdr:colOff>
      <xdr:row>14</xdr:row>
      <xdr:rowOff>69850</xdr:rowOff>
    </xdr:from>
    <xdr:to>
      <xdr:col>10</xdr:col>
      <xdr:colOff>438150</xdr:colOff>
      <xdr:row>16</xdr:row>
      <xdr:rowOff>12700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284A3FA-3DE3-4FAB-9177-217257780D22}"/>
            </a:ext>
          </a:extLst>
        </xdr:cNvPr>
        <xdr:cNvSpPr/>
      </xdr:nvSpPr>
      <xdr:spPr>
        <a:xfrm>
          <a:off x="8280400" y="2654300"/>
          <a:ext cx="1371600" cy="311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Insert 0's and</a:t>
          </a:r>
          <a:r>
            <a:rPr lang="en-IN" sz="1000" baseline="0"/>
            <a:t> 1's</a:t>
          </a:r>
          <a:r>
            <a:rPr lang="en-IN" sz="1000"/>
            <a:t> here</a:t>
          </a:r>
        </a:p>
      </xdr:txBody>
    </xdr:sp>
    <xdr:clientData/>
  </xdr:twoCellAnchor>
  <xdr:twoCellAnchor>
    <xdr:from>
      <xdr:col>13</xdr:col>
      <xdr:colOff>85725</xdr:colOff>
      <xdr:row>7</xdr:row>
      <xdr:rowOff>15875</xdr:rowOff>
    </xdr:from>
    <xdr:to>
      <xdr:col>13</xdr:col>
      <xdr:colOff>415925</xdr:colOff>
      <xdr:row>8</xdr:row>
      <xdr:rowOff>15875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90C165B0-5E23-4719-A5A4-4F60F724D0C8}"/>
            </a:ext>
          </a:extLst>
        </xdr:cNvPr>
        <xdr:cNvSpPr/>
      </xdr:nvSpPr>
      <xdr:spPr>
        <a:xfrm rot="5400000">
          <a:off x="13176250" y="1238250"/>
          <a:ext cx="184150" cy="33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501650</xdr:colOff>
      <xdr:row>6</xdr:row>
      <xdr:rowOff>120650</xdr:rowOff>
    </xdr:from>
    <xdr:to>
      <xdr:col>16</xdr:col>
      <xdr:colOff>196850</xdr:colOff>
      <xdr:row>8</xdr:row>
      <xdr:rowOff>63500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FAAF546-AD6D-4211-BBD6-94D7F6064D6B}"/>
            </a:ext>
          </a:extLst>
        </xdr:cNvPr>
        <xdr:cNvSpPr/>
      </xdr:nvSpPr>
      <xdr:spPr>
        <a:xfrm>
          <a:off x="13519150" y="1231900"/>
          <a:ext cx="1524000" cy="311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Change Decrease % here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5"/>
  <sheetViews>
    <sheetView tabSelected="1" zoomScale="54" zoomScaleNormal="54" workbookViewId="0">
      <selection activeCell="W55" sqref="W55"/>
    </sheetView>
  </sheetViews>
  <sheetFormatPr defaultRowHeight="14.5"/>
  <cols>
    <col min="1" max="1" width="10.7265625" bestFit="1" customWidth="1"/>
    <col min="2" max="2" width="19.453125" bestFit="1" customWidth="1"/>
    <col min="3" max="3" width="18.6328125" bestFit="1" customWidth="1"/>
    <col min="4" max="4" width="18.26953125" customWidth="1"/>
    <col min="5" max="6" width="15.08984375" bestFit="1" customWidth="1"/>
    <col min="7" max="7" width="11.54296875" bestFit="1" customWidth="1"/>
    <col min="8" max="9" width="9.7265625" bestFit="1" customWidth="1"/>
    <col min="10" max="10" width="10.26953125" bestFit="1" customWidth="1"/>
    <col min="11" max="11" width="20.54296875" bestFit="1" customWidth="1"/>
    <col min="12" max="12" width="25.26953125" bestFit="1" customWidth="1"/>
    <col min="13" max="14" width="9.7265625" bestFit="1" customWidth="1"/>
    <col min="15" max="16" width="8.81640625" bestFit="1" customWidth="1"/>
    <col min="17" max="17" width="15.1796875" bestFit="1" customWidth="1"/>
    <col min="18" max="22" width="8.81640625" bestFit="1" customWidth="1"/>
    <col min="23" max="23" width="10.1796875" bestFit="1" customWidth="1"/>
  </cols>
  <sheetData>
    <row r="1" spans="1:13" ht="15" thickBot="1"/>
    <row r="2" spans="1:13">
      <c r="B2" s="42" t="s">
        <v>0</v>
      </c>
      <c r="C2" s="43"/>
      <c r="D2" s="43"/>
      <c r="E2" s="43"/>
      <c r="F2" s="43"/>
      <c r="G2" s="43"/>
      <c r="H2" s="44"/>
    </row>
    <row r="3" spans="1:13">
      <c r="A3" s="1" t="s">
        <v>11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8</v>
      </c>
      <c r="G3" s="5" t="s">
        <v>9</v>
      </c>
      <c r="H3" s="5" t="s">
        <v>10</v>
      </c>
    </row>
    <row r="4" spans="1:13">
      <c r="B4" s="21">
        <v>1</v>
      </c>
      <c r="C4" s="21" t="s">
        <v>5</v>
      </c>
      <c r="D4" s="22">
        <v>1</v>
      </c>
      <c r="E4" s="21">
        <v>250</v>
      </c>
      <c r="F4" s="21">
        <v>100</v>
      </c>
      <c r="G4" s="21">
        <v>100</v>
      </c>
      <c r="H4" s="21">
        <v>60</v>
      </c>
      <c r="L4" s="46" t="s">
        <v>12</v>
      </c>
      <c r="M4" s="47"/>
    </row>
    <row r="5" spans="1:13">
      <c r="B5" s="21">
        <v>2</v>
      </c>
      <c r="C5" s="21" t="s">
        <v>5</v>
      </c>
      <c r="D5" s="22">
        <v>0.33</v>
      </c>
      <c r="E5" s="21">
        <v>500</v>
      </c>
      <c r="F5" s="21">
        <v>300</v>
      </c>
      <c r="G5" s="21">
        <v>300</v>
      </c>
      <c r="H5" s="21">
        <v>180</v>
      </c>
      <c r="L5" s="10" t="s">
        <v>17</v>
      </c>
      <c r="M5" s="13">
        <v>50000</v>
      </c>
    </row>
    <row r="6" spans="1:13">
      <c r="B6" s="21">
        <v>3</v>
      </c>
      <c r="C6" s="21" t="s">
        <v>5</v>
      </c>
      <c r="D6" s="22">
        <v>0.5</v>
      </c>
      <c r="E6" s="21">
        <v>100</v>
      </c>
      <c r="F6" s="21">
        <v>200</v>
      </c>
      <c r="G6" s="21">
        <v>400</v>
      </c>
      <c r="H6" s="21">
        <v>80</v>
      </c>
      <c r="L6" s="10" t="s">
        <v>18</v>
      </c>
      <c r="M6" s="13">
        <v>10000</v>
      </c>
    </row>
    <row r="7" spans="1:13">
      <c r="B7" s="21">
        <v>4</v>
      </c>
      <c r="C7" s="21" t="s">
        <v>5</v>
      </c>
      <c r="D7" s="22">
        <v>1</v>
      </c>
      <c r="E7" s="21">
        <v>750</v>
      </c>
      <c r="F7" s="21">
        <v>500</v>
      </c>
      <c r="G7" s="21">
        <v>300</v>
      </c>
      <c r="H7" s="21">
        <v>310</v>
      </c>
      <c r="L7" s="10" t="s">
        <v>19</v>
      </c>
      <c r="M7" s="13">
        <v>4000</v>
      </c>
    </row>
    <row r="8" spans="1:13">
      <c r="B8" s="21">
        <v>5</v>
      </c>
      <c r="C8" s="21" t="s">
        <v>5</v>
      </c>
      <c r="D8" s="22">
        <v>0.75</v>
      </c>
      <c r="E8" s="21">
        <v>200</v>
      </c>
      <c r="F8" s="21">
        <v>400</v>
      </c>
      <c r="G8" s="21">
        <v>800</v>
      </c>
      <c r="H8" s="21">
        <v>220</v>
      </c>
      <c r="L8" s="10" t="s">
        <v>20</v>
      </c>
      <c r="M8" s="29">
        <v>0.12</v>
      </c>
    </row>
    <row r="9" spans="1:13">
      <c r="B9" s="23">
        <v>6</v>
      </c>
      <c r="C9" s="23" t="s">
        <v>6</v>
      </c>
      <c r="D9" s="24">
        <v>0.5</v>
      </c>
      <c r="E9" s="23">
        <v>1000</v>
      </c>
      <c r="F9" s="23">
        <v>300</v>
      </c>
      <c r="G9" s="23">
        <v>300</v>
      </c>
      <c r="H9" s="23">
        <v>180</v>
      </c>
    </row>
    <row r="10" spans="1:13">
      <c r="B10" s="23">
        <v>7</v>
      </c>
      <c r="C10" s="23" t="s">
        <v>6</v>
      </c>
      <c r="D10" s="24">
        <v>1</v>
      </c>
      <c r="E10" s="23">
        <v>750</v>
      </c>
      <c r="F10" s="23">
        <v>750</v>
      </c>
      <c r="G10" s="23">
        <v>300</v>
      </c>
      <c r="H10" s="23">
        <v>410</v>
      </c>
    </row>
    <row r="11" spans="1:13">
      <c r="B11" s="23">
        <v>8</v>
      </c>
      <c r="C11" s="23" t="s">
        <v>6</v>
      </c>
      <c r="D11" s="24">
        <v>1</v>
      </c>
      <c r="E11" s="23">
        <v>800</v>
      </c>
      <c r="F11" s="23">
        <v>700</v>
      </c>
      <c r="G11" s="23">
        <v>600</v>
      </c>
      <c r="H11" s="23">
        <v>280</v>
      </c>
      <c r="K11" s="6"/>
      <c r="L11" s="48" t="s">
        <v>24</v>
      </c>
      <c r="M11" s="49"/>
    </row>
    <row r="12" spans="1:13">
      <c r="B12" s="23">
        <v>9</v>
      </c>
      <c r="C12" s="23" t="s">
        <v>6</v>
      </c>
      <c r="D12" s="24">
        <v>0.67</v>
      </c>
      <c r="E12" s="23">
        <v>400</v>
      </c>
      <c r="F12" s="23">
        <v>600</v>
      </c>
      <c r="G12" s="23">
        <v>800</v>
      </c>
      <c r="H12" s="23">
        <v>380</v>
      </c>
      <c r="L12" s="7" t="s">
        <v>25</v>
      </c>
      <c r="M12" s="7">
        <f>IF(M27&lt;4000,1,0)</f>
        <v>1</v>
      </c>
    </row>
    <row r="13" spans="1:13">
      <c r="B13" s="25">
        <v>10</v>
      </c>
      <c r="C13" s="25" t="s">
        <v>7</v>
      </c>
      <c r="D13" s="26">
        <v>1</v>
      </c>
      <c r="E13" s="25">
        <v>100</v>
      </c>
      <c r="F13" s="25">
        <v>200</v>
      </c>
      <c r="G13" s="25">
        <v>400</v>
      </c>
      <c r="H13" s="25">
        <v>100</v>
      </c>
      <c r="L13" s="7" t="s">
        <v>27</v>
      </c>
      <c r="M13" s="7">
        <f>IF(N27&lt;4000,1,0)</f>
        <v>1</v>
      </c>
    </row>
    <row r="14" spans="1:13">
      <c r="B14" s="25">
        <v>11</v>
      </c>
      <c r="C14" s="25" t="s">
        <v>7</v>
      </c>
      <c r="D14" s="26">
        <v>0.5</v>
      </c>
      <c r="E14" s="25">
        <v>700</v>
      </c>
      <c r="F14" s="25">
        <v>500</v>
      </c>
      <c r="G14" s="25">
        <v>300</v>
      </c>
      <c r="H14" s="25">
        <v>260</v>
      </c>
      <c r="L14" s="7" t="s">
        <v>26</v>
      </c>
      <c r="M14" s="7">
        <f>IF(O27&lt;4000,1,0)</f>
        <v>1</v>
      </c>
    </row>
    <row r="15" spans="1:13">
      <c r="B15" s="25">
        <v>12</v>
      </c>
      <c r="C15" s="25" t="s">
        <v>7</v>
      </c>
      <c r="D15" s="26">
        <v>1</v>
      </c>
      <c r="E15" s="25">
        <v>1500</v>
      </c>
      <c r="F15" s="25">
        <v>400</v>
      </c>
      <c r="G15" s="25">
        <v>400</v>
      </c>
      <c r="H15" s="25">
        <v>340</v>
      </c>
      <c r="L15" s="7" t="s">
        <v>29</v>
      </c>
      <c r="M15" s="7">
        <f>IF(P27&lt;10000,1,0)</f>
        <v>1</v>
      </c>
    </row>
    <row r="16" spans="1:13">
      <c r="L16" s="7" t="s">
        <v>28</v>
      </c>
      <c r="M16" s="7">
        <f>IF(Q24&gt;0,IF(Q25&gt;0,IF(Q26&gt;0,1,0)),0)</f>
        <v>1</v>
      </c>
    </row>
    <row r="18" spans="1:17" ht="20" thickBot="1">
      <c r="C18" s="50" t="s">
        <v>50</v>
      </c>
      <c r="D18" s="50"/>
      <c r="E18" s="50"/>
      <c r="F18" s="50"/>
    </row>
    <row r="19" spans="1:17" ht="15" thickBot="1">
      <c r="A19" s="9" t="s">
        <v>1</v>
      </c>
      <c r="B19" s="9" t="s">
        <v>2</v>
      </c>
      <c r="C19" s="9" t="s">
        <v>3</v>
      </c>
      <c r="D19" s="9" t="s">
        <v>4</v>
      </c>
      <c r="E19" s="9" t="s">
        <v>8</v>
      </c>
      <c r="F19" s="9" t="s">
        <v>9</v>
      </c>
      <c r="G19" s="9" t="s">
        <v>10</v>
      </c>
      <c r="H19" s="9" t="s">
        <v>15</v>
      </c>
      <c r="I19" s="9" t="s">
        <v>16</v>
      </c>
      <c r="J19" s="9" t="s">
        <v>13</v>
      </c>
      <c r="L19" s="36" t="s">
        <v>49</v>
      </c>
      <c r="M19" s="37">
        <f>IF(COUNTIF(M12:M16,0)&gt;0,0,1)</f>
        <v>1</v>
      </c>
    </row>
    <row r="20" spans="1:17">
      <c r="A20" s="10">
        <v>1</v>
      </c>
      <c r="B20" s="2" t="s">
        <v>14</v>
      </c>
      <c r="C20" s="12">
        <v>1</v>
      </c>
      <c r="D20" s="13">
        <v>250</v>
      </c>
      <c r="E20" s="13">
        <v>100</v>
      </c>
      <c r="F20" s="13">
        <v>100</v>
      </c>
      <c r="G20" s="13">
        <v>60</v>
      </c>
      <c r="H20" s="13">
        <f>G20*(1-$M$8)</f>
        <v>52.8</v>
      </c>
      <c r="I20" s="12" t="str">
        <f>IF(J20=1,H20/SUM(D20:F20)," ")</f>
        <v xml:space="preserve"> </v>
      </c>
      <c r="J20" s="14">
        <f>C70</f>
        <v>0</v>
      </c>
    </row>
    <row r="21" spans="1:17">
      <c r="A21" s="10">
        <v>2</v>
      </c>
      <c r="B21" s="2" t="s">
        <v>14</v>
      </c>
      <c r="C21" s="12">
        <v>0.33</v>
      </c>
      <c r="D21" s="13">
        <f>E5*$C$21</f>
        <v>165</v>
      </c>
      <c r="E21" s="13">
        <f>F5*$C$21</f>
        <v>99</v>
      </c>
      <c r="F21" s="13">
        <f>G5*$C$21</f>
        <v>99</v>
      </c>
      <c r="G21" s="13">
        <v>180</v>
      </c>
      <c r="H21" s="13">
        <f>G21*(1-$M$8)</f>
        <v>158.4</v>
      </c>
      <c r="I21" s="12">
        <f t="shared" ref="I21:I24" si="0">IF(J21=1,H21/SUM(D21:F21)," ")</f>
        <v>0.4363636363636364</v>
      </c>
      <c r="J21" s="14">
        <f>D70</f>
        <v>1</v>
      </c>
    </row>
    <row r="22" spans="1:17">
      <c r="A22" s="10">
        <v>3</v>
      </c>
      <c r="B22" s="2" t="s">
        <v>14</v>
      </c>
      <c r="C22" s="12">
        <v>0.5</v>
      </c>
      <c r="D22" s="13">
        <f>E6*$C$22</f>
        <v>50</v>
      </c>
      <c r="E22" s="13">
        <f>F6*$C$22</f>
        <v>100</v>
      </c>
      <c r="F22" s="13">
        <f>G6*$C$22</f>
        <v>200</v>
      </c>
      <c r="G22" s="13">
        <v>80</v>
      </c>
      <c r="H22" s="13">
        <f>G22*(1-$M$8)</f>
        <v>70.400000000000006</v>
      </c>
      <c r="I22" s="12" t="str">
        <f t="shared" si="0"/>
        <v xml:space="preserve"> </v>
      </c>
      <c r="J22" s="14">
        <f>E70</f>
        <v>0</v>
      </c>
    </row>
    <row r="23" spans="1:17">
      <c r="A23" s="10">
        <v>4</v>
      </c>
      <c r="B23" s="2" t="s">
        <v>14</v>
      </c>
      <c r="C23" s="12">
        <v>1</v>
      </c>
      <c r="D23" s="13">
        <v>750</v>
      </c>
      <c r="E23" s="13">
        <v>500</v>
      </c>
      <c r="F23" s="13">
        <v>300</v>
      </c>
      <c r="G23" s="13">
        <v>310</v>
      </c>
      <c r="H23" s="13">
        <f>G23*(1-$M$8)</f>
        <v>272.8</v>
      </c>
      <c r="I23" s="12">
        <f t="shared" si="0"/>
        <v>0.17600000000000002</v>
      </c>
      <c r="J23" s="14">
        <f>F70</f>
        <v>1</v>
      </c>
      <c r="L23" s="10" t="s">
        <v>30</v>
      </c>
      <c r="M23" s="10" t="s">
        <v>31</v>
      </c>
      <c r="N23" s="10" t="s">
        <v>32</v>
      </c>
      <c r="O23" s="10" t="s">
        <v>33</v>
      </c>
      <c r="P23" s="10" t="s">
        <v>34</v>
      </c>
      <c r="Q23" s="28" t="s">
        <v>40</v>
      </c>
    </row>
    <row r="24" spans="1:17">
      <c r="A24" s="10">
        <v>5</v>
      </c>
      <c r="B24" s="2" t="s">
        <v>14</v>
      </c>
      <c r="C24" s="15">
        <v>0.75</v>
      </c>
      <c r="D24" s="13">
        <f>E8*$C$24</f>
        <v>150</v>
      </c>
      <c r="E24" s="13">
        <f t="shared" ref="E24:F24" si="1">F8*$C$24</f>
        <v>300</v>
      </c>
      <c r="F24" s="13">
        <f t="shared" si="1"/>
        <v>600</v>
      </c>
      <c r="G24" s="13">
        <v>220</v>
      </c>
      <c r="H24" s="13">
        <f>G24*(1-$M$8)</f>
        <v>193.6</v>
      </c>
      <c r="I24" s="12">
        <f t="shared" si="0"/>
        <v>0.18438095238095237</v>
      </c>
      <c r="J24" s="14">
        <f>G70</f>
        <v>1</v>
      </c>
      <c r="L24" s="11" t="s">
        <v>5</v>
      </c>
      <c r="M24" s="13">
        <f>D25</f>
        <v>1065</v>
      </c>
      <c r="N24" s="13">
        <f t="shared" ref="N24:O24" si="2">E25</f>
        <v>899</v>
      </c>
      <c r="O24" s="13">
        <f t="shared" si="2"/>
        <v>999</v>
      </c>
      <c r="P24" s="13">
        <f>SUM(M24:O24)</f>
        <v>2963</v>
      </c>
      <c r="Q24" s="7">
        <f>COUNTIF(J20:J24,1)</f>
        <v>3</v>
      </c>
    </row>
    <row r="25" spans="1:17">
      <c r="A25" s="16"/>
      <c r="B25" s="16"/>
      <c r="C25" s="17" t="s">
        <v>21</v>
      </c>
      <c r="D25" s="18">
        <f>SUMIF($J$20:$J$24,1,D20:D24)</f>
        <v>1065</v>
      </c>
      <c r="E25" s="19">
        <f>SUMIF($J$20:$J$24,1,E20:E24)</f>
        <v>899</v>
      </c>
      <c r="F25" s="19">
        <f t="shared" ref="F25:H25" si="3">SUMIF($J$20:$J$24,1,F20:F24)</f>
        <v>999</v>
      </c>
      <c r="G25" s="19">
        <f t="shared" si="3"/>
        <v>710</v>
      </c>
      <c r="H25" s="19">
        <f t="shared" si="3"/>
        <v>624.80000000000007</v>
      </c>
      <c r="I25" s="16"/>
      <c r="J25" s="16"/>
      <c r="L25" s="11" t="s">
        <v>6</v>
      </c>
      <c r="M25" s="13">
        <f>D31</f>
        <v>2318</v>
      </c>
      <c r="N25" s="13">
        <f t="shared" ref="N25:O25" si="4">E31</f>
        <v>2002</v>
      </c>
      <c r="O25" s="13">
        <f t="shared" si="4"/>
        <v>1586</v>
      </c>
      <c r="P25" s="13">
        <f t="shared" ref="P25:P26" si="5">SUM(M25:O25)</f>
        <v>5906</v>
      </c>
      <c r="Q25" s="7">
        <f>COUNTIF(J27:J30,1)</f>
        <v>4</v>
      </c>
    </row>
    <row r="26" spans="1:17">
      <c r="A26" s="6"/>
      <c r="B26" s="6"/>
      <c r="C26" s="6"/>
      <c r="D26" s="6"/>
      <c r="E26" s="6"/>
      <c r="F26" s="6"/>
      <c r="G26" s="6"/>
      <c r="H26" s="6"/>
      <c r="I26" s="6"/>
      <c r="J26" s="6"/>
      <c r="L26" s="11" t="s">
        <v>7</v>
      </c>
      <c r="M26" s="13">
        <f>D36</f>
        <v>350</v>
      </c>
      <c r="N26" s="13">
        <f t="shared" ref="N26:O26" si="6">E36</f>
        <v>250</v>
      </c>
      <c r="O26" s="13">
        <f t="shared" si="6"/>
        <v>150</v>
      </c>
      <c r="P26" s="13">
        <f t="shared" si="5"/>
        <v>750</v>
      </c>
      <c r="Q26" s="7">
        <f>COUNTIF(J33:J35,1)</f>
        <v>1</v>
      </c>
    </row>
    <row r="27" spans="1:17">
      <c r="A27" s="10">
        <v>6</v>
      </c>
      <c r="B27" s="3" t="s">
        <v>6</v>
      </c>
      <c r="C27" s="12">
        <v>0.5</v>
      </c>
      <c r="D27" s="13">
        <f>E9*$D$9</f>
        <v>500</v>
      </c>
      <c r="E27" s="13">
        <f t="shared" ref="E27:F27" si="7">F9*$D$9</f>
        <v>150</v>
      </c>
      <c r="F27" s="13">
        <f t="shared" si="7"/>
        <v>150</v>
      </c>
      <c r="G27" s="13">
        <v>180</v>
      </c>
      <c r="H27" s="13">
        <f>G27*(1-$M$8)</f>
        <v>158.4</v>
      </c>
      <c r="I27" s="12">
        <f>IF(J27=1,H27/SUM(D27:F27)," ")</f>
        <v>0.19800000000000001</v>
      </c>
      <c r="J27" s="14">
        <f>H70</f>
        <v>1</v>
      </c>
      <c r="L27" s="20" t="s">
        <v>35</v>
      </c>
      <c r="M27" s="13">
        <f>SUM(M24:M26)</f>
        <v>3733</v>
      </c>
      <c r="N27" s="13">
        <f t="shared" ref="N27:P27" si="8">SUM(N24:N26)</f>
        <v>3151</v>
      </c>
      <c r="O27" s="13">
        <f t="shared" si="8"/>
        <v>2735</v>
      </c>
      <c r="P27" s="13">
        <f t="shared" si="8"/>
        <v>9619</v>
      </c>
      <c r="Q27" s="7">
        <f>SUM(Q24:Q26)</f>
        <v>8</v>
      </c>
    </row>
    <row r="28" spans="1:17">
      <c r="A28" s="10">
        <v>7</v>
      </c>
      <c r="B28" s="3" t="s">
        <v>6</v>
      </c>
      <c r="C28" s="12">
        <v>1</v>
      </c>
      <c r="D28" s="13">
        <v>750</v>
      </c>
      <c r="E28" s="13">
        <v>750</v>
      </c>
      <c r="F28" s="13">
        <v>300</v>
      </c>
      <c r="G28" s="13">
        <v>410</v>
      </c>
      <c r="H28" s="13">
        <f>G28*(1-$M$8)</f>
        <v>360.8</v>
      </c>
      <c r="I28" s="12">
        <f t="shared" ref="I28:I30" si="9">IF(J28=1,H28/SUM(D28:F28)," ")</f>
        <v>0.20044444444444445</v>
      </c>
      <c r="J28" s="14">
        <f>I70</f>
        <v>1</v>
      </c>
    </row>
    <row r="29" spans="1:17">
      <c r="A29" s="10">
        <v>8</v>
      </c>
      <c r="B29" s="3" t="s">
        <v>6</v>
      </c>
      <c r="C29" s="12">
        <v>1</v>
      </c>
      <c r="D29" s="13">
        <v>800</v>
      </c>
      <c r="E29" s="13">
        <v>700</v>
      </c>
      <c r="F29" s="13">
        <v>600</v>
      </c>
      <c r="G29" s="13">
        <v>280</v>
      </c>
      <c r="H29" s="13">
        <f>G29*(1-$M$8)</f>
        <v>246.4</v>
      </c>
      <c r="I29" s="12">
        <f t="shared" si="9"/>
        <v>0.11733333333333333</v>
      </c>
      <c r="J29" s="14">
        <f>J70</f>
        <v>1</v>
      </c>
    </row>
    <row r="30" spans="1:17">
      <c r="A30" s="10">
        <v>9</v>
      </c>
      <c r="B30" s="3" t="s">
        <v>6</v>
      </c>
      <c r="C30" s="12">
        <v>0.67</v>
      </c>
      <c r="D30" s="13">
        <f>E12*$D$12</f>
        <v>268</v>
      </c>
      <c r="E30" s="13">
        <f t="shared" ref="E30:F30" si="10">F12*$D$12</f>
        <v>402</v>
      </c>
      <c r="F30" s="13">
        <f t="shared" si="10"/>
        <v>536</v>
      </c>
      <c r="G30" s="13">
        <v>380</v>
      </c>
      <c r="H30" s="13">
        <f>G30*(1-$M$8)</f>
        <v>334.4</v>
      </c>
      <c r="I30" s="12">
        <f t="shared" si="9"/>
        <v>0.2772802653399668</v>
      </c>
      <c r="J30" s="14">
        <f>K70</f>
        <v>1</v>
      </c>
    </row>
    <row r="31" spans="1:17">
      <c r="A31" s="16"/>
      <c r="B31" s="16"/>
      <c r="C31" s="17" t="s">
        <v>22</v>
      </c>
      <c r="D31" s="18">
        <f>SUMIF($J$27:$J$30,1,D27:D30)</f>
        <v>2318</v>
      </c>
      <c r="E31" s="18">
        <f>SUMIF($J$27:$J$30,1,E27:E30)</f>
        <v>2002</v>
      </c>
      <c r="F31" s="18">
        <f>SUMIF($J$27:$J$30,1,F27:F30)</f>
        <v>1586</v>
      </c>
      <c r="G31" s="18">
        <f>SUMIF($J$27:$J$30,1,G27:G30)</f>
        <v>1250</v>
      </c>
      <c r="H31" s="19">
        <f>SUMIF($J$27:$J$30,1,H27:H30)</f>
        <v>1100</v>
      </c>
      <c r="I31" s="16"/>
      <c r="J31" s="16"/>
    </row>
    <row r="32" spans="1:17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36">
      <c r="A33" s="10">
        <v>10</v>
      </c>
      <c r="B33" s="4" t="s">
        <v>7</v>
      </c>
      <c r="C33" s="12">
        <v>1</v>
      </c>
      <c r="D33" s="13">
        <v>100</v>
      </c>
      <c r="E33" s="13">
        <v>200</v>
      </c>
      <c r="F33" s="13">
        <v>400</v>
      </c>
      <c r="G33" s="13">
        <v>100</v>
      </c>
      <c r="H33" s="13">
        <f>G33*(1-$M$8)</f>
        <v>88</v>
      </c>
      <c r="I33" s="12" t="str">
        <f>IF(J33=1,H33/SUM(D33:F33)," ")</f>
        <v xml:space="preserve"> </v>
      </c>
      <c r="J33" s="14">
        <f>L70</f>
        <v>0</v>
      </c>
    </row>
    <row r="34" spans="1:36">
      <c r="A34" s="10">
        <v>11</v>
      </c>
      <c r="B34" s="4" t="s">
        <v>7</v>
      </c>
      <c r="C34" s="12">
        <v>0.5</v>
      </c>
      <c r="D34" s="13">
        <f>E14*$D$14</f>
        <v>350</v>
      </c>
      <c r="E34" s="13">
        <f t="shared" ref="E34:F34" si="11">F14*$D$14</f>
        <v>250</v>
      </c>
      <c r="F34" s="13">
        <f t="shared" si="11"/>
        <v>150</v>
      </c>
      <c r="G34" s="13">
        <v>260</v>
      </c>
      <c r="H34" s="13">
        <f>G34*(1-$M$8)</f>
        <v>228.8</v>
      </c>
      <c r="I34" s="12">
        <f t="shared" ref="I34:I35" si="12">IF(J34=1,H34/SUM(D34:F34)," ")</f>
        <v>0.30506666666666671</v>
      </c>
      <c r="J34" s="14">
        <f>M70</f>
        <v>1</v>
      </c>
    </row>
    <row r="35" spans="1:36">
      <c r="A35" s="10">
        <v>12</v>
      </c>
      <c r="B35" s="4" t="s">
        <v>7</v>
      </c>
      <c r="C35" s="12">
        <v>1</v>
      </c>
      <c r="D35" s="13">
        <v>1500</v>
      </c>
      <c r="E35" s="13">
        <v>400</v>
      </c>
      <c r="F35" s="13">
        <v>400</v>
      </c>
      <c r="G35" s="13">
        <v>340</v>
      </c>
      <c r="H35" s="13">
        <f>G35*(1-$M$8)</f>
        <v>299.2</v>
      </c>
      <c r="I35" s="12" t="str">
        <f t="shared" si="12"/>
        <v xml:space="preserve"> </v>
      </c>
      <c r="J35" s="14">
        <f>N70</f>
        <v>0</v>
      </c>
    </row>
    <row r="36" spans="1:36">
      <c r="A36" s="16"/>
      <c r="B36" s="16"/>
      <c r="C36" s="17" t="s">
        <v>23</v>
      </c>
      <c r="D36" s="18">
        <f>SUMIF($J$33:$J$35,1,D33:D35)</f>
        <v>350</v>
      </c>
      <c r="E36" s="18">
        <f t="shared" ref="E36:H36" si="13">SUMIF($J$33:$J$35,1,E33:E35)</f>
        <v>250</v>
      </c>
      <c r="F36" s="18">
        <f t="shared" si="13"/>
        <v>150</v>
      </c>
      <c r="G36" s="18">
        <f t="shared" si="13"/>
        <v>260</v>
      </c>
      <c r="H36" s="30">
        <f t="shared" si="13"/>
        <v>228.8</v>
      </c>
      <c r="I36" s="27">
        <f>AVERAGE(I20:I35)</f>
        <v>0.23685866231612501</v>
      </c>
      <c r="J36" s="10" t="s">
        <v>46</v>
      </c>
    </row>
    <row r="37" spans="1:36">
      <c r="I37" s="27">
        <f>MIN(I20:I35)</f>
        <v>0.11733333333333333</v>
      </c>
      <c r="J37" s="10" t="s">
        <v>48</v>
      </c>
    </row>
    <row r="38" spans="1:36">
      <c r="I38" s="27">
        <f>MAX(I20:I35)</f>
        <v>0.4363636363636364</v>
      </c>
      <c r="J38" s="10" t="s">
        <v>47</v>
      </c>
    </row>
    <row r="39" spans="1:36">
      <c r="D39" s="17" t="s">
        <v>37</v>
      </c>
      <c r="E39" s="17" t="s">
        <v>38</v>
      </c>
      <c r="F39" s="17" t="s">
        <v>39</v>
      </c>
      <c r="G39" s="17" t="s">
        <v>51</v>
      </c>
      <c r="AJ39">
        <v>100</v>
      </c>
    </row>
    <row r="40" spans="1:36">
      <c r="B40" s="45" t="s">
        <v>36</v>
      </c>
      <c r="C40" s="45"/>
      <c r="D40" s="8">
        <f>D25+D31+D36</f>
        <v>3733</v>
      </c>
      <c r="E40" s="8">
        <f>E25+E31+E36</f>
        <v>3151</v>
      </c>
      <c r="F40" s="8">
        <f>F25+F31+F36</f>
        <v>2735</v>
      </c>
      <c r="G40" s="8">
        <f>SUM(D40:F40)</f>
        <v>9619</v>
      </c>
      <c r="AJ40">
        <v>99</v>
      </c>
    </row>
    <row r="41" spans="1:36" ht="15" thickBot="1">
      <c r="AJ41">
        <v>200</v>
      </c>
    </row>
    <row r="42" spans="1:36">
      <c r="I42" s="52" t="s">
        <v>52</v>
      </c>
      <c r="J42" s="53"/>
      <c r="AJ42">
        <v>300</v>
      </c>
    </row>
    <row r="43" spans="1:36" ht="15" thickBot="1">
      <c r="E43" s="31"/>
      <c r="I43" s="54">
        <f>SUMPRODUCT(C70:N70,C71:N71)</f>
        <v>1953.6000000000001</v>
      </c>
      <c r="J43" s="55"/>
      <c r="K43" t="s">
        <v>87</v>
      </c>
      <c r="AJ43">
        <v>600</v>
      </c>
    </row>
    <row r="44" spans="1:36">
      <c r="D44" s="41" t="s">
        <v>45</v>
      </c>
      <c r="E44" s="41"/>
      <c r="AJ44">
        <v>150</v>
      </c>
    </row>
    <row r="45" spans="1:36">
      <c r="C45" s="7" t="s">
        <v>44</v>
      </c>
      <c r="D45" s="7" t="s">
        <v>41</v>
      </c>
      <c r="E45" s="7" t="s">
        <v>42</v>
      </c>
      <c r="F45" s="7" t="s">
        <v>43</v>
      </c>
      <c r="AJ45">
        <v>300</v>
      </c>
    </row>
    <row r="46" spans="1:36">
      <c r="C46" s="7"/>
      <c r="D46" s="32">
        <f>I36</f>
        <v>0.23685866231612501</v>
      </c>
      <c r="E46" s="33">
        <f>I37</f>
        <v>0.11733333333333333</v>
      </c>
      <c r="F46" s="33">
        <f>I38</f>
        <v>0.4363636363636364</v>
      </c>
      <c r="AJ46">
        <v>600</v>
      </c>
    </row>
    <row r="47" spans="1:36">
      <c r="C47" s="34">
        <v>0</v>
      </c>
      <c r="D47" s="35">
        <f t="dataTable" ref="D47:F53" dt2D="0" dtr="0" r1="M8"/>
        <v>0.26915757081377845</v>
      </c>
      <c r="E47" s="35">
        <v>0.13333333333333333</v>
      </c>
      <c r="F47" s="35">
        <v>0.49586776859504134</v>
      </c>
      <c r="AJ47">
        <v>536</v>
      </c>
    </row>
    <row r="48" spans="1:36">
      <c r="C48" s="34">
        <v>0.05</v>
      </c>
      <c r="D48" s="35">
        <v>0.25569969227308953</v>
      </c>
      <c r="E48" s="35">
        <v>0.12666666666666668</v>
      </c>
      <c r="F48" s="35">
        <v>0.47107438016528924</v>
      </c>
      <c r="AJ48">
        <v>400</v>
      </c>
    </row>
    <row r="49" spans="2:36">
      <c r="C49" s="34">
        <v>0.1</v>
      </c>
      <c r="D49" s="35">
        <v>0.24224181373240061</v>
      </c>
      <c r="E49" s="35">
        <v>0.12</v>
      </c>
      <c r="F49" s="35">
        <v>0.4462809917355372</v>
      </c>
      <c r="AJ49">
        <v>150</v>
      </c>
    </row>
    <row r="50" spans="2:36">
      <c r="C50" s="34">
        <v>0.15</v>
      </c>
      <c r="D50" s="35">
        <v>0.22878393519171164</v>
      </c>
      <c r="E50" s="35">
        <v>0.11333333333333333</v>
      </c>
      <c r="F50" s="35">
        <v>0.42148760330578511</v>
      </c>
      <c r="AJ50">
        <v>400</v>
      </c>
    </row>
    <row r="51" spans="2:36">
      <c r="C51" s="34">
        <v>0.2</v>
      </c>
      <c r="D51" s="35">
        <v>0.21532605665102272</v>
      </c>
      <c r="E51" s="35">
        <v>0.10666666666666667</v>
      </c>
      <c r="F51" s="35">
        <v>0.39669421487603307</v>
      </c>
    </row>
    <row r="52" spans="2:36">
      <c r="C52" s="34">
        <v>0.25</v>
      </c>
      <c r="D52" s="35">
        <v>0.20186817811033383</v>
      </c>
      <c r="E52" s="35">
        <v>0.1</v>
      </c>
      <c r="F52" s="35">
        <v>0.37190082644628097</v>
      </c>
    </row>
    <row r="53" spans="2:36">
      <c r="C53" s="34">
        <v>0.3</v>
      </c>
      <c r="D53" s="35">
        <v>0.18841029956964486</v>
      </c>
      <c r="E53" s="35">
        <v>9.3333333333333338E-2</v>
      </c>
      <c r="F53" s="35">
        <v>0.34710743801652888</v>
      </c>
    </row>
    <row r="56" spans="2:36">
      <c r="E56" s="40"/>
      <c r="F56" s="39"/>
      <c r="G56" s="39"/>
      <c r="H56" s="39"/>
    </row>
    <row r="57" spans="2:36" ht="17.5" thickBot="1">
      <c r="B57" s="66" t="s">
        <v>88</v>
      </c>
      <c r="C57" s="66"/>
    </row>
    <row r="58" spans="2:36" ht="15.5" thickTop="1" thickBot="1">
      <c r="B58" s="7"/>
      <c r="C58" s="76" t="s">
        <v>71</v>
      </c>
      <c r="D58" s="76" t="s">
        <v>72</v>
      </c>
      <c r="E58" s="76" t="s">
        <v>73</v>
      </c>
      <c r="F58" s="76" t="s">
        <v>74</v>
      </c>
      <c r="G58" s="76" t="s">
        <v>75</v>
      </c>
      <c r="H58" s="76" t="s">
        <v>76</v>
      </c>
      <c r="I58" s="76" t="s">
        <v>77</v>
      </c>
      <c r="J58" s="76" t="s">
        <v>78</v>
      </c>
      <c r="K58" s="76" t="s">
        <v>79</v>
      </c>
      <c r="L58" s="76" t="s">
        <v>80</v>
      </c>
      <c r="M58" s="76" t="s">
        <v>81</v>
      </c>
      <c r="N58" s="76" t="s">
        <v>82</v>
      </c>
    </row>
    <row r="59" spans="2:36" ht="15" thickTop="1">
      <c r="B59" s="7" t="s">
        <v>63</v>
      </c>
      <c r="C59" s="77">
        <v>1</v>
      </c>
      <c r="D59" s="77">
        <v>1</v>
      </c>
      <c r="E59" s="77">
        <v>1</v>
      </c>
      <c r="F59" s="77">
        <v>0</v>
      </c>
      <c r="G59" s="77">
        <v>1</v>
      </c>
      <c r="H59" s="77">
        <v>1</v>
      </c>
      <c r="I59" s="77">
        <v>1</v>
      </c>
      <c r="J59" s="77">
        <v>1</v>
      </c>
      <c r="K59" s="77">
        <v>1</v>
      </c>
      <c r="L59" s="77">
        <v>1</v>
      </c>
      <c r="M59" s="77">
        <v>1</v>
      </c>
      <c r="N59" s="77">
        <v>0</v>
      </c>
    </row>
    <row r="60" spans="2:36">
      <c r="B60" s="7" t="s">
        <v>64</v>
      </c>
      <c r="C60" s="7">
        <v>1</v>
      </c>
      <c r="D60" s="7">
        <v>1</v>
      </c>
      <c r="E60" s="7">
        <v>0</v>
      </c>
      <c r="F60" s="7">
        <v>1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0</v>
      </c>
    </row>
    <row r="61" spans="2:36">
      <c r="B61" s="7" t="s">
        <v>65</v>
      </c>
      <c r="C61" s="7">
        <v>1</v>
      </c>
      <c r="D61" s="7">
        <v>1</v>
      </c>
      <c r="E61" s="7">
        <v>0</v>
      </c>
      <c r="F61" s="7">
        <v>0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0</v>
      </c>
    </row>
    <row r="62" spans="2:36">
      <c r="B62" s="7" t="s">
        <v>66</v>
      </c>
      <c r="C62" s="7">
        <v>1</v>
      </c>
      <c r="D62" s="7">
        <v>1</v>
      </c>
      <c r="E62" s="7">
        <v>1</v>
      </c>
      <c r="F62" s="7">
        <v>0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</row>
    <row r="63" spans="2:36">
      <c r="B63" s="7" t="s">
        <v>67</v>
      </c>
      <c r="C63" s="7">
        <v>1</v>
      </c>
      <c r="D63" s="7">
        <v>0</v>
      </c>
      <c r="E63" s="7">
        <v>1</v>
      </c>
      <c r="F63" s="7">
        <v>1</v>
      </c>
      <c r="G63" s="7">
        <v>1</v>
      </c>
      <c r="H63" s="7">
        <v>1</v>
      </c>
      <c r="I63" s="7">
        <v>1</v>
      </c>
      <c r="J63" s="7">
        <v>0</v>
      </c>
      <c r="K63" s="7">
        <v>0</v>
      </c>
      <c r="L63" s="7">
        <v>0</v>
      </c>
      <c r="M63" s="7">
        <v>1</v>
      </c>
      <c r="N63" s="7">
        <v>1</v>
      </c>
      <c r="O63" s="39"/>
      <c r="P63" s="39"/>
      <c r="Q63" s="39"/>
    </row>
    <row r="64" spans="2:36">
      <c r="B64" s="7" t="s">
        <v>68</v>
      </c>
      <c r="C64" s="7">
        <v>0</v>
      </c>
      <c r="D64" s="7">
        <v>1</v>
      </c>
      <c r="E64" s="7">
        <v>1</v>
      </c>
      <c r="F64" s="7">
        <v>1</v>
      </c>
      <c r="G64" s="7">
        <v>1</v>
      </c>
      <c r="H64" s="7">
        <v>1</v>
      </c>
      <c r="I64" s="7">
        <v>1</v>
      </c>
      <c r="J64" s="7">
        <v>1</v>
      </c>
      <c r="K64" s="7">
        <v>0</v>
      </c>
      <c r="L64" s="7">
        <v>1</v>
      </c>
      <c r="M64" s="7">
        <v>1</v>
      </c>
      <c r="N64" s="7">
        <v>0</v>
      </c>
      <c r="O64" s="39"/>
      <c r="P64" s="39"/>
      <c r="Q64" s="39"/>
    </row>
    <row r="65" spans="2:20">
      <c r="B65" s="7" t="s">
        <v>69</v>
      </c>
      <c r="C65" s="7">
        <v>0</v>
      </c>
      <c r="D65" s="7">
        <v>0</v>
      </c>
      <c r="E65" s="7">
        <v>0</v>
      </c>
      <c r="F65" s="7">
        <v>1</v>
      </c>
      <c r="G65" s="7">
        <v>1</v>
      </c>
      <c r="H65" s="7">
        <v>1</v>
      </c>
      <c r="I65" s="7">
        <v>0</v>
      </c>
      <c r="J65" s="7">
        <v>1</v>
      </c>
      <c r="K65" s="7">
        <v>0</v>
      </c>
      <c r="L65" s="7">
        <v>1</v>
      </c>
      <c r="M65" s="7">
        <v>0</v>
      </c>
      <c r="N65" s="7">
        <v>1</v>
      </c>
      <c r="O65" s="39"/>
      <c r="P65" s="39"/>
      <c r="Q65" s="39"/>
    </row>
    <row r="66" spans="2:20">
      <c r="B66" s="7" t="s">
        <v>70</v>
      </c>
      <c r="C66" s="7">
        <v>0</v>
      </c>
      <c r="D66" s="7">
        <v>1</v>
      </c>
      <c r="E66" s="7">
        <v>1</v>
      </c>
      <c r="F66" s="7">
        <v>1</v>
      </c>
      <c r="G66" s="7">
        <v>0</v>
      </c>
      <c r="H66" s="7">
        <v>1</v>
      </c>
      <c r="I66" s="7">
        <v>1</v>
      </c>
      <c r="J66" s="7">
        <v>0</v>
      </c>
      <c r="K66" s="7">
        <v>1</v>
      </c>
      <c r="L66" s="7">
        <v>1</v>
      </c>
      <c r="M66" s="7">
        <v>1</v>
      </c>
      <c r="N66" s="7">
        <v>1</v>
      </c>
      <c r="O66" s="40"/>
      <c r="P66" s="39"/>
      <c r="Q66" s="63"/>
    </row>
    <row r="67" spans="2:20">
      <c r="B67" s="65"/>
      <c r="C67" s="65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63"/>
    </row>
    <row r="68" spans="2:20">
      <c r="B68" s="65"/>
      <c r="C68" s="65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63"/>
    </row>
    <row r="69" spans="2:20" ht="15" thickBot="1">
      <c r="B69" s="70" t="s">
        <v>62</v>
      </c>
      <c r="C69" s="76" t="s">
        <v>71</v>
      </c>
      <c r="D69" s="76" t="s">
        <v>72</v>
      </c>
      <c r="E69" s="76" t="s">
        <v>73</v>
      </c>
      <c r="F69" s="76" t="s">
        <v>74</v>
      </c>
      <c r="G69" s="76" t="s">
        <v>75</v>
      </c>
      <c r="H69" s="76" t="s">
        <v>76</v>
      </c>
      <c r="I69" s="76" t="s">
        <v>77</v>
      </c>
      <c r="J69" s="76" t="s">
        <v>78</v>
      </c>
      <c r="K69" s="76" t="s">
        <v>79</v>
      </c>
      <c r="L69" s="76" t="s">
        <v>80</v>
      </c>
      <c r="M69" s="76" t="s">
        <v>81</v>
      </c>
      <c r="N69" s="76" t="s">
        <v>82</v>
      </c>
      <c r="O69" s="40"/>
      <c r="P69" s="39"/>
      <c r="Q69" s="63"/>
    </row>
    <row r="70" spans="2:20" ht="15" thickTop="1">
      <c r="B70" s="74" t="s">
        <v>56</v>
      </c>
      <c r="C70" s="75">
        <v>0</v>
      </c>
      <c r="D70" s="75">
        <v>1</v>
      </c>
      <c r="E70" s="75">
        <v>0</v>
      </c>
      <c r="F70" s="75">
        <v>1</v>
      </c>
      <c r="G70" s="75">
        <v>1</v>
      </c>
      <c r="H70" s="75">
        <v>1</v>
      </c>
      <c r="I70" s="75">
        <v>1</v>
      </c>
      <c r="J70" s="75">
        <v>1</v>
      </c>
      <c r="K70" s="75">
        <v>1</v>
      </c>
      <c r="L70" s="75">
        <v>0</v>
      </c>
      <c r="M70" s="75">
        <v>1</v>
      </c>
      <c r="N70" s="75">
        <v>0</v>
      </c>
      <c r="O70" s="39"/>
      <c r="P70" s="39"/>
      <c r="Q70" s="63"/>
    </row>
    <row r="71" spans="2:20">
      <c r="C71" s="51">
        <v>52.8</v>
      </c>
      <c r="D71" s="51">
        <v>158.4</v>
      </c>
      <c r="E71" s="51">
        <v>70.400000000000006</v>
      </c>
      <c r="F71" s="51">
        <v>272.8</v>
      </c>
      <c r="G71" s="51">
        <v>193.6</v>
      </c>
      <c r="H71" s="51">
        <v>158.4</v>
      </c>
      <c r="I71" s="51">
        <v>360.8</v>
      </c>
      <c r="J71" s="51">
        <v>246.4</v>
      </c>
      <c r="K71" s="51">
        <v>334.4</v>
      </c>
      <c r="L71" s="51">
        <v>88</v>
      </c>
      <c r="M71" s="51">
        <v>228.8</v>
      </c>
      <c r="N71" s="51">
        <v>299.2</v>
      </c>
      <c r="O71" s="39"/>
      <c r="P71" s="39"/>
      <c r="Q71" s="64"/>
    </row>
    <row r="72" spans="2:20">
      <c r="B72" s="65"/>
      <c r="C72" s="65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64"/>
    </row>
    <row r="73" spans="2:20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</row>
    <row r="74" spans="2:20" ht="17">
      <c r="B74" s="80" t="s">
        <v>85</v>
      </c>
      <c r="C74" s="80"/>
      <c r="P74" s="39"/>
      <c r="Q74" s="39"/>
      <c r="R74" s="39"/>
      <c r="S74" s="39"/>
      <c r="T74" s="39"/>
    </row>
    <row r="75" spans="2:20" ht="15" thickBot="1">
      <c r="B75" s="7"/>
      <c r="C75" s="76" t="s">
        <v>71</v>
      </c>
      <c r="D75" s="76" t="s">
        <v>72</v>
      </c>
      <c r="E75" s="76" t="s">
        <v>73</v>
      </c>
      <c r="F75" s="76" t="s">
        <v>74</v>
      </c>
      <c r="G75" s="76" t="s">
        <v>75</v>
      </c>
      <c r="H75" s="76" t="s">
        <v>76</v>
      </c>
      <c r="I75" s="76" t="s">
        <v>77</v>
      </c>
      <c r="J75" s="76" t="s">
        <v>78</v>
      </c>
      <c r="K75" s="76" t="s">
        <v>79</v>
      </c>
      <c r="L75" s="76" t="s">
        <v>80</v>
      </c>
      <c r="M75" s="76" t="s">
        <v>81</v>
      </c>
      <c r="N75" s="76" t="s">
        <v>82</v>
      </c>
      <c r="O75" s="56"/>
      <c r="R75" s="39"/>
      <c r="S75" s="39"/>
      <c r="T75" s="39"/>
    </row>
    <row r="76" spans="2:20" ht="15" thickTop="1">
      <c r="B76" s="71" t="s">
        <v>63</v>
      </c>
      <c r="C76" s="78">
        <v>0</v>
      </c>
      <c r="D76" s="78">
        <v>0</v>
      </c>
      <c r="E76" s="78">
        <v>0</v>
      </c>
      <c r="F76" s="79">
        <v>0</v>
      </c>
      <c r="G76" s="78">
        <v>0</v>
      </c>
      <c r="H76" s="78">
        <v>0</v>
      </c>
      <c r="I76" s="78">
        <v>0</v>
      </c>
      <c r="J76" s="78">
        <v>0</v>
      </c>
      <c r="K76" s="78">
        <v>0</v>
      </c>
      <c r="L76" s="78">
        <v>0</v>
      </c>
      <c r="M76" s="78">
        <v>1</v>
      </c>
      <c r="N76" s="79">
        <v>0</v>
      </c>
      <c r="O76" s="39"/>
      <c r="R76" s="39"/>
      <c r="S76" s="39"/>
      <c r="T76" s="39"/>
    </row>
    <row r="77" spans="2:20">
      <c r="B77" s="71" t="s">
        <v>64</v>
      </c>
      <c r="C77" s="61">
        <v>0</v>
      </c>
      <c r="D77" s="61">
        <v>0</v>
      </c>
      <c r="E77" s="57">
        <v>0</v>
      </c>
      <c r="F77" s="61">
        <v>0</v>
      </c>
      <c r="G77" s="61">
        <v>0</v>
      </c>
      <c r="H77" s="61">
        <v>0</v>
      </c>
      <c r="I77" s="61">
        <v>0</v>
      </c>
      <c r="J77" s="61">
        <v>0</v>
      </c>
      <c r="K77" s="61">
        <v>1</v>
      </c>
      <c r="L77" s="61">
        <v>0</v>
      </c>
      <c r="M77" s="61">
        <v>0</v>
      </c>
      <c r="N77" s="57">
        <v>0</v>
      </c>
      <c r="O77" s="39"/>
      <c r="R77" s="39"/>
      <c r="S77" s="39"/>
      <c r="T77" s="39"/>
    </row>
    <row r="78" spans="2:20">
      <c r="B78" s="71" t="s">
        <v>65</v>
      </c>
      <c r="C78" s="61">
        <v>0</v>
      </c>
      <c r="D78" s="61">
        <v>0</v>
      </c>
      <c r="E78" s="57">
        <v>0</v>
      </c>
      <c r="F78" s="57">
        <v>0</v>
      </c>
      <c r="G78" s="61">
        <v>0</v>
      </c>
      <c r="H78" s="61">
        <v>0</v>
      </c>
      <c r="I78" s="61">
        <v>0</v>
      </c>
      <c r="J78" s="61">
        <v>1</v>
      </c>
      <c r="K78" s="61">
        <v>0</v>
      </c>
      <c r="L78" s="61">
        <v>0</v>
      </c>
      <c r="M78" s="61">
        <v>0</v>
      </c>
      <c r="N78" s="57">
        <v>0</v>
      </c>
      <c r="O78" s="39"/>
      <c r="R78" s="39"/>
      <c r="S78" s="39"/>
      <c r="T78" s="39"/>
    </row>
    <row r="79" spans="2:20">
      <c r="B79" s="71" t="s">
        <v>66</v>
      </c>
      <c r="C79" s="61">
        <v>0</v>
      </c>
      <c r="D79" s="61">
        <v>0</v>
      </c>
      <c r="E79" s="61">
        <v>0</v>
      </c>
      <c r="F79" s="57">
        <v>0</v>
      </c>
      <c r="G79" s="61">
        <v>0</v>
      </c>
      <c r="H79" s="61">
        <v>0</v>
      </c>
      <c r="I79" s="61">
        <v>1</v>
      </c>
      <c r="J79" s="61">
        <v>0</v>
      </c>
      <c r="K79" s="61">
        <v>0</v>
      </c>
      <c r="L79" s="61">
        <v>0</v>
      </c>
      <c r="M79" s="61">
        <v>0</v>
      </c>
      <c r="N79" s="61">
        <v>0</v>
      </c>
      <c r="O79" s="39"/>
      <c r="R79" s="39"/>
      <c r="S79" s="39"/>
      <c r="T79" s="39"/>
    </row>
    <row r="80" spans="2:20">
      <c r="B80" s="71" t="s">
        <v>67</v>
      </c>
      <c r="C80" s="61">
        <v>0</v>
      </c>
      <c r="D80" s="57">
        <v>0</v>
      </c>
      <c r="E80" s="61">
        <v>0</v>
      </c>
      <c r="F80" s="61">
        <v>1</v>
      </c>
      <c r="G80" s="61">
        <v>0</v>
      </c>
      <c r="H80" s="61">
        <v>0</v>
      </c>
      <c r="I80" s="61">
        <v>0</v>
      </c>
      <c r="J80" s="57">
        <v>0</v>
      </c>
      <c r="K80" s="57">
        <v>0</v>
      </c>
      <c r="L80" s="57">
        <v>0</v>
      </c>
      <c r="M80" s="61">
        <v>0</v>
      </c>
      <c r="N80" s="61">
        <v>0</v>
      </c>
      <c r="O80" s="39"/>
      <c r="R80" s="39"/>
      <c r="S80" s="39"/>
      <c r="T80" s="39"/>
    </row>
    <row r="81" spans="2:20">
      <c r="B81" s="71" t="s">
        <v>68</v>
      </c>
      <c r="C81" s="57">
        <v>0</v>
      </c>
      <c r="D81" s="61">
        <v>0</v>
      </c>
      <c r="E81" s="61">
        <v>0</v>
      </c>
      <c r="F81" s="61">
        <v>0</v>
      </c>
      <c r="G81" s="61">
        <v>0</v>
      </c>
      <c r="H81" s="61">
        <v>1</v>
      </c>
      <c r="I81" s="61">
        <v>0</v>
      </c>
      <c r="J81" s="61">
        <v>0</v>
      </c>
      <c r="K81" s="57">
        <v>0</v>
      </c>
      <c r="L81" s="61">
        <v>0</v>
      </c>
      <c r="M81" s="61">
        <v>0</v>
      </c>
      <c r="N81" s="57">
        <v>0</v>
      </c>
      <c r="O81" s="39"/>
      <c r="R81" s="56"/>
      <c r="S81" s="39"/>
      <c r="T81" s="39"/>
    </row>
    <row r="82" spans="2:20">
      <c r="B82" s="71" t="s">
        <v>69</v>
      </c>
      <c r="C82" s="57">
        <v>0</v>
      </c>
      <c r="D82" s="57">
        <v>0</v>
      </c>
      <c r="E82" s="57">
        <v>0</v>
      </c>
      <c r="F82" s="61">
        <v>0</v>
      </c>
      <c r="G82" s="61">
        <v>1</v>
      </c>
      <c r="H82" s="61">
        <v>0</v>
      </c>
      <c r="I82" s="57">
        <v>0</v>
      </c>
      <c r="J82" s="61">
        <v>0</v>
      </c>
      <c r="K82" s="57">
        <v>0</v>
      </c>
      <c r="L82" s="61">
        <v>0</v>
      </c>
      <c r="M82" s="57">
        <v>0</v>
      </c>
      <c r="N82" s="61">
        <v>0</v>
      </c>
      <c r="O82" s="39"/>
      <c r="R82" s="56"/>
      <c r="S82" s="39"/>
      <c r="T82" s="39"/>
    </row>
    <row r="83" spans="2:20">
      <c r="B83" s="71" t="s">
        <v>70</v>
      </c>
      <c r="C83" s="57">
        <v>0</v>
      </c>
      <c r="D83" s="61">
        <v>1</v>
      </c>
      <c r="E83" s="61">
        <v>0</v>
      </c>
      <c r="F83" s="61">
        <v>0</v>
      </c>
      <c r="G83" s="57">
        <v>0</v>
      </c>
      <c r="H83" s="61">
        <v>0</v>
      </c>
      <c r="I83" s="61">
        <v>0</v>
      </c>
      <c r="J83" s="57">
        <v>0</v>
      </c>
      <c r="K83" s="61">
        <v>0</v>
      </c>
      <c r="L83" s="61">
        <v>0</v>
      </c>
      <c r="M83" s="61">
        <v>0</v>
      </c>
      <c r="N83" s="61">
        <v>0</v>
      </c>
      <c r="O83" s="39"/>
      <c r="R83" s="39"/>
      <c r="S83" s="39"/>
      <c r="T83" s="39"/>
    </row>
    <row r="84" spans="2:20">
      <c r="B84" s="7"/>
      <c r="C84" s="8">
        <v>52.8</v>
      </c>
      <c r="D84" s="8">
        <v>158.4</v>
      </c>
      <c r="E84" s="8">
        <v>70.400000000000006</v>
      </c>
      <c r="F84" s="8">
        <v>272.8</v>
      </c>
      <c r="G84" s="8">
        <v>193.6</v>
      </c>
      <c r="H84" s="8">
        <v>158.4</v>
      </c>
      <c r="I84" s="8">
        <v>360.8</v>
      </c>
      <c r="J84" s="8">
        <v>246.4</v>
      </c>
      <c r="K84" s="8">
        <v>334.4</v>
      </c>
      <c r="L84" s="8">
        <v>88</v>
      </c>
      <c r="M84" s="8">
        <v>228.8</v>
      </c>
      <c r="N84" s="8">
        <v>299.2</v>
      </c>
      <c r="O84" s="39"/>
      <c r="R84" s="39"/>
      <c r="S84" s="39"/>
      <c r="T84" s="39"/>
    </row>
    <row r="85" spans="2:20">
      <c r="B85" s="7"/>
      <c r="C85" s="57">
        <f>SUM(C76:C83)</f>
        <v>0</v>
      </c>
      <c r="D85" s="57">
        <f t="shared" ref="D85:N85" si="14">SUM(D76:D83)</f>
        <v>1</v>
      </c>
      <c r="E85" s="57">
        <f t="shared" si="14"/>
        <v>0</v>
      </c>
      <c r="F85" s="57">
        <f t="shared" si="14"/>
        <v>1</v>
      </c>
      <c r="G85" s="57">
        <f t="shared" si="14"/>
        <v>1</v>
      </c>
      <c r="H85" s="57">
        <f t="shared" si="14"/>
        <v>1</v>
      </c>
      <c r="I85" s="57">
        <f t="shared" si="14"/>
        <v>1</v>
      </c>
      <c r="J85" s="57">
        <f t="shared" si="14"/>
        <v>1</v>
      </c>
      <c r="K85" s="57">
        <f t="shared" si="14"/>
        <v>1</v>
      </c>
      <c r="L85" s="57">
        <f t="shared" si="14"/>
        <v>0</v>
      </c>
      <c r="M85" s="57">
        <f t="shared" si="14"/>
        <v>1</v>
      </c>
      <c r="N85" s="57">
        <f t="shared" si="14"/>
        <v>0</v>
      </c>
      <c r="O85" s="39"/>
    </row>
    <row r="86" spans="2:20">
      <c r="B86" s="7"/>
      <c r="C86" s="67" t="s">
        <v>83</v>
      </c>
      <c r="D86" s="67" t="s">
        <v>83</v>
      </c>
      <c r="E86" s="67" t="s">
        <v>83</v>
      </c>
      <c r="F86" s="67" t="s">
        <v>83</v>
      </c>
      <c r="G86" s="67" t="s">
        <v>83</v>
      </c>
      <c r="H86" s="67" t="s">
        <v>83</v>
      </c>
      <c r="I86" s="67" t="s">
        <v>83</v>
      </c>
      <c r="J86" s="67" t="s">
        <v>83</v>
      </c>
      <c r="K86" s="67" t="s">
        <v>83</v>
      </c>
      <c r="L86" s="67" t="s">
        <v>83</v>
      </c>
      <c r="M86" s="67" t="s">
        <v>83</v>
      </c>
      <c r="N86" s="67" t="s">
        <v>83</v>
      </c>
      <c r="O86" s="39"/>
    </row>
    <row r="87" spans="2:20">
      <c r="B87" s="7"/>
      <c r="C87" s="62">
        <f>$C$70</f>
        <v>0</v>
      </c>
      <c r="D87" s="62">
        <f>$D$70</f>
        <v>1</v>
      </c>
      <c r="E87" s="62">
        <f>$E$70</f>
        <v>0</v>
      </c>
      <c r="F87" s="62">
        <f>$F$70</f>
        <v>1</v>
      </c>
      <c r="G87" s="62">
        <f>$G$70</f>
        <v>1</v>
      </c>
      <c r="H87" s="62">
        <f>$H$70</f>
        <v>1</v>
      </c>
      <c r="I87" s="62">
        <f>$I$70</f>
        <v>1</v>
      </c>
      <c r="J87" s="62">
        <f>$J$70</f>
        <v>1</v>
      </c>
      <c r="K87" s="62">
        <f>$K$70</f>
        <v>1</v>
      </c>
      <c r="L87" s="62">
        <f>$L$70</f>
        <v>0</v>
      </c>
      <c r="M87" s="62">
        <f>$M$70</f>
        <v>1</v>
      </c>
      <c r="N87" s="62">
        <f>$N$70</f>
        <v>0</v>
      </c>
      <c r="O87" t="s">
        <v>86</v>
      </c>
    </row>
    <row r="90" spans="2:20">
      <c r="B90" s="69" t="s">
        <v>53</v>
      </c>
      <c r="C90" s="56"/>
      <c r="D90" s="56"/>
      <c r="E90" s="56"/>
      <c r="F90" s="56"/>
      <c r="G90" s="56"/>
      <c r="H90" s="56"/>
      <c r="I90" s="56"/>
      <c r="J90" s="56"/>
      <c r="K90" s="56"/>
      <c r="L90" s="59"/>
      <c r="M90" s="60"/>
      <c r="N90" s="56"/>
      <c r="O90" s="73" t="s">
        <v>54</v>
      </c>
      <c r="P90" s="73" t="s">
        <v>84</v>
      </c>
      <c r="Q90" s="73" t="s">
        <v>55</v>
      </c>
    </row>
    <row r="91" spans="2:20">
      <c r="B91" s="71" t="s">
        <v>63</v>
      </c>
      <c r="C91" s="62">
        <f>$C$70</f>
        <v>0</v>
      </c>
      <c r="D91" s="62">
        <f>$D$70</f>
        <v>1</v>
      </c>
      <c r="E91" s="62">
        <f>$E$70</f>
        <v>0</v>
      </c>
      <c r="F91" s="62">
        <f>$F$70</f>
        <v>1</v>
      </c>
      <c r="G91" s="62">
        <f>$G$70</f>
        <v>1</v>
      </c>
      <c r="H91" s="62">
        <f>$H$70</f>
        <v>1</v>
      </c>
      <c r="I91" s="62">
        <f>$I$70</f>
        <v>1</v>
      </c>
      <c r="J91" s="62">
        <f>$J$70</f>
        <v>1</v>
      </c>
      <c r="K91" s="62">
        <f>$K$70</f>
        <v>1</v>
      </c>
      <c r="L91" s="62">
        <f>$L$70</f>
        <v>0</v>
      </c>
      <c r="M91" s="62">
        <f>$M$70</f>
        <v>1</v>
      </c>
      <c r="N91" s="68">
        <f>$N$70</f>
        <v>0</v>
      </c>
      <c r="O91" s="7">
        <f>SUMPRODUCT(C76:N76,C91:N91)</f>
        <v>1</v>
      </c>
      <c r="P91" s="38" t="s">
        <v>57</v>
      </c>
      <c r="Q91" s="62">
        <v>1</v>
      </c>
    </row>
    <row r="92" spans="2:20">
      <c r="B92" s="71" t="s">
        <v>64</v>
      </c>
      <c r="C92" s="62">
        <f>$C$70</f>
        <v>0</v>
      </c>
      <c r="D92" s="62">
        <f>$D$70</f>
        <v>1</v>
      </c>
      <c r="E92" s="62">
        <f>$E$70</f>
        <v>0</v>
      </c>
      <c r="F92" s="62">
        <f>$F$70</f>
        <v>1</v>
      </c>
      <c r="G92" s="62">
        <f>$G$70</f>
        <v>1</v>
      </c>
      <c r="H92" s="62">
        <f>$H$70</f>
        <v>1</v>
      </c>
      <c r="I92" s="62">
        <f>$I$70</f>
        <v>1</v>
      </c>
      <c r="J92" s="62">
        <f>$J$70</f>
        <v>1</v>
      </c>
      <c r="K92" s="62">
        <f>$K$70</f>
        <v>1</v>
      </c>
      <c r="L92" s="62">
        <f>$L$70</f>
        <v>0</v>
      </c>
      <c r="M92" s="62">
        <f>$M$70</f>
        <v>1</v>
      </c>
      <c r="N92" s="68">
        <f>$N$70</f>
        <v>0</v>
      </c>
      <c r="O92" s="7">
        <f>SUMPRODUCT(C77:N77,C92:N92)</f>
        <v>1</v>
      </c>
      <c r="P92" s="38" t="s">
        <v>57</v>
      </c>
      <c r="Q92" s="62">
        <v>1</v>
      </c>
    </row>
    <row r="93" spans="2:20">
      <c r="B93" s="71" t="s">
        <v>65</v>
      </c>
      <c r="C93" s="62">
        <f>$C$70</f>
        <v>0</v>
      </c>
      <c r="D93" s="62">
        <f>$D$70</f>
        <v>1</v>
      </c>
      <c r="E93" s="62">
        <f>$E$70</f>
        <v>0</v>
      </c>
      <c r="F93" s="62">
        <f>$F$70</f>
        <v>1</v>
      </c>
      <c r="G93" s="62">
        <f>$G$70</f>
        <v>1</v>
      </c>
      <c r="H93" s="62">
        <f>$H$70</f>
        <v>1</v>
      </c>
      <c r="I93" s="62">
        <f>$I$70</f>
        <v>1</v>
      </c>
      <c r="J93" s="62">
        <f>$J$70</f>
        <v>1</v>
      </c>
      <c r="K93" s="62">
        <f>$K$70</f>
        <v>1</v>
      </c>
      <c r="L93" s="62">
        <f>$L$70</f>
        <v>0</v>
      </c>
      <c r="M93" s="62">
        <f>$M$70</f>
        <v>1</v>
      </c>
      <c r="N93" s="68">
        <f>$N$70</f>
        <v>0</v>
      </c>
      <c r="O93" s="7">
        <f>SUMPRODUCT(C78:N78,C93:N93)</f>
        <v>1</v>
      </c>
      <c r="P93" s="38" t="s">
        <v>57</v>
      </c>
      <c r="Q93" s="62">
        <v>1</v>
      </c>
    </row>
    <row r="94" spans="2:20">
      <c r="B94" s="71" t="s">
        <v>66</v>
      </c>
      <c r="C94" s="62">
        <f>$C$70</f>
        <v>0</v>
      </c>
      <c r="D94" s="62">
        <f>$D$70</f>
        <v>1</v>
      </c>
      <c r="E94" s="62">
        <f>$E$70</f>
        <v>0</v>
      </c>
      <c r="F94" s="62">
        <f>$F$70</f>
        <v>1</v>
      </c>
      <c r="G94" s="62">
        <f>$G$70</f>
        <v>1</v>
      </c>
      <c r="H94" s="62">
        <f>$H$70</f>
        <v>1</v>
      </c>
      <c r="I94" s="62">
        <f>$I$70</f>
        <v>1</v>
      </c>
      <c r="J94" s="62">
        <f>$J$70</f>
        <v>1</v>
      </c>
      <c r="K94" s="62">
        <f>$K$70</f>
        <v>1</v>
      </c>
      <c r="L94" s="62">
        <f>$L$70</f>
        <v>0</v>
      </c>
      <c r="M94" s="62">
        <f>$M$70</f>
        <v>1</v>
      </c>
      <c r="N94" s="68">
        <f>$N$70</f>
        <v>0</v>
      </c>
      <c r="O94" s="7">
        <f>SUMPRODUCT(C79:N79,C94:N94)</f>
        <v>1</v>
      </c>
      <c r="P94" s="38" t="s">
        <v>57</v>
      </c>
      <c r="Q94" s="62">
        <v>1</v>
      </c>
    </row>
    <row r="95" spans="2:20">
      <c r="B95" s="71" t="s">
        <v>67</v>
      </c>
      <c r="C95" s="62">
        <f>$C$70</f>
        <v>0</v>
      </c>
      <c r="D95" s="62">
        <f>$D$70</f>
        <v>1</v>
      </c>
      <c r="E95" s="62">
        <f>$E$70</f>
        <v>0</v>
      </c>
      <c r="F95" s="62">
        <f>$F$70</f>
        <v>1</v>
      </c>
      <c r="G95" s="62">
        <f>$G$70</f>
        <v>1</v>
      </c>
      <c r="H95" s="62">
        <f>$H$70</f>
        <v>1</v>
      </c>
      <c r="I95" s="62">
        <f>$I$70</f>
        <v>1</v>
      </c>
      <c r="J95" s="62">
        <f>$J$70</f>
        <v>1</v>
      </c>
      <c r="K95" s="62">
        <f>$K$70</f>
        <v>1</v>
      </c>
      <c r="L95" s="62">
        <f>$L$70</f>
        <v>0</v>
      </c>
      <c r="M95" s="62">
        <f>$M$70</f>
        <v>1</v>
      </c>
      <c r="N95" s="68">
        <f>$N$70</f>
        <v>0</v>
      </c>
      <c r="O95" s="7">
        <f>SUMPRODUCT(C80:N80,C95:N95)</f>
        <v>1</v>
      </c>
      <c r="P95" s="38" t="s">
        <v>57</v>
      </c>
      <c r="Q95" s="62">
        <v>1</v>
      </c>
    </row>
    <row r="96" spans="2:20">
      <c r="B96" s="71" t="s">
        <v>68</v>
      </c>
      <c r="C96" s="62">
        <f>$C$70</f>
        <v>0</v>
      </c>
      <c r="D96" s="62">
        <f>$D$70</f>
        <v>1</v>
      </c>
      <c r="E96" s="62">
        <f>$E$70</f>
        <v>0</v>
      </c>
      <c r="F96" s="62">
        <f>$F$70</f>
        <v>1</v>
      </c>
      <c r="G96" s="62">
        <f>$G$70</f>
        <v>1</v>
      </c>
      <c r="H96" s="62">
        <f>$H$70</f>
        <v>1</v>
      </c>
      <c r="I96" s="62">
        <f>$I$70</f>
        <v>1</v>
      </c>
      <c r="J96" s="62">
        <f>$J$70</f>
        <v>1</v>
      </c>
      <c r="K96" s="62">
        <f>$K$70</f>
        <v>1</v>
      </c>
      <c r="L96" s="62">
        <f>$L$70</f>
        <v>0</v>
      </c>
      <c r="M96" s="62">
        <f>$M$70</f>
        <v>1</v>
      </c>
      <c r="N96" s="68">
        <f>$N$70</f>
        <v>0</v>
      </c>
      <c r="O96" s="7">
        <f>SUMPRODUCT(C81:N81,C96:N96)</f>
        <v>1</v>
      </c>
      <c r="P96" s="38" t="s">
        <v>57</v>
      </c>
      <c r="Q96" s="62">
        <v>1</v>
      </c>
    </row>
    <row r="97" spans="1:17">
      <c r="B97" s="71" t="s">
        <v>69</v>
      </c>
      <c r="C97" s="62">
        <f>$C$70</f>
        <v>0</v>
      </c>
      <c r="D97" s="62">
        <f>$D$70</f>
        <v>1</v>
      </c>
      <c r="E97" s="62">
        <f>$E$70</f>
        <v>0</v>
      </c>
      <c r="F97" s="62">
        <f>$F$70</f>
        <v>1</v>
      </c>
      <c r="G97" s="62">
        <f>$G$70</f>
        <v>1</v>
      </c>
      <c r="H97" s="62">
        <f>$H$70</f>
        <v>1</v>
      </c>
      <c r="I97" s="62">
        <f>$I$70</f>
        <v>1</v>
      </c>
      <c r="J97" s="62">
        <f>$J$70</f>
        <v>1</v>
      </c>
      <c r="K97" s="62">
        <f>$K$70</f>
        <v>1</v>
      </c>
      <c r="L97" s="62">
        <f>$L$70</f>
        <v>0</v>
      </c>
      <c r="M97" s="62">
        <f>$M$70</f>
        <v>1</v>
      </c>
      <c r="N97" s="68">
        <f>$N$70</f>
        <v>0</v>
      </c>
      <c r="O97" s="7">
        <f>SUMPRODUCT(C82:N82,C97:N97)</f>
        <v>1</v>
      </c>
      <c r="P97" s="38" t="s">
        <v>57</v>
      </c>
      <c r="Q97" s="62">
        <v>1</v>
      </c>
    </row>
    <row r="98" spans="1:17">
      <c r="B98" s="71" t="s">
        <v>70</v>
      </c>
      <c r="C98" s="62">
        <f>$C$70</f>
        <v>0</v>
      </c>
      <c r="D98" s="62">
        <f>$D$70</f>
        <v>1</v>
      </c>
      <c r="E98" s="62">
        <f>$E$70</f>
        <v>0</v>
      </c>
      <c r="F98" s="62">
        <f>$F$70</f>
        <v>1</v>
      </c>
      <c r="G98" s="62">
        <f>$G$70</f>
        <v>1</v>
      </c>
      <c r="H98" s="62">
        <f>$H$70</f>
        <v>1</v>
      </c>
      <c r="I98" s="62">
        <f>$I$70</f>
        <v>1</v>
      </c>
      <c r="J98" s="62">
        <f>$J$70</f>
        <v>1</v>
      </c>
      <c r="K98" s="62">
        <f>$K$70</f>
        <v>1</v>
      </c>
      <c r="L98" s="62">
        <f>$L$70</f>
        <v>0</v>
      </c>
      <c r="M98" s="62">
        <f>$M$70</f>
        <v>1</v>
      </c>
      <c r="N98" s="68">
        <f>$N$70</f>
        <v>0</v>
      </c>
      <c r="O98" s="7">
        <f>SUMPRODUCT(C83:N83,C98:N98)</f>
        <v>1</v>
      </c>
      <c r="P98" s="38" t="s">
        <v>57</v>
      </c>
      <c r="Q98" s="62">
        <v>1</v>
      </c>
    </row>
    <row r="99" spans="1:17">
      <c r="A99" s="72" t="s">
        <v>25</v>
      </c>
      <c r="B99" s="72"/>
      <c r="C99" s="8">
        <v>250</v>
      </c>
      <c r="D99" s="8">
        <v>165</v>
      </c>
      <c r="E99" s="8">
        <v>50</v>
      </c>
      <c r="F99" s="8">
        <v>750</v>
      </c>
      <c r="G99" s="8">
        <v>150</v>
      </c>
      <c r="H99" s="8">
        <v>500</v>
      </c>
      <c r="I99" s="8">
        <v>750</v>
      </c>
      <c r="J99" s="8">
        <v>800</v>
      </c>
      <c r="K99" s="8">
        <v>268</v>
      </c>
      <c r="L99" s="8">
        <v>100</v>
      </c>
      <c r="M99" s="8">
        <v>350</v>
      </c>
      <c r="N99" s="8">
        <v>1500</v>
      </c>
      <c r="O99" s="7">
        <f>SUMPRODUCT($C$70:$N$70,C99:N99)</f>
        <v>3733</v>
      </c>
      <c r="P99" s="38" t="s">
        <v>57</v>
      </c>
      <c r="Q99" s="7">
        <v>4000</v>
      </c>
    </row>
    <row r="100" spans="1:17">
      <c r="A100" s="72" t="s">
        <v>27</v>
      </c>
      <c r="B100" s="72"/>
      <c r="C100" s="7">
        <v>100</v>
      </c>
      <c r="D100" s="7">
        <v>99</v>
      </c>
      <c r="E100" s="7">
        <v>100</v>
      </c>
      <c r="F100" s="7">
        <v>500</v>
      </c>
      <c r="G100" s="7">
        <v>300</v>
      </c>
      <c r="H100" s="7">
        <v>150</v>
      </c>
      <c r="I100" s="7">
        <v>750</v>
      </c>
      <c r="J100" s="7">
        <v>700</v>
      </c>
      <c r="K100" s="7">
        <v>402</v>
      </c>
      <c r="L100" s="7">
        <v>200</v>
      </c>
      <c r="M100" s="7">
        <v>250</v>
      </c>
      <c r="N100" s="7">
        <v>400</v>
      </c>
      <c r="O100" s="7">
        <f>SUMPRODUCT($C$70:$N$70,C100:N100)</f>
        <v>3151</v>
      </c>
      <c r="P100" s="38" t="s">
        <v>57</v>
      </c>
      <c r="Q100" s="7">
        <v>4000</v>
      </c>
    </row>
    <row r="101" spans="1:17">
      <c r="A101" s="72" t="s">
        <v>26</v>
      </c>
      <c r="B101" s="72"/>
      <c r="C101" s="7">
        <v>100</v>
      </c>
      <c r="D101" s="7">
        <v>99</v>
      </c>
      <c r="E101" s="7">
        <v>200</v>
      </c>
      <c r="F101" s="7">
        <v>300</v>
      </c>
      <c r="G101" s="7">
        <v>600</v>
      </c>
      <c r="H101" s="7">
        <v>150</v>
      </c>
      <c r="I101" s="7">
        <v>300</v>
      </c>
      <c r="J101" s="7">
        <v>600</v>
      </c>
      <c r="K101" s="7">
        <v>536</v>
      </c>
      <c r="L101" s="7">
        <v>400</v>
      </c>
      <c r="M101" s="7">
        <v>150</v>
      </c>
      <c r="N101" s="7">
        <v>400</v>
      </c>
      <c r="O101" s="7">
        <f>SUMPRODUCT($C$70:$N$70,C101:N101)</f>
        <v>2735</v>
      </c>
      <c r="P101" s="38" t="s">
        <v>57</v>
      </c>
      <c r="Q101" s="7">
        <v>4000</v>
      </c>
    </row>
    <row r="102" spans="1:17">
      <c r="A102" s="72" t="s">
        <v>29</v>
      </c>
      <c r="B102" s="72"/>
      <c r="C102" s="8">
        <f>SUM(C99:C101)</f>
        <v>450</v>
      </c>
      <c r="D102" s="8">
        <f t="shared" ref="D102" si="15">SUM(D99:D101)</f>
        <v>363</v>
      </c>
      <c r="E102" s="8">
        <f t="shared" ref="E102" si="16">SUM(E99:E101)</f>
        <v>350</v>
      </c>
      <c r="F102" s="8">
        <f t="shared" ref="F102" si="17">SUM(F99:F101)</f>
        <v>1550</v>
      </c>
      <c r="G102" s="8">
        <f t="shared" ref="G102" si="18">SUM(G99:G101)</f>
        <v>1050</v>
      </c>
      <c r="H102" s="8">
        <f t="shared" ref="H102" si="19">SUM(H99:H101)</f>
        <v>800</v>
      </c>
      <c r="I102" s="8">
        <f t="shared" ref="I102" si="20">SUM(I99:I101)</f>
        <v>1800</v>
      </c>
      <c r="J102" s="8">
        <f t="shared" ref="J102" si="21">SUM(J99:J101)</f>
        <v>2100</v>
      </c>
      <c r="K102" s="8">
        <f t="shared" ref="K102" si="22">SUM(K99:K101)</f>
        <v>1206</v>
      </c>
      <c r="L102" s="8">
        <f t="shared" ref="L102" si="23">SUM(L99:L101)</f>
        <v>700</v>
      </c>
      <c r="M102" s="8">
        <f t="shared" ref="M102" si="24">SUM(M99:M101)</f>
        <v>750</v>
      </c>
      <c r="N102" s="8">
        <f t="shared" ref="N102" si="25">SUM(N99:N101)</f>
        <v>2300</v>
      </c>
      <c r="O102" s="7">
        <f>SUMPRODUCT($C$70:$N$70,C102:N102)</f>
        <v>9619</v>
      </c>
      <c r="P102" s="38" t="s">
        <v>57</v>
      </c>
      <c r="Q102" s="7">
        <v>10000</v>
      </c>
    </row>
    <row r="103" spans="1:17">
      <c r="A103" s="72" t="s">
        <v>58</v>
      </c>
      <c r="B103" s="72"/>
      <c r="C103" s="7">
        <v>1</v>
      </c>
      <c r="D103" s="7">
        <v>1</v>
      </c>
      <c r="E103" s="7">
        <v>1</v>
      </c>
      <c r="F103" s="7">
        <v>1</v>
      </c>
      <c r="G103" s="7">
        <v>1</v>
      </c>
      <c r="H103" s="7"/>
      <c r="I103" s="7"/>
      <c r="J103" s="7"/>
      <c r="K103" s="7"/>
      <c r="L103" s="7"/>
      <c r="M103" s="7"/>
      <c r="N103" s="7"/>
      <c r="O103" s="7">
        <f>SUMPRODUCT($C$70:$N$70,C103:N103)</f>
        <v>3</v>
      </c>
      <c r="P103" s="38" t="s">
        <v>61</v>
      </c>
      <c r="Q103" s="7">
        <v>1</v>
      </c>
    </row>
    <row r="104" spans="1:17">
      <c r="A104" s="72" t="s">
        <v>59</v>
      </c>
      <c r="B104" s="72"/>
      <c r="C104" s="7"/>
      <c r="D104" s="7"/>
      <c r="E104" s="7"/>
      <c r="F104" s="7"/>
      <c r="G104" s="7"/>
      <c r="H104" s="57">
        <v>1</v>
      </c>
      <c r="I104" s="57">
        <v>1</v>
      </c>
      <c r="J104" s="57">
        <v>1</v>
      </c>
      <c r="K104" s="57">
        <v>1</v>
      </c>
      <c r="L104" s="7"/>
      <c r="M104" s="7"/>
      <c r="N104" s="7"/>
      <c r="O104" s="7">
        <f>SUMPRODUCT($C$70:$N$70,C104:N104)</f>
        <v>4</v>
      </c>
      <c r="P104" s="58" t="s">
        <v>61</v>
      </c>
      <c r="Q104" s="57">
        <v>1</v>
      </c>
    </row>
    <row r="105" spans="1:17">
      <c r="A105" s="72" t="s">
        <v>60</v>
      </c>
      <c r="B105" s="72"/>
      <c r="C105" s="7"/>
      <c r="D105" s="7"/>
      <c r="E105" s="7"/>
      <c r="F105" s="7"/>
      <c r="G105" s="7"/>
      <c r="H105" s="7"/>
      <c r="I105" s="7"/>
      <c r="J105" s="7"/>
      <c r="K105" s="7"/>
      <c r="L105" s="7">
        <v>1</v>
      </c>
      <c r="M105" s="7">
        <v>1</v>
      </c>
      <c r="N105" s="7">
        <v>1</v>
      </c>
      <c r="O105" s="7">
        <f>SUMPRODUCT($C$70:$N$70,C105:N105)</f>
        <v>1</v>
      </c>
      <c r="P105" s="58" t="s">
        <v>61</v>
      </c>
      <c r="Q105" s="57">
        <v>1</v>
      </c>
    </row>
  </sheetData>
  <mergeCells count="15">
    <mergeCell ref="A99:B99"/>
    <mergeCell ref="A100:B100"/>
    <mergeCell ref="A101:B101"/>
    <mergeCell ref="A102:B102"/>
    <mergeCell ref="A103:B103"/>
    <mergeCell ref="A104:B104"/>
    <mergeCell ref="A105:B105"/>
    <mergeCell ref="I43:J43"/>
    <mergeCell ref="I42:J42"/>
    <mergeCell ref="D44:E44"/>
    <mergeCell ref="B2:H2"/>
    <mergeCell ref="B40:C40"/>
    <mergeCell ref="L4:M4"/>
    <mergeCell ref="L11:M11"/>
    <mergeCell ref="C18:F18"/>
  </mergeCells>
  <phoneticPr fontId="5" type="noConversion"/>
  <conditionalFormatting sqref="D40">
    <cfRule type="cellIs" dxfId="22" priority="24" operator="lessThan">
      <formula>4000</formula>
    </cfRule>
    <cfRule type="cellIs" dxfId="21" priority="25" operator="greaterThan">
      <formula>4000</formula>
    </cfRule>
  </conditionalFormatting>
  <conditionalFormatting sqref="E40">
    <cfRule type="cellIs" dxfId="20" priority="22" operator="lessThan">
      <formula>4000</formula>
    </cfRule>
    <cfRule type="cellIs" dxfId="19" priority="23" operator="greaterThan">
      <formula>4000</formula>
    </cfRule>
  </conditionalFormatting>
  <conditionalFormatting sqref="F40">
    <cfRule type="cellIs" dxfId="18" priority="20" operator="lessThan">
      <formula>4000</formula>
    </cfRule>
    <cfRule type="cellIs" dxfId="17" priority="21" operator="greaterThan">
      <formula>4000</formula>
    </cfRule>
  </conditionalFormatting>
  <conditionalFormatting sqref="G40">
    <cfRule type="cellIs" dxfId="16" priority="15" operator="lessThan">
      <formula>10000</formula>
    </cfRule>
    <cfRule type="cellIs" dxfId="15" priority="16" operator="greaterThan">
      <formula>10000</formula>
    </cfRule>
    <cfRule type="cellIs" dxfId="14" priority="17" operator="greaterThan">
      <formula>10000</formula>
    </cfRule>
    <cfRule type="cellIs" dxfId="13" priority="18" operator="lessThan">
      <formula>4000</formula>
    </cfRule>
    <cfRule type="cellIs" dxfId="12" priority="19" operator="greaterThan">
      <formula>4000</formula>
    </cfRule>
  </conditionalFormatting>
  <conditionalFormatting sqref="M16">
    <cfRule type="cellIs" dxfId="11" priority="13" operator="equal">
      <formula>1</formula>
    </cfRule>
    <cfRule type="cellIs" dxfId="10" priority="14" operator="equal">
      <formula>0</formula>
    </cfRule>
  </conditionalFormatting>
  <conditionalFormatting sqref="M15">
    <cfRule type="cellIs" dxfId="9" priority="9" operator="equal">
      <formula>1</formula>
    </cfRule>
    <cfRule type="cellIs" dxfId="8" priority="10" operator="equal">
      <formula>0</formula>
    </cfRule>
  </conditionalFormatting>
  <conditionalFormatting sqref="M14">
    <cfRule type="cellIs" dxfId="7" priority="7" operator="equal">
      <formula>1</formula>
    </cfRule>
    <cfRule type="cellIs" dxfId="6" priority="8" operator="equal">
      <formula>0</formula>
    </cfRule>
  </conditionalFormatting>
  <conditionalFormatting sqref="M13">
    <cfRule type="cellIs" dxfId="5" priority="5" operator="equal">
      <formula>1</formula>
    </cfRule>
    <cfRule type="cellIs" dxfId="4" priority="6" operator="equal">
      <formula>0</formula>
    </cfRule>
  </conditionalFormatting>
  <conditionalFormatting sqref="M12">
    <cfRule type="cellIs" dxfId="3" priority="3" operator="equal">
      <formula>1</formula>
    </cfRule>
    <cfRule type="cellIs" dxfId="2" priority="4" operator="equal">
      <formula>0</formula>
    </cfRule>
  </conditionalFormatting>
  <conditionalFormatting sqref="M19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Raghav Pareek</cp:lastModifiedBy>
  <dcterms:created xsi:type="dcterms:W3CDTF">2022-03-03T17:30:05Z</dcterms:created>
  <dcterms:modified xsi:type="dcterms:W3CDTF">2023-08-28T15:06:46Z</dcterms:modified>
</cp:coreProperties>
</file>