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nelsonwedin/Documents/AA1 Parhelia Bio /protocol development/StainWorks Save 12.12.23/0011 AKOYASTainworks/"/>
    </mc:Choice>
  </mc:AlternateContent>
  <xr:revisionPtr revIDLastSave="0" documentId="8_{1AAA2D75-AE67-8E4E-BBD4-0AB3137DE5A9}" xr6:coauthVersionLast="47" xr6:coauthVersionMax="47" xr10:uidLastSave="{00000000-0000-0000-0000-000000000000}"/>
  <bookViews>
    <workbookView xWindow="0" yWindow="500" windowWidth="35220" windowHeight="20520" xr2:uid="{00000000-000D-0000-FFFF-FFFF00000000}" activeTab="0"/>
  </bookViews>
  <sheets>
    <sheet name="PhenoCycler (Akoya Names)" sheetId="1" r:id="rId1"/>
    <sheet name="CODEX (Nolan Names Ke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<sst xmlns="http://schemas.openxmlformats.org/spreadsheetml/2006/main">
  <si>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r>
      <rPr>
        <b/>
        <sz val="18"/>
        <color indexed="10"/>
        <rFont val="Helvetica Neue"/>
        <family val="2"/>
      </rPr>
      <t xml:space="preserve">Important! </t>
    </r>
    <r>
      <rPr>
        <b/>
        <sz val="18"/>
        <color indexed="8"/>
        <rFont val="Arial (Body)"/>
      </rPr>
      <t>Each of the 12 columns corresponds one of the 12 samples in the Omni-stainer S12/C12</t>
    </r>
    <r>
      <rPr>
        <b/>
        <sz val="18"/>
        <color indexed="8"/>
        <rFont val="Helvetica Neue"/>
        <family val="2"/>
      </rPr>
      <t>.</t>
    </r>
    <r>
      <rPr>
        <b/>
        <sz val="18"/>
        <color indexed="10"/>
        <rFont val="Helvetica Neue"/>
        <family val="2"/>
      </rPr>
      <t xml:space="preserve">                      Important! </t>
    </r>
    <r>
      <rPr>
        <b/>
        <sz val="18"/>
        <color indexed="8"/>
        <rFont val="Helvetica Neue"/>
        <family val="2"/>
      </rPr>
      <t xml:space="preserve">Adjust the values below (click for drop down selection) and the spreadsheet will auto-fill </t>
    </r>
  </si>
  <si>
    <t>Omni-Stainer module type</t>
  </si>
  <si>
    <t>S12</t>
  </si>
  <si>
    <t>Assemble Flow Cells in PBS or Hydration Buffer</t>
  </si>
  <si>
    <t>Num samples:</t>
  </si>
  <si>
    <t>Antibody screening mode</t>
  </si>
  <si>
    <t>Antibody volume [μL] / slide</t>
  </si>
  <si>
    <t>wash_volume [μL] / slide</t>
  </si>
  <si>
    <t>A</t>
  </si>
  <si>
    <t>Pre-Staining Fixation Buffer (1.6% PFA in Hydration Buffer)</t>
  </si>
  <si>
    <t>Staining Buffer</t>
  </si>
  <si>
    <r>
      <rPr>
        <sz val="13"/>
        <color indexed="8"/>
        <rFont val="Verdana"/>
        <family val="2"/>
      </rPr>
      <t>Post-Staining Fixing Solution (1.6% PFA in</t>
    </r>
    <r>
      <rPr>
        <b/>
        <sz val="13"/>
        <color indexed="8"/>
        <rFont val="Arial"/>
        <family val="2"/>
      </rPr>
      <t xml:space="preserve"> </t>
    </r>
    <r>
      <rPr>
        <sz val="13"/>
        <color indexed="8"/>
        <rFont val="Arial"/>
        <family val="2"/>
      </rPr>
      <t>Storage Buffer)</t>
    </r>
  </si>
  <si>
    <t>MeOH</t>
  </si>
  <si>
    <t>1x PBS</t>
  </si>
  <si>
    <t>X</t>
  </si>
  <si>
    <t>Storage Buffer</t>
  </si>
  <si>
    <t>Volume (if used)</t>
  </si>
  <si>
    <t>Wash #</t>
  </si>
  <si>
    <r>
      <rPr>
        <b/>
        <sz val="10"/>
        <color indexed="8"/>
        <rFont val="Arial"/>
        <family val="2"/>
      </rPr>
      <t>Antibody plate</t>
    </r>
    <r>
      <rPr>
        <sz val="10"/>
        <color indexed="8"/>
        <rFont val="Arial"/>
        <family val="2"/>
      </rPr>
      <t xml:space="preserve"> (96-well plate, </t>
    </r>
    <r>
      <rPr>
        <b/>
        <sz val="10"/>
        <color indexed="10"/>
        <rFont val="Arial"/>
        <family val="2"/>
      </rPr>
      <t xml:space="preserve">sealed </t>
    </r>
    <r>
      <rPr>
        <sz val="10"/>
        <color indexed="8"/>
        <rFont val="Arial"/>
        <family val="2"/>
      </rPr>
      <t>with aluminum sheet). Columns corresponds to samples in the Omni-stainer. Antibody mixes can be the same or different between columns</t>
    </r>
  </si>
  <si>
    <t>Well Volume</t>
  </si>
  <si>
    <t>Reagent Preparation instructions</t>
  </si>
  <si>
    <t>А</t>
  </si>
  <si>
    <r>
      <rPr>
        <b/>
        <sz val="10"/>
        <color indexed="8"/>
        <rFont val="Arial"/>
        <family val="2"/>
      </rPr>
      <t>PhenoCycler Blocking Buffer</t>
    </r>
    <r>
      <rPr>
        <sz val="10"/>
        <color indexed="8"/>
        <rFont val="Arial"/>
        <family val="2"/>
      </rPr>
      <t>: Staining Buffer with N, G, J, &amp; S Blockers - but without antibodies</t>
    </r>
  </si>
  <si>
    <t>B</t>
  </si>
  <si>
    <r>
      <rPr>
        <b/>
        <sz val="10"/>
        <color indexed="8"/>
        <rFont val="Arial"/>
        <family val="2"/>
      </rPr>
      <t>Antibody Cocktail Solution</t>
    </r>
    <r>
      <rPr>
        <sz val="10"/>
        <color indexed="8"/>
        <rFont val="Arial"/>
        <family val="2"/>
      </rPr>
      <t>: Staining Buffer with N, G, J, &amp; S Blockers, WITH PhenoCycler and Custon-Conjugated Antibodies</t>
    </r>
  </si>
  <si>
    <t>C</t>
  </si>
  <si>
    <r>
      <rPr>
        <b/>
        <sz val="10"/>
        <color indexed="8"/>
        <rFont val="Arial"/>
        <family val="2"/>
      </rPr>
      <t>PCF Fixative Reagent (undiluted)</t>
    </r>
    <r>
      <rPr>
        <sz val="10"/>
        <color indexed="8"/>
        <rFont val="Arial"/>
        <family val="2"/>
      </rPr>
      <t>: aliquots can be safely stored at room temperature for the duration of the protocol, as long as the plate is sealed with aluminum sheet immediately after filling.</t>
    </r>
  </si>
  <si>
    <t>D</t>
  </si>
  <si>
    <t>E</t>
  </si>
  <si>
    <t>F</t>
  </si>
  <si>
    <t>G</t>
  </si>
  <si>
    <t>H</t>
  </si>
  <si>
    <t>Deck position 6:</t>
  </si>
  <si>
    <t>300/200 μL Tip rack #1</t>
  </si>
  <si>
    <r>
      <rPr>
        <b/>
        <sz val="10"/>
        <color indexed="10"/>
        <rFont val="Arial"/>
        <family val="2"/>
      </rPr>
      <t>Important!</t>
    </r>
    <r>
      <rPr>
        <sz val="10"/>
        <color indexed="10"/>
        <rFont val="Arial"/>
        <family val="2"/>
      </rPr>
      <t xml:space="preserve"> </t>
    </r>
    <r>
      <rPr>
        <sz val="10"/>
        <color indexed="8"/>
        <rFont val="Arial"/>
        <family val="2"/>
      </rPr>
      <t xml:space="preserve"> One must use fresh Fixative Reagent aliquots every time</t>
    </r>
  </si>
  <si>
    <t>Deck position 9:</t>
  </si>
  <si>
    <t>300/200 μL Tip rack #2</t>
  </si>
  <si>
    <t>In our experience, antibody staining quality can be compromised by using Fixative Reagent aliquots are nearing expiration</t>
  </si>
  <si>
    <t xml:space="preserve">If that is happening, we recommend making replacement fixative aliquots by dissolving BS3 in dry DMSO as described in PMID34215862
</t>
  </si>
  <si>
    <t>Deck position 1:</t>
  </si>
  <si>
    <t>Solute</t>
  </si>
  <si>
    <t>BS3 Crosslinker</t>
  </si>
  <si>
    <t>50 mg</t>
  </si>
  <si>
    <t>Thermo Fisher 21580</t>
  </si>
  <si>
    <t>Solvent</t>
  </si>
  <si>
    <t>Dry DMSO</t>
  </si>
  <si>
    <t>250 μL</t>
  </si>
  <si>
    <t>Sigma D2650-5X5ML</t>
  </si>
  <si>
    <t>Mix thoroughly, dispense into 20ul Aliquots in PCR strips, store at -20C</t>
  </si>
  <si>
    <t>Antibody Plate Reagent Calculator</t>
  </si>
  <si>
    <r>
      <rPr>
        <sz val="10"/>
        <color indexed="8"/>
        <rFont val="Verdana"/>
        <family val="2"/>
      </rPr>
      <t xml:space="preserve">Blocking Buffer, Antibody Cocktail, Reporter Stock, Reporter Master Mix (Probe mix) Calculator: </t>
    </r>
    <r>
      <rPr>
        <b/>
        <i/>
        <sz val="10"/>
        <color indexed="8"/>
        <rFont val="Helvetica Neue"/>
        <family val="2"/>
      </rPr>
      <t>input numbers into Input Cells (see format key)</t>
    </r>
  </si>
  <si>
    <t>Format Key</t>
  </si>
  <si>
    <r>
      <rPr>
        <sz val="10"/>
        <color indexed="8"/>
        <rFont val="Verdana"/>
        <family val="2"/>
      </rPr>
      <t xml:space="preserve">For </t>
    </r>
    <r>
      <rPr>
        <b/>
        <sz val="14"/>
        <color indexed="8"/>
        <rFont val="Arial"/>
        <family val="2"/>
      </rPr>
      <t xml:space="preserve">Staining </t>
    </r>
    <r>
      <rPr>
        <sz val="14"/>
        <color indexed="8"/>
        <rFont val="Arial"/>
        <family val="2"/>
      </rPr>
      <t>(Antibody Plate)</t>
    </r>
  </si>
  <si>
    <t>total Antibodies [μL]/sample</t>
  </si>
  <si>
    <t>Input Cell</t>
  </si>
  <si>
    <r>
      <rPr>
        <sz val="10"/>
        <color indexed="8"/>
        <rFont val="Verdana"/>
        <family val="2"/>
      </rPr>
      <t xml:space="preserve">&lt;-- LINKED TO </t>
    </r>
    <r>
      <rPr>
        <i/>
        <sz val="10"/>
        <color indexed="8"/>
        <rFont val="Arial"/>
        <family val="2"/>
      </rPr>
      <t xml:space="preserve">Num Samples </t>
    </r>
    <r>
      <rPr>
        <sz val="10"/>
        <color indexed="8"/>
        <rFont val="Arial"/>
        <family val="2"/>
      </rPr>
      <t>INPUT</t>
    </r>
  </si>
  <si>
    <t>Linked Cell</t>
  </si>
  <si>
    <t>Calculation</t>
  </si>
  <si>
    <t>REAGENT</t>
  </si>
  <si>
    <r>
      <rPr>
        <sz val="10"/>
        <color indexed="8"/>
        <rFont val="Verdana"/>
        <family val="2"/>
      </rPr>
      <t xml:space="preserve">Blocking Buffer (Preblock) </t>
    </r>
    <r>
      <rPr>
        <b/>
        <sz val="10"/>
        <color indexed="35"/>
        <rFont val="Arial"/>
        <family val="2"/>
      </rPr>
      <t>[Row A]</t>
    </r>
  </si>
  <si>
    <r>
      <rPr>
        <sz val="10"/>
        <color indexed="8"/>
        <rFont val="Verdana"/>
        <family val="2"/>
      </rPr>
      <t>Ab Cocktail Solution</t>
    </r>
    <r>
      <rPr>
        <b/>
        <sz val="10"/>
        <color indexed="35"/>
        <rFont val="Arial"/>
        <family val="2"/>
      </rPr>
      <t xml:space="preserve"> [Row B]</t>
    </r>
  </si>
  <si>
    <t>Manual/sample</t>
  </si>
  <si>
    <t>Automated/sample</t>
  </si>
  <si>
    <t>Percentage</t>
  </si>
  <si>
    <t>SUM</t>
  </si>
  <si>
    <t xml:space="preserve">Staining Buffer </t>
  </si>
  <si>
    <t>Ignore me cell</t>
  </si>
  <si>
    <t>N Blocker</t>
  </si>
  <si>
    <t>STATIC cell</t>
  </si>
  <si>
    <t>G Blocker</t>
  </si>
  <si>
    <t xml:space="preserve">J Blocker </t>
  </si>
  <si>
    <t>S Blocker</t>
  </si>
  <si>
    <t xml:space="preserve">Total Antibodies </t>
  </si>
  <si>
    <t>Total [μL]</t>
  </si>
  <si>
    <r>
      <rPr>
        <sz val="10"/>
        <color indexed="8"/>
        <rFont val="Verdana"/>
        <family val="2"/>
      </rPr>
      <t xml:space="preserve">For </t>
    </r>
    <r>
      <rPr>
        <b/>
        <sz val="14"/>
        <color indexed="8"/>
        <rFont val="Arial"/>
        <family val="2"/>
      </rPr>
      <t>Antibody Screening</t>
    </r>
    <r>
      <rPr>
        <sz val="14"/>
        <color indexed="8"/>
        <rFont val="Arial"/>
        <family val="2"/>
      </rPr>
      <t xml:space="preserve"> Mode (also Antibody Plate)</t>
    </r>
  </si>
  <si>
    <t>Component</t>
  </si>
  <si>
    <r>
      <rPr>
        <sz val="10"/>
        <color indexed="8"/>
        <rFont val="Verdana"/>
        <family val="2"/>
      </rPr>
      <t xml:space="preserve">Input </t>
    </r>
    <r>
      <rPr>
        <b/>
        <sz val="10"/>
        <color indexed="39"/>
        <rFont val="Arial"/>
        <family val="2"/>
      </rPr>
      <t>Reporter Stock Solution</t>
    </r>
    <r>
      <rPr>
        <b/>
        <sz val="10"/>
        <color indexed="8"/>
        <rFont val="Arial"/>
        <family val="2"/>
      </rPr>
      <t xml:space="preserve"> recipe volumes (ul)</t>
    </r>
  </si>
  <si>
    <r>
      <rPr>
        <b/>
        <sz val="14"/>
        <color indexed="8"/>
        <rFont val="Arial"/>
        <family val="2"/>
      </rPr>
      <t>Output</t>
    </r>
    <r>
      <rPr>
        <b/>
        <sz val="14"/>
        <color indexed="39"/>
        <rFont val="Arial"/>
        <family val="2"/>
      </rPr>
      <t xml:space="preserve"> Reporter Stock Solution</t>
    </r>
    <r>
      <rPr>
        <b/>
        <sz val="14"/>
        <color indexed="8"/>
        <rFont val="Arial"/>
        <family val="2"/>
      </rPr>
      <t xml:space="preserve"> volume needed, exact (ul)</t>
    </r>
  </si>
  <si>
    <r>
      <rPr>
        <b/>
        <sz val="11"/>
        <color indexed="8"/>
        <rFont val="Arial"/>
        <family val="2"/>
      </rPr>
      <t>Alt Output</t>
    </r>
    <r>
      <rPr>
        <sz val="11"/>
        <color indexed="8"/>
        <rFont val="Arial"/>
        <family val="2"/>
      </rPr>
      <t xml:space="preserve"> Reporter Stock Solution recipe volumes (to make "Desired Volume")</t>
    </r>
  </si>
  <si>
    <t>1X PCF Buffer</t>
  </si>
  <si>
    <t>Assay Reagent</t>
  </si>
  <si>
    <t>DAPI       (5ul for PCF 1.0, 10ul for PCF 2.0)</t>
  </si>
  <si>
    <t>Desired Volume</t>
  </si>
  <si>
    <t>^actual needed amount</t>
  </si>
  <si>
    <t>&lt;- conversion factor for simple numbers</t>
  </si>
  <si>
    <t>Input Reporter Master Mix (vol ul)</t>
  </si>
  <si>
    <r>
      <rPr>
        <sz val="10"/>
        <color indexed="8"/>
        <rFont val="Verdana"/>
        <family val="2"/>
      </rPr>
      <t xml:space="preserve">Output Reporter Master Mix (vol ul) </t>
    </r>
    <r>
      <rPr>
        <b/>
        <sz val="10"/>
        <color indexed="35"/>
        <rFont val="Arial"/>
        <family val="2"/>
      </rPr>
      <t>[Row D]</t>
    </r>
  </si>
  <si>
    <t>Master Mix Recipe: Vol [μL]/ Per 120 μL</t>
  </si>
  <si>
    <t>Reporter Stock Solution</t>
  </si>
  <si>
    <t>Reporter 1</t>
  </si>
  <si>
    <t>Reporter 2</t>
  </si>
  <si>
    <t>Reporter 3</t>
  </si>
  <si>
    <t>SUM (check)</t>
  </si>
  <si>
    <t>Input Sum Value</t>
  </si>
  <si>
    <r>
      <rPr>
        <sz val="10"/>
        <color indexed="8"/>
        <rFont val="Verdana"/>
        <family val="2"/>
      </rPr>
      <t xml:space="preserve">^LINKED TO </t>
    </r>
    <r>
      <rPr>
        <i/>
        <sz val="10"/>
        <color indexed="8"/>
        <rFont val="Arial"/>
        <family val="2"/>
      </rPr>
      <t>Antibody cocktail [μL] / slide</t>
    </r>
    <r>
      <rPr>
        <sz val="10"/>
        <color indexed="8"/>
        <rFont val="Arial"/>
        <family val="2"/>
      </rPr>
      <t xml:space="preserve"> INPUT</t>
    </r>
  </si>
  <si>
    <t>Nolan Name - Akoya Name</t>
  </si>
  <si>
    <t>S1- Hydration buffer</t>
  </si>
  <si>
    <t>S2-Staining buffer</t>
  </si>
  <si>
    <t>S3- Storage buffer</t>
  </si>
  <si>
    <t>AC1 - PCF buffer</t>
  </si>
  <si>
    <t>Assay component- ssDNA</t>
  </si>
  <si>
    <t>S blocker-ssDNA</t>
  </si>
  <si>
    <t>G blocker- blocking oligos</t>
  </si>
  <si>
    <t>N blocker and J blocker- IgG mouse and rat </t>
  </si>
  <si>
    <t>BS3 (Reagent F)- Fixative reagent</t>
  </si>
  <si>
    <t>Preblock- Blocking Buffer</t>
  </si>
  <si>
    <t>Nolan Name</t>
  </si>
  <si>
    <t>Akoya Name 1</t>
  </si>
  <si>
    <t>Name 2 (Current)</t>
  </si>
  <si>
    <t>AC1</t>
  </si>
  <si>
    <t>PhenoCycler (CODEX 1X)</t>
  </si>
  <si>
    <t>PCF buffer</t>
  </si>
  <si>
    <t>Screening Buffer = CODEX Buffer</t>
  </si>
  <si>
    <t>Former "CODEX buffer"  = Current "PCF Buffer"</t>
  </si>
  <si>
    <t>Former "CODEX buffer" =/= Current "CODEX buffer"</t>
  </si>
  <si>
    <t>AC1 = Former "CODEX buffer"  = Current "PCF Buffer"</t>
  </si>
  <si>
    <t>Current "CODEX buffer" = 1x PCF Buffer + Assay Reagent</t>
  </si>
  <si>
    <t>Buffers reservoir</t>
  </si>
  <si>
    <t>A1</t>
  </si>
  <si>
    <t>A2</t>
  </si>
  <si>
    <t>A3</t>
  </si>
  <si>
    <t>A4</t>
  </si>
  <si>
    <t>A5</t>
  </si>
  <si>
    <t>A6</t>
  </si>
  <si>
    <t>A7</t>
  </si>
  <si>
    <t>A8</t>
  </si>
  <si>
    <t>A9</t>
  </si>
  <si>
    <t>A10</t>
  </si>
  <si>
    <t>A11</t>
  </si>
  <si>
    <t>A12</t>
  </si>
  <si>
    <t>Akoya Names</t>
  </si>
  <si>
    <t>Post-Staining Fixing Solution (1.6% PFA in Storage Buffer)</t>
  </si>
  <si>
    <t>1x PCF Buffer</t>
  </si>
  <si>
    <t>Screening Buffer            (20% DMSO in 1x CODEX Buffer (make fresh))</t>
  </si>
  <si>
    <t>Stripping Buffer       (80% DMSO in 1x CODEX Buffer (make fresh))</t>
  </si>
  <si>
    <t xml:space="preserve">Nolan Names </t>
  </si>
  <si>
    <t>S1 or PBS + 1.6% PFA</t>
  </si>
  <si>
    <t>S2</t>
  </si>
  <si>
    <t>S3 + 1.6% PFA</t>
  </si>
  <si>
    <t>AC1 (1x PCFbuffer)</t>
  </si>
  <si>
    <t>Screening buffer (12mL 1x CODEX buffer mixed with 3mL DMSO)</t>
  </si>
  <si>
    <t>Striping buffer (3mL 1x CODEX buffer mixed with 12mL DMSO)</t>
  </si>
  <si>
    <t>S3</t>
  </si>
  <si>
    <t>The recipes (Black et al., 2021, Nature Protocols) for some key buffers are included below.</t>
  </si>
  <si>
    <t>CODEX staining buffer 2 (S2)</t>
  </si>
  <si>
    <t>Add 250 ml of S1, 30.5 ml of 1 M Na2HPO4, 19.5ml of1 M NaH2PO4 and 25ml of 5 M NaCl solution to 175 ml of ddH2O. Adjust the pH to 6.8–7.0 with sodium hydroxide. Gently mix. Store at 4 °C for ≤1 year.</t>
  </si>
  <si>
    <t>Add 30 ml of 5 M NaCl solution, 10 ml of 1 M Tris (pH 7.5), 0.943 ml of Triton X-100, 2.03 g of MgCl2•6H2O and 0.02% (wt/vol) NaN3 to 960 ml of ddH2O. Store at RT for ≤1 year.</t>
  </si>
  <si>
    <t xml:space="preserve">Hybridization buffer </t>
  </si>
  <si>
    <t xml:space="preserve">Combine 100 ml of DMSO with 400 ml of H2 buffer. Stir gently to thoroughly combine. Prepare fresh before each experiment. </t>
  </si>
  <si>
    <t xml:space="preserve">Stripping buffer </t>
  </si>
  <si>
    <t>Add 62.5 ml of H2 buffer to 187.5 ml of DMSO. Stir gently to thoroughly combine. Prepare fresh before each experiment.</t>
  </si>
  <si>
    <t xml:space="preserve">Plate buffer </t>
  </si>
  <si>
    <t>Add 83.3 μl of Hoechst 3342 and 2.5 ml of B3 to 50 ml of H2 buffer. Store in the dark at 4 °C for ≤4 weeks.</t>
  </si>
  <si>
    <t>Dissolve 10 mg of mouse IgG in 10 ml of S2. Store in 0.5-ml aliquots at 4 °C for ≤1 year.</t>
  </si>
  <si>
    <t xml:space="preserve">Blocking reagent 2 (B2) </t>
  </si>
  <si>
    <t xml:space="preserve">Dissolve 10 mg of rat IgG in 10 ml of S2. Store in 0.5-ml aliquots at 4 °C for ≤1 year. </t>
  </si>
  <si>
    <t xml:space="preserve">Blocking reagent 3 (B3) </t>
  </si>
  <si>
    <t>Sheared salmon sperm DNA This reagent comes at a 10-mg/ml concentration in ddH2O at −20 °C. Store in 0.5-ml aliquots at 4 °C for ≤1 year.</t>
  </si>
  <si>
    <t xml:space="preserve">BC4 solution </t>
  </si>
  <si>
    <t>Prepare a mixture of the 57 nonmodified CODEX DNA oligonucleotides (Supplementary Table 1) by dissolving in TE buffer to a final concentration of 0.5 mM per oligonucleotide. Store in 0.5-ml aliquots at 4 °C for ≤1 year.</t>
  </si>
  <si>
    <t>CODEX FFPE blocking solution (Preblock, CODEX® Blocking Buffer)</t>
  </si>
  <si>
    <t>Add 50 μl of B1, 50 μl of B2, 50 μl of B3 and 70 μl of BC4 to 780 μl of S2. Mix gently by pipetting up and down. Store at 4 °C for ≤2 weeks.</t>
  </si>
  <si>
    <t>BS3 aliquots (Reagent F)</t>
  </si>
  <si>
    <t>Thoroughly dissolve 50 mg of BS3 in 250 μl of DMSO (ampule). Make 20-μl aliquots in PCR strips, and store −20 °C for ≤6 months.</t>
  </si>
  <si>
    <t xml:space="preserve">One must use fresh Reagent F aliquots every time! </t>
  </si>
  <si>
    <t>In our experience, antibody staining quality can be compromised by using Reagent F aliquots that are nearing expiration.</t>
  </si>
  <si>
    <t>Yes</t>
  </si>
  <si>
    <t>Last Updated: Dec 12, 2023, Nels Wedin, Parhelia Biosciences</t>
  </si>
  <si>
    <r>
      <rPr>
        <sz val="10"/>
        <color theme="0"/>
        <rFont val="Verdana"/>
        <family val="2"/>
      </rPr>
      <t>CODEX staining buffer 1 (S1)</t>
    </r>
    <r>
      <rPr>
        <sz val="12"/>
        <color theme="0"/>
        <rFont val="Arial"/>
        <family val="2"/>
      </rPr>
      <t xml:space="preserve"> Add 5 ml of 500mM EDTA (pH8.0), 50 ml of 10×DPBS, 2.5g of BSA and 100 mg of NaN3 to 445 ml of ddH2O. Gently mix. Store at 4 °C for ≤1 year.</t>
    </r>
  </si>
  <si>
    <r>
      <rPr>
        <sz val="10"/>
        <color theme="0"/>
        <rFont val="Verdana"/>
        <family val="2"/>
      </rPr>
      <t>H2 buffer</t>
    </r>
    <r>
      <rPr>
        <sz val="12"/>
        <color theme="0"/>
        <rFont val="Arial"/>
        <family val="2"/>
      </rPr>
      <t xml:space="preserve"> </t>
    </r>
  </si>
  <si>
    <r>
      <rPr>
        <sz val="10"/>
        <color theme="0"/>
        <rFont val="Verdana"/>
        <family val="2"/>
      </rPr>
      <t>Blocking reagent 1 (B1)</t>
    </r>
    <r>
      <rPr>
        <sz val="12"/>
        <color theme="0"/>
        <rFont val="Arial"/>
        <family val="2"/>
      </rPr>
      <t xml:space="preserve"> </t>
    </r>
  </si>
  <si>
    <r>
      <rPr>
        <b/>
        <sz val="10"/>
        <color theme="1"/>
        <rFont val="Arial"/>
        <family val="2"/>
      </rPr>
      <t>Buffers reservoir</t>
    </r>
    <r>
      <rPr>
        <sz val="10"/>
        <color theme="1"/>
        <rFont val="Arial"/>
        <family val="2"/>
      </rPr>
      <t xml:space="preserve"> (12-trough, sealed with a pierceable sealing sheet) </t>
    </r>
  </si>
  <si>
    <t>Antibody volume [μL] / sample</t>
  </si>
  <si>
    <t>Antibody Plate Reagent Calculator Available Now Below Reagent Setup</t>
  </si>
  <si>
    <t>Deck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</si>
</sst>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0.0"/>
    <numFmt numFmtId="165" formatCode="0.0000"/>
    <numFmt numFmtId="166" formatCode="0.0%"/>
  </numFmts>
  <fonts>
    <font>
      <sz val="10"/>
      <color indexed="8"/>
      <name val="Arial"/>
    </font>
    <font>
      <b/>
      <sz val="18"/>
      <color indexed="8"/>
      <name val="Helvetica Neue"/>
      <family val="2"/>
    </font>
    <font>
      <b/>
      <sz val="18"/>
      <color indexed="10"/>
      <name val="Helvetica Neue"/>
      <family val="2"/>
    </font>
    <font>
      <b/>
      <sz val="18"/>
      <color indexed="8"/>
      <name val="Arial (Body)"/>
    </font>
    <font>
      <b/>
      <sz val="12"/>
      <color indexed="8"/>
      <name val="Arial"/>
      <family val="2"/>
    </font>
    <font>
      <b/>
      <u/>
      <sz val="12"/>
      <color indexed="13"/>
      <name val="Helvetica Neue"/>
      <family val="2"/>
    </font>
    <font>
      <sz val="15"/>
      <color indexed="8"/>
      <name val="Helvetica Neue"/>
      <family val="2"/>
    </font>
    <font>
      <b/>
      <sz val="13"/>
      <color indexed="8"/>
      <name val="Helvetica Neue"/>
      <family val="2"/>
    </font>
    <font>
      <b/>
      <sz val="15"/>
      <color indexed="15"/>
      <name val="Helvetica Neue"/>
      <family val="2"/>
    </font>
    <font>
      <sz val="18"/>
      <color indexed="8"/>
      <name val="Helvetica Neue"/>
      <family val="2"/>
    </font>
    <font>
      <b/>
      <u/>
      <sz val="18"/>
      <color indexed="8"/>
      <name val="Helvetica Neue"/>
      <family val="2"/>
    </font>
    <font>
      <b/>
      <u/>
      <sz val="18"/>
      <color indexed="13"/>
      <name val="Helvetica Neue"/>
      <family val="2"/>
    </font>
    <font>
      <b/>
      <sz val="10"/>
      <color indexed="8"/>
      <name val="Arial"/>
      <family val="2"/>
    </font>
    <font>
      <b/>
      <sz val="11"/>
      <color indexed="8"/>
      <name val="Arial"/>
      <family val="2"/>
    </font>
    <font>
      <sz val="13"/>
      <color indexed="8"/>
      <name val="Arial"/>
      <family val="2"/>
    </font>
    <font>
      <sz val="13"/>
      <color indexed="8"/>
      <name val="Verdana"/>
      <family val="2"/>
    </font>
    <font>
      <b/>
      <sz val="13"/>
      <color indexed="8"/>
      <name val="Arial"/>
      <family val="2"/>
    </font>
    <font>
      <sz val="14"/>
      <color indexed="8"/>
      <name val="Arial"/>
      <family val="2"/>
    </font>
    <font>
      <b/>
      <sz val="14"/>
      <color indexed="8"/>
      <name val="Arial"/>
      <family val="2"/>
    </font>
    <font>
      <sz val="10"/>
      <color indexed="23"/>
      <name val="Arial"/>
      <family val="2"/>
    </font>
    <font>
      <sz val="14"/>
      <color indexed="23"/>
      <name val="Arial"/>
      <family val="2"/>
    </font>
    <font>
      <b/>
      <sz val="10"/>
      <color indexed="10"/>
      <name val="Arial"/>
      <family val="2"/>
    </font>
    <font>
      <sz val="10"/>
      <color indexed="8"/>
      <name val="Helvetica Neue"/>
      <family val="2"/>
    </font>
    <font>
      <sz val="10"/>
      <color indexed="10"/>
      <name val="Arial"/>
      <family val="2"/>
    </font>
    <font>
      <b/>
      <sz val="10"/>
      <color indexed="30"/>
      <name val="Arial"/>
      <family val="2"/>
    </font>
    <font>
      <b/>
      <u/>
      <sz val="22"/>
      <color indexed="13"/>
      <name val="Arial"/>
      <family val="2"/>
    </font>
    <font>
      <b/>
      <sz val="10"/>
      <color indexed="8"/>
      <name val="Helvetica Neue"/>
      <family val="2"/>
    </font>
    <font>
      <sz val="10"/>
      <color indexed="8"/>
      <name val="Verdana"/>
      <family val="2"/>
    </font>
    <font>
      <b/>
      <i/>
      <sz val="10"/>
      <color indexed="8"/>
      <name val="Helvetica Neue"/>
      <family val="2"/>
    </font>
    <font>
      <b/>
      <i/>
      <sz val="10"/>
      <color indexed="8"/>
      <name val="Arial"/>
      <family val="2"/>
    </font>
    <font>
      <sz val="12"/>
      <color indexed="15"/>
      <name val="Helvetica Neue"/>
      <family val="2"/>
    </font>
    <font>
      <sz val="12"/>
      <color indexed="33"/>
      <name val="Helvetica Neue"/>
      <family val="2"/>
    </font>
    <font>
      <i/>
      <sz val="10"/>
      <color indexed="8"/>
      <name val="Arial"/>
      <family val="2"/>
    </font>
    <font>
      <b/>
      <sz val="12"/>
      <color indexed="33"/>
      <name val="Helvetica Neue"/>
      <family val="2"/>
    </font>
    <font>
      <b/>
      <sz val="10"/>
      <color indexed="35"/>
      <name val="Arial"/>
      <family val="2"/>
    </font>
    <font>
      <b/>
      <sz val="12"/>
      <color indexed="37"/>
      <name val="Helvetica Neue"/>
      <family val="2"/>
    </font>
    <font>
      <sz val="10"/>
      <color indexed="8"/>
      <name val="Times New Roman"/>
      <family val="1"/>
    </font>
    <font>
      <b/>
      <sz val="12"/>
      <color indexed="9"/>
      <name val="Helvetica Neue"/>
      <family val="2"/>
    </font>
    <font>
      <b/>
      <sz val="10"/>
      <color indexed="39"/>
      <name val="Arial"/>
      <family val="2"/>
    </font>
    <font>
      <b/>
      <sz val="14"/>
      <color indexed="39"/>
      <name val="Arial"/>
      <family val="2"/>
    </font>
    <font>
      <sz val="11"/>
      <color indexed="8"/>
      <name val="Arial"/>
      <family val="2"/>
    </font>
    <font>
      <sz val="12"/>
      <color indexed="8"/>
      <name val="Calibri"/>
      <family val="2"/>
    </font>
    <font>
      <b/>
      <sz val="14"/>
      <color indexed="33"/>
      <name val="Helvetica Neue"/>
      <family val="2"/>
    </font>
    <font>
      <b/>
      <sz val="10"/>
      <color indexed="8"/>
      <name val="Times New Roman"/>
      <family val="1"/>
    </font>
    <font>
      <sz val="10"/>
      <color indexed="8"/>
      <name val="Arial"/>
      <family val="2"/>
    </font>
    <font>
      <sz val="10"/>
      <color theme="1"/>
      <name val="Arial"/>
      <family val="2"/>
    </font>
    <font>
      <sz val="10"/>
      <color theme="0"/>
      <name val="Arial"/>
      <family val="2"/>
    </font>
    <font>
      <sz val="12"/>
      <color theme="0"/>
      <name val="Arial"/>
      <family val="2"/>
    </font>
    <font>
      <b/>
      <sz val="12"/>
      <color theme="0"/>
      <name val="Arial"/>
      <family val="2"/>
    </font>
    <font>
      <sz val="10"/>
      <color theme="0"/>
      <name val="Verdana"/>
      <family val="2"/>
    </font>
    <font>
      <sz val="15"/>
      <color theme="1"/>
      <name val="Helvetica Neue"/>
      <family val="2"/>
    </font>
    <font>
      <b/>
      <sz val="13"/>
      <color theme="1"/>
      <name val="Helvetica Neue"/>
      <family val="2"/>
    </font>
    <font>
      <b/>
      <sz val="15"/>
      <color theme="1"/>
      <name val="Helvetica Neue"/>
      <family val="2"/>
    </font>
    <font>
      <sz val="18"/>
      <color theme="1"/>
      <name val="Helvetica Neue"/>
      <family val="2"/>
    </font>
    <font>
      <sz val="14"/>
      <color theme="1"/>
      <name val="Helvetica Neue"/>
      <family val="2"/>
    </font>
    <font>
      <b/>
      <sz val="12"/>
      <color theme="1"/>
      <name val="Helvetica Neue"/>
      <family val="2"/>
    </font>
    <font>
      <b/>
      <sz val="11"/>
      <color theme="1"/>
      <name val="Arial"/>
      <family val="2"/>
    </font>
    <font>
      <b/>
      <sz val="10"/>
      <color theme="1"/>
      <name val="Arial"/>
      <family val="2"/>
    </font>
    <font>
      <i/>
      <sz val="14"/>
      <color theme="1"/>
      <name val="Times New Roman Italic"/>
    </font>
    <font>
      <i/>
      <sz val="18"/>
      <color theme="1"/>
      <name val="Helvetica Neue"/>
      <family val="2"/>
    </font>
    <font>
      <b/>
      <sz val="10"/>
      <color theme="3" tint="0.39997558519241921"/>
      <name val="Helvetica Neue"/>
      <family val="2"/>
    </font>
    <font>
      <b/>
      <sz val="10"/>
      <color theme="3" tint="0.39997558519241921"/>
      <name val="Arial"/>
      <family val="2"/>
    </font>
    <font>
      <sz val="10"/>
      <color theme="3" tint="0.39997558519241921"/>
      <name val="Arial"/>
      <family val="2"/>
    </font>
  </fonts>
  <fills>
    <fill>
      <patternFill patternType="none"/>
    </fill>
    <fill>
      <patternFill patternType="gray125"/>
    </fill>
    <fill>
      <patternFill patternType="solid">
        <fgColor indexed="9"/>
        <bgColor auto="1"/>
      </patternFill>
    </fill>
    <fill>
      <patternFill patternType="solid">
        <fgColor indexed="16"/>
        <bgColor auto="1"/>
      </patternFill>
    </fill>
    <fill>
      <patternFill patternType="solid">
        <fgColor indexed="19"/>
        <bgColor auto="1"/>
      </patternFill>
    </fill>
    <fill>
      <patternFill patternType="solid">
        <fgColor indexed="27"/>
        <bgColor auto="1"/>
      </patternFill>
    </fill>
    <fill>
      <patternFill patternType="solid">
        <fgColor indexed="31"/>
        <bgColor auto="1"/>
      </patternFill>
    </fill>
    <fill>
      <patternFill patternType="solid">
        <fgColor indexed="32"/>
        <bgColor auto="1"/>
      </patternFill>
    </fill>
    <fill>
      <patternFill patternType="solid">
        <fgColor indexed="34"/>
        <bgColor auto="1"/>
      </patternFill>
    </fill>
    <fill>
      <patternFill patternType="solid">
        <fgColor indexed="36"/>
        <bgColor auto="1"/>
      </patternFill>
    </fill>
    <fill>
      <patternFill patternType="solid">
        <fgColor indexed="38"/>
        <bgColor auto="1"/>
      </patternFill>
    </fill>
    <fill>
      <patternFill patternType="solid">
        <fgColor theme="0" tint="-4.9989318521683403E-2"/>
        <bgColor indexed="64"/>
      </patternFill>
    </fill>
    <fill>
      <patternFill patternType="solid">
        <fgColor theme="3" tint="0.39997558519241921"/>
        <bgColor indexed="64"/>
      </patternFill>
    </fill>
  </fills>
  <borders>
    <border>
      <left/>
      <right/>
      <top/>
      <bottom/>
      <diagonal/>
    </border>
    <border>
      <left style="thick">
        <color indexed="10"/>
      </left>
      <right/>
      <top style="thick">
        <color indexed="10"/>
      </top>
      <bottom style="thick">
        <color indexed="11"/>
      </bottom>
      <diagonal/>
    </border>
    <border>
      <left/>
      <right/>
      <top style="thick">
        <color indexed="10"/>
      </top>
      <bottom style="thick">
        <color indexed="11"/>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thick">
        <color indexed="10"/>
      </left>
      <right style="thin">
        <color indexed="9"/>
      </right>
      <top style="thin">
        <color indexed="9"/>
      </top>
      <bottom style="thin">
        <color indexed="9"/>
      </bottom>
      <diagonal/>
    </border>
    <border>
      <left style="thin">
        <color indexed="9"/>
      </left>
      <right style="thick">
        <color indexed="12"/>
      </right>
      <top style="thin">
        <color indexed="9"/>
      </top>
      <bottom style="thin">
        <color indexed="9"/>
      </bottom>
      <diagonal/>
    </border>
    <border>
      <left style="thick">
        <color indexed="12"/>
      </left>
      <right/>
      <top style="thick">
        <color indexed="12"/>
      </top>
      <bottom style="thin">
        <color indexed="9"/>
      </bottom>
      <diagonal/>
    </border>
    <border>
      <left/>
      <right/>
      <top style="thick">
        <color indexed="12"/>
      </top>
      <bottom style="thin">
        <color indexed="9"/>
      </bottom>
      <diagonal/>
    </border>
    <border>
      <left/>
      <right style="thin">
        <color indexed="9"/>
      </right>
      <top style="thick">
        <color indexed="12"/>
      </top>
      <bottom style="thin">
        <color indexed="9"/>
      </bottom>
      <diagonal/>
    </border>
    <border>
      <left style="thin">
        <color indexed="9"/>
      </left>
      <right style="thin">
        <color indexed="9"/>
      </right>
      <top style="thin">
        <color indexed="9"/>
      </top>
      <bottom style="thin">
        <color indexed="9"/>
      </bottom>
      <diagonal/>
    </border>
    <border>
      <left style="thin">
        <color indexed="9"/>
      </left>
      <right/>
      <top style="thin">
        <color indexed="14"/>
      </top>
      <bottom/>
      <diagonal/>
    </border>
    <border>
      <left/>
      <right/>
      <top style="thin">
        <color indexed="14"/>
      </top>
      <bottom/>
      <diagonal/>
    </border>
    <border>
      <left/>
      <right style="thin">
        <color indexed="14"/>
      </right>
      <top style="thin">
        <color indexed="14"/>
      </top>
      <bottom/>
      <diagonal/>
    </border>
    <border>
      <left style="thick">
        <color indexed="11"/>
      </left>
      <right style="thin">
        <color indexed="8"/>
      </right>
      <top style="thick">
        <color indexed="11"/>
      </top>
      <bottom style="thick">
        <color indexed="8"/>
      </bottom>
      <diagonal/>
    </border>
    <border>
      <left style="thin">
        <color indexed="8"/>
      </left>
      <right style="thin">
        <color indexed="8"/>
      </right>
      <top style="thick">
        <color indexed="11"/>
      </top>
      <bottom style="thick">
        <color indexed="8"/>
      </bottom>
      <diagonal/>
    </border>
    <border>
      <left style="thin">
        <color indexed="8"/>
      </left>
      <right style="thick">
        <color indexed="11"/>
      </right>
      <top style="thick">
        <color indexed="11"/>
      </top>
      <bottom style="thick">
        <color indexed="8"/>
      </bottom>
      <diagonal/>
    </border>
    <border>
      <left style="thick">
        <color indexed="11"/>
      </left>
      <right style="thin">
        <color indexed="9"/>
      </right>
      <top style="thick">
        <color indexed="10"/>
      </top>
      <bottom style="thin">
        <color indexed="9"/>
      </bottom>
      <diagonal/>
    </border>
    <border>
      <left style="thin">
        <color indexed="9"/>
      </left>
      <right/>
      <top style="thick">
        <color indexed="10"/>
      </top>
      <bottom/>
      <diagonal/>
    </border>
    <border>
      <left/>
      <right/>
      <top style="thick">
        <color indexed="10"/>
      </top>
      <bottom/>
      <diagonal/>
    </border>
    <border>
      <left/>
      <right style="thin">
        <color indexed="9"/>
      </right>
      <top style="thick">
        <color indexed="10"/>
      </top>
      <bottom/>
      <diagonal/>
    </border>
    <border>
      <left style="thin">
        <color indexed="9"/>
      </left>
      <right style="thin">
        <color indexed="9"/>
      </right>
      <top style="thick">
        <color indexed="10"/>
      </top>
      <bottom style="thin">
        <color indexed="9"/>
      </bottom>
      <diagonal/>
    </border>
    <border>
      <left style="thin">
        <color indexed="9"/>
      </left>
      <right/>
      <top/>
      <bottom/>
      <diagonal/>
    </border>
    <border>
      <left/>
      <right/>
      <top/>
      <bottom/>
      <diagonal/>
    </border>
    <border>
      <left/>
      <right style="thin">
        <color indexed="14"/>
      </right>
      <top/>
      <bottom/>
      <diagonal/>
    </border>
    <border>
      <left style="thick">
        <color indexed="11"/>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11"/>
      </right>
      <top style="thick">
        <color indexed="8"/>
      </top>
      <bottom style="thick">
        <color indexed="8"/>
      </bottom>
      <diagonal/>
    </border>
    <border>
      <left style="thick">
        <color indexed="11"/>
      </left>
      <right/>
      <top style="thin">
        <color indexed="9"/>
      </top>
      <bottom style="thin">
        <color indexed="9"/>
      </bottom>
      <diagonal/>
    </border>
    <border>
      <left/>
      <right/>
      <top/>
      <bottom style="thin">
        <color indexed="9"/>
      </bottom>
      <diagonal/>
    </border>
    <border>
      <left/>
      <right style="thin">
        <color indexed="9"/>
      </right>
      <top style="thin">
        <color indexed="9"/>
      </top>
      <bottom style="thin">
        <color indexed="9"/>
      </bottom>
      <diagonal/>
    </border>
    <border>
      <left style="thick">
        <color indexed="11"/>
      </left>
      <right style="thin">
        <color indexed="9"/>
      </right>
      <top style="thin">
        <color indexed="9"/>
      </top>
      <bottom style="thin">
        <color indexed="9"/>
      </bottom>
      <diagonal/>
    </border>
    <border>
      <left style="thin">
        <color indexed="9"/>
      </left>
      <right/>
      <top style="thin">
        <color indexed="9"/>
      </top>
      <bottom/>
      <diagonal/>
    </border>
    <border>
      <left/>
      <right/>
      <top style="thin">
        <color indexed="9"/>
      </top>
      <bottom/>
      <diagonal/>
    </border>
    <border>
      <left style="thick">
        <color indexed="11"/>
      </left>
      <right/>
      <top style="thick">
        <color indexed="8"/>
      </top>
      <bottom style="thick">
        <color indexed="8"/>
      </bottom>
      <diagonal/>
    </border>
    <border>
      <left/>
      <right/>
      <top style="thick">
        <color indexed="8"/>
      </top>
      <bottom style="thick">
        <color indexed="8"/>
      </bottom>
      <diagonal/>
    </border>
    <border>
      <left/>
      <right style="thin">
        <color indexed="17"/>
      </right>
      <top style="thick">
        <color indexed="8"/>
      </top>
      <bottom style="thick">
        <color indexed="8"/>
      </bottom>
      <diagonal/>
    </border>
    <border>
      <left style="thin">
        <color indexed="17"/>
      </left>
      <right style="thick">
        <color indexed="11"/>
      </right>
      <top style="thick">
        <color indexed="8"/>
      </top>
      <bottom style="thick">
        <color indexed="8"/>
      </bottom>
      <diagonal/>
    </border>
    <border>
      <left style="thick">
        <color indexed="11"/>
      </left>
      <right/>
      <top style="thick">
        <color indexed="8"/>
      </top>
      <bottom style="thick">
        <color indexed="11"/>
      </bottom>
      <diagonal/>
    </border>
    <border>
      <left/>
      <right/>
      <top style="thick">
        <color indexed="8"/>
      </top>
      <bottom style="thick">
        <color indexed="11"/>
      </bottom>
      <diagonal/>
    </border>
    <border>
      <left/>
      <right style="thin">
        <color indexed="17"/>
      </right>
      <top style="thick">
        <color indexed="8"/>
      </top>
      <bottom style="thick">
        <color indexed="11"/>
      </bottom>
      <diagonal/>
    </border>
    <border>
      <left style="thin">
        <color indexed="17"/>
      </left>
      <right style="thick">
        <color indexed="11"/>
      </right>
      <top style="thick">
        <color indexed="8"/>
      </top>
      <bottom style="thick">
        <color indexed="11"/>
      </bottom>
      <diagonal/>
    </border>
    <border>
      <left/>
      <right/>
      <top style="thin">
        <color indexed="9"/>
      </top>
      <bottom style="thin">
        <color indexed="9"/>
      </bottom>
      <diagonal/>
    </border>
    <border>
      <left/>
      <right style="thin">
        <color indexed="9"/>
      </right>
      <top style="thin">
        <color indexed="9"/>
      </top>
      <bottom/>
      <diagonal/>
    </border>
    <border>
      <left style="thin">
        <color indexed="9"/>
      </left>
      <right style="thin">
        <color indexed="9"/>
      </right>
      <top style="thick">
        <color indexed="11"/>
      </top>
      <bottom style="medium">
        <color indexed="8"/>
      </bottom>
      <diagonal/>
    </border>
    <border>
      <left style="thin">
        <color indexed="9"/>
      </left>
      <right style="thin">
        <color indexed="9"/>
      </right>
      <top style="thin">
        <color indexed="9"/>
      </top>
      <bottom style="medium">
        <color indexed="8"/>
      </bottom>
      <diagonal/>
    </border>
    <border>
      <left style="thin">
        <color indexed="9"/>
      </left>
      <right style="thin">
        <color indexed="9"/>
      </right>
      <top/>
      <bottom style="medium">
        <color indexed="8"/>
      </bottom>
      <diagonal/>
    </border>
    <border>
      <left style="thin">
        <color indexed="9"/>
      </left>
      <right style="thin">
        <color indexed="9"/>
      </right>
      <top/>
      <bottom/>
      <diagonal/>
    </border>
    <border>
      <left style="thin">
        <color indexed="9"/>
      </left>
      <right style="thin">
        <color indexed="9"/>
      </right>
      <top style="thin">
        <color indexed="9"/>
      </top>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style="thin">
        <color indexed="8"/>
      </left>
      <right/>
      <top/>
      <bottom/>
      <diagonal/>
    </border>
    <border>
      <left style="medium">
        <color indexed="8"/>
      </left>
      <right style="thin">
        <color indexed="8"/>
      </right>
      <top style="thin">
        <color indexed="8"/>
      </top>
      <bottom style="thin">
        <color indexed="8"/>
      </bottom>
      <diagonal/>
    </border>
    <border>
      <left style="thin">
        <color indexed="8"/>
      </left>
      <right style="thin">
        <color indexed="14"/>
      </right>
      <top style="thin">
        <color indexed="8"/>
      </top>
      <bottom style="medium">
        <color indexed="8"/>
      </bottom>
      <diagonal/>
    </border>
    <border>
      <left style="thin">
        <color indexed="14"/>
      </left>
      <right style="thin">
        <color indexed="14"/>
      </right>
      <top style="thin">
        <color indexed="8"/>
      </top>
      <bottom style="medium">
        <color indexed="8"/>
      </bottom>
      <diagonal/>
    </border>
    <border>
      <left style="thin">
        <color indexed="14"/>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9"/>
      </right>
      <top/>
      <bottom/>
      <diagonal/>
    </border>
    <border>
      <left style="medium">
        <color indexed="8"/>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bottom/>
      <diagonal/>
    </border>
    <border>
      <left/>
      <right style="thin">
        <color indexed="8"/>
      </right>
      <top style="medium">
        <color indexed="8"/>
      </top>
      <bottom/>
      <diagonal/>
    </border>
    <border>
      <left style="thin">
        <color indexed="8"/>
      </left>
      <right style="thin">
        <color indexed="8"/>
      </right>
      <top style="thin">
        <color indexed="8"/>
      </top>
      <bottom style="thin">
        <color indexed="8"/>
      </bottom>
      <diagonal/>
    </border>
    <border>
      <left/>
      <right/>
      <top/>
      <bottom style="medium">
        <color indexed="8"/>
      </bottom>
      <diagonal/>
    </border>
    <border>
      <left/>
      <right/>
      <top style="thin">
        <color indexed="8"/>
      </top>
      <bottom style="medium">
        <color indexed="8"/>
      </bottom>
      <diagonal/>
    </border>
    <border>
      <left style="thin">
        <color indexed="14"/>
      </left>
      <right style="thin">
        <color indexed="9"/>
      </right>
      <top style="medium">
        <color indexed="8"/>
      </top>
      <bottom style="medium">
        <color indexed="24"/>
      </bottom>
      <diagonal/>
    </border>
    <border>
      <left style="thin">
        <color indexed="9"/>
      </left>
      <right style="thin">
        <color indexed="9"/>
      </right>
      <top style="medium">
        <color indexed="8"/>
      </top>
      <bottom style="medium">
        <color indexed="24"/>
      </bottom>
      <diagonal/>
    </border>
    <border>
      <left/>
      <right style="thin">
        <color indexed="8"/>
      </right>
      <top style="medium">
        <color indexed="24"/>
      </top>
      <bottom style="thin">
        <color indexed="8"/>
      </bottom>
      <diagonal/>
    </border>
    <border>
      <left style="thin">
        <color indexed="8"/>
      </left>
      <right/>
      <top style="medium">
        <color indexed="24"/>
      </top>
      <bottom style="thin">
        <color indexed="8"/>
      </bottom>
      <diagonal/>
    </border>
    <border>
      <left/>
      <right/>
      <top style="medium">
        <color indexed="24"/>
      </top>
      <bottom style="thin">
        <color indexed="8"/>
      </bottom>
      <diagonal/>
    </border>
    <border>
      <left style="thin">
        <color indexed="8"/>
      </left>
      <right style="medium">
        <color indexed="24"/>
      </right>
      <top style="medium">
        <color indexed="24"/>
      </top>
      <bottom style="thin">
        <color indexed="8"/>
      </bottom>
      <diagonal/>
    </border>
    <border>
      <left style="medium">
        <color indexed="24"/>
      </left>
      <right/>
      <top/>
      <bottom style="thin">
        <color indexed="8"/>
      </bottom>
      <diagonal/>
    </border>
    <border>
      <left style="medium">
        <color indexed="24"/>
      </left>
      <right style="thin">
        <color indexed="8"/>
      </right>
      <top style="thin">
        <color indexed="8"/>
      </top>
      <bottom style="thin">
        <color indexed="8"/>
      </bottom>
      <diagonal/>
    </border>
    <border>
      <left style="thin">
        <color indexed="8"/>
      </left>
      <right style="medium">
        <color indexed="24"/>
      </right>
      <top style="thin">
        <color indexed="8"/>
      </top>
      <bottom style="medium">
        <color indexed="8"/>
      </bottom>
      <diagonal/>
    </border>
    <border>
      <left style="medium">
        <color indexed="24"/>
      </left>
      <right/>
      <top style="thin">
        <color indexed="8"/>
      </top>
      <bottom style="medium">
        <color indexed="8"/>
      </bottom>
      <diagonal/>
    </border>
    <border>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24"/>
      </left>
      <right style="thin">
        <color indexed="8"/>
      </right>
      <top style="thin">
        <color indexed="8"/>
      </top>
      <bottom style="thin">
        <color indexed="25"/>
      </bottom>
      <diagonal/>
    </border>
    <border>
      <left style="thin">
        <color indexed="8"/>
      </left>
      <right style="hair">
        <color indexed="26"/>
      </right>
      <top style="thin">
        <color indexed="8"/>
      </top>
      <bottom style="hair">
        <color indexed="26"/>
      </bottom>
      <diagonal/>
    </border>
    <border>
      <left style="hair">
        <color indexed="26"/>
      </left>
      <right style="hair">
        <color indexed="26"/>
      </right>
      <top style="thin">
        <color indexed="8"/>
      </top>
      <bottom style="hair">
        <color indexed="26"/>
      </bottom>
      <diagonal/>
    </border>
    <border>
      <left style="hair">
        <color indexed="26"/>
      </left>
      <right style="thin">
        <color indexed="12"/>
      </right>
      <top style="thin">
        <color indexed="8"/>
      </top>
      <bottom style="hair">
        <color indexed="26"/>
      </bottom>
      <diagonal/>
    </border>
    <border>
      <left style="thin">
        <color indexed="12"/>
      </left>
      <right style="medium">
        <color indexed="24"/>
      </right>
      <top style="medium">
        <color indexed="8"/>
      </top>
      <bottom style="medium">
        <color indexed="8"/>
      </bottom>
      <diagonal/>
    </border>
    <border>
      <left style="medium">
        <color indexed="24"/>
      </left>
      <right/>
      <top style="medium">
        <color indexed="8"/>
      </top>
      <bottom style="medium">
        <color indexed="8"/>
      </bottom>
      <diagonal/>
    </border>
    <border>
      <left style="medium">
        <color indexed="24"/>
      </left>
      <right style="thin">
        <color indexed="8"/>
      </right>
      <top style="thin">
        <color indexed="25"/>
      </top>
      <bottom style="thin">
        <color indexed="25"/>
      </bottom>
      <diagonal/>
    </border>
    <border>
      <left style="thin">
        <color indexed="8"/>
      </left>
      <right style="hair">
        <color indexed="26"/>
      </right>
      <top style="hair">
        <color indexed="26"/>
      </top>
      <bottom style="hair">
        <color indexed="26"/>
      </bottom>
      <diagonal/>
    </border>
    <border>
      <left style="hair">
        <color indexed="26"/>
      </left>
      <right style="hair">
        <color indexed="26"/>
      </right>
      <top style="hair">
        <color indexed="26"/>
      </top>
      <bottom style="hair">
        <color indexed="26"/>
      </bottom>
      <diagonal/>
    </border>
    <border>
      <left style="hair">
        <color indexed="26"/>
      </left>
      <right style="thin">
        <color indexed="12"/>
      </right>
      <top style="hair">
        <color indexed="26"/>
      </top>
      <bottom style="hair">
        <color indexed="26"/>
      </bottom>
      <diagonal/>
    </border>
    <border>
      <left style="hair">
        <color indexed="26"/>
      </left>
      <right style="thin">
        <color indexed="8"/>
      </right>
      <top style="hair">
        <color indexed="26"/>
      </top>
      <bottom style="hair">
        <color indexed="26"/>
      </bottom>
      <diagonal/>
    </border>
    <border>
      <left style="thin">
        <color indexed="8"/>
      </left>
      <right style="medium">
        <color indexed="24"/>
      </right>
      <top style="medium">
        <color indexed="8"/>
      </top>
      <bottom style="thin">
        <color indexed="9"/>
      </bottom>
      <diagonal/>
    </border>
    <border>
      <left style="medium">
        <color indexed="24"/>
      </left>
      <right/>
      <top style="medium">
        <color indexed="8"/>
      </top>
      <bottom/>
      <diagonal/>
    </border>
    <border>
      <left/>
      <right/>
      <top style="medium">
        <color indexed="8"/>
      </top>
      <bottom/>
      <diagonal/>
    </border>
    <border>
      <left style="thin">
        <color indexed="8"/>
      </left>
      <right style="medium">
        <color indexed="24"/>
      </right>
      <top style="thin">
        <color indexed="9"/>
      </top>
      <bottom style="thin">
        <color indexed="9"/>
      </bottom>
      <diagonal/>
    </border>
    <border>
      <left style="medium">
        <color indexed="24"/>
      </left>
      <right/>
      <top/>
      <bottom/>
      <diagonal/>
    </border>
    <border>
      <left/>
      <right style="thin">
        <color indexed="9"/>
      </right>
      <top/>
      <bottom style="thin">
        <color indexed="9"/>
      </bottom>
      <diagonal/>
    </border>
    <border>
      <left style="medium">
        <color indexed="24"/>
      </left>
      <right style="thin">
        <color indexed="8"/>
      </right>
      <top style="thin">
        <color indexed="25"/>
      </top>
      <bottom style="medium">
        <color indexed="24"/>
      </bottom>
      <diagonal/>
    </border>
    <border>
      <left style="thin">
        <color indexed="8"/>
      </left>
      <right style="hair">
        <color indexed="26"/>
      </right>
      <top style="hair">
        <color indexed="26"/>
      </top>
      <bottom style="medium">
        <color indexed="24"/>
      </bottom>
      <diagonal/>
    </border>
    <border>
      <left style="hair">
        <color indexed="26"/>
      </left>
      <right style="hair">
        <color indexed="26"/>
      </right>
      <top style="hair">
        <color indexed="26"/>
      </top>
      <bottom style="medium">
        <color indexed="24"/>
      </bottom>
      <diagonal/>
    </border>
    <border>
      <left style="hair">
        <color indexed="26"/>
      </left>
      <right style="thin">
        <color indexed="8"/>
      </right>
      <top style="hair">
        <color indexed="26"/>
      </top>
      <bottom style="medium">
        <color indexed="24"/>
      </bottom>
      <diagonal/>
    </border>
    <border>
      <left style="thin">
        <color indexed="8"/>
      </left>
      <right style="medium">
        <color indexed="24"/>
      </right>
      <top style="thin">
        <color indexed="9"/>
      </top>
      <bottom style="medium">
        <color indexed="24"/>
      </bottom>
      <diagonal/>
    </border>
    <border>
      <left style="thin">
        <color indexed="9"/>
      </left>
      <right style="thin">
        <color indexed="9"/>
      </right>
      <top style="medium">
        <color indexed="24"/>
      </top>
      <bottom style="medium">
        <color indexed="8"/>
      </bottom>
      <diagonal/>
    </border>
    <border>
      <left style="thin">
        <color indexed="9"/>
      </left>
      <right style="thin">
        <color indexed="9"/>
      </right>
      <top style="medium">
        <color indexed="24"/>
      </top>
      <bottom/>
      <diagonal/>
    </border>
    <border>
      <left style="thin">
        <color indexed="9"/>
      </left>
      <right/>
      <top style="medium">
        <color indexed="24"/>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thin">
        <color indexed="9"/>
      </left>
      <right style="medium">
        <color indexed="9"/>
      </right>
      <top style="medium">
        <color indexed="8"/>
      </top>
      <bottom style="medium">
        <color indexed="28"/>
      </bottom>
      <diagonal/>
    </border>
    <border>
      <left style="medium">
        <color indexed="9"/>
      </left>
      <right style="medium">
        <color indexed="9"/>
      </right>
      <top style="medium">
        <color indexed="8"/>
      </top>
      <bottom style="medium">
        <color indexed="28"/>
      </bottom>
      <diagonal/>
    </border>
    <border>
      <left style="medium">
        <color indexed="9"/>
      </left>
      <right style="thin">
        <color indexed="9"/>
      </right>
      <top style="medium">
        <color indexed="8"/>
      </top>
      <bottom style="medium">
        <color indexed="28"/>
      </bottom>
      <diagonal/>
    </border>
    <border>
      <left style="thin">
        <color indexed="9"/>
      </left>
      <right style="thin">
        <color indexed="9"/>
      </right>
      <top style="medium">
        <color indexed="8"/>
      </top>
      <bottom style="medium">
        <color indexed="28"/>
      </bottom>
      <diagonal/>
    </border>
    <border>
      <left style="thin">
        <color indexed="9"/>
      </left>
      <right style="medium">
        <color indexed="8"/>
      </right>
      <top/>
      <bottom style="thin">
        <color indexed="9"/>
      </bottom>
      <diagonal/>
    </border>
    <border>
      <left style="medium">
        <color indexed="8"/>
      </left>
      <right/>
      <top/>
      <bottom style="thin">
        <color indexed="8"/>
      </bottom>
      <diagonal/>
    </border>
    <border>
      <left/>
      <right/>
      <top/>
      <bottom style="thin">
        <color indexed="8"/>
      </bottom>
      <diagonal/>
    </border>
    <border>
      <left/>
      <right style="medium">
        <color indexed="8"/>
      </right>
      <top/>
      <bottom/>
      <diagonal/>
    </border>
    <border>
      <left style="medium">
        <color indexed="28"/>
      </left>
      <right/>
      <top style="medium">
        <color indexed="28"/>
      </top>
      <bottom style="thin">
        <color indexed="29"/>
      </bottom>
      <diagonal/>
    </border>
    <border>
      <left/>
      <right style="thin">
        <color indexed="9"/>
      </right>
      <top style="medium">
        <color indexed="28"/>
      </top>
      <bottom style="thin">
        <color indexed="29"/>
      </bottom>
      <diagonal/>
    </border>
    <border>
      <left style="thin">
        <color indexed="9"/>
      </left>
      <right style="thin">
        <color indexed="9"/>
      </right>
      <top style="medium">
        <color indexed="28"/>
      </top>
      <bottom style="thin">
        <color indexed="29"/>
      </bottom>
      <diagonal/>
    </border>
    <border>
      <left style="thin">
        <color indexed="9"/>
      </left>
      <right style="medium">
        <color indexed="28"/>
      </right>
      <top style="medium">
        <color indexed="28"/>
      </top>
      <bottom style="thin">
        <color indexed="29"/>
      </bottom>
      <diagonal/>
    </border>
    <border>
      <left style="medium">
        <color indexed="28"/>
      </left>
      <right style="medium">
        <color indexed="8"/>
      </right>
      <top style="thin">
        <color indexed="9"/>
      </top>
      <bottom style="thin">
        <color indexed="9"/>
      </bottom>
      <diagonal/>
    </border>
    <border>
      <left style="medium">
        <color indexed="8"/>
      </left>
      <right style="thin">
        <color indexed="9"/>
      </right>
      <top/>
      <bottom style="thin">
        <color indexed="9"/>
      </bottom>
      <diagonal/>
    </border>
    <border>
      <left style="thin">
        <color indexed="9"/>
      </left>
      <right style="thin">
        <color indexed="9"/>
      </right>
      <top/>
      <bottom style="thin">
        <color indexed="9"/>
      </bottom>
      <diagonal/>
    </border>
    <border>
      <left style="medium">
        <color indexed="28"/>
      </left>
      <right style="medium">
        <color indexed="29"/>
      </right>
      <top style="thin">
        <color indexed="29"/>
      </top>
      <bottom style="thin">
        <color indexed="29"/>
      </bottom>
      <diagonal/>
    </border>
    <border>
      <left style="medium">
        <color indexed="29"/>
      </left>
      <right style="medium">
        <color indexed="29"/>
      </right>
      <top style="thin">
        <color indexed="29"/>
      </top>
      <bottom style="thin">
        <color indexed="29"/>
      </bottom>
      <diagonal/>
    </border>
    <border>
      <left style="medium">
        <color indexed="29"/>
      </left>
      <right style="thin">
        <color indexed="29"/>
      </right>
      <top style="thin">
        <color indexed="29"/>
      </top>
      <bottom style="thin">
        <color indexed="29"/>
      </bottom>
      <diagonal/>
    </border>
    <border>
      <left style="thin">
        <color indexed="29"/>
      </left>
      <right style="thin">
        <color indexed="29"/>
      </right>
      <top style="thin">
        <color indexed="29"/>
      </top>
      <bottom style="thin">
        <color indexed="29"/>
      </bottom>
      <diagonal/>
    </border>
    <border>
      <left style="thin">
        <color indexed="29"/>
      </left>
      <right style="medium">
        <color indexed="28"/>
      </right>
      <top style="thin">
        <color indexed="29"/>
      </top>
      <bottom style="thin">
        <color indexed="29"/>
      </bottom>
      <diagonal/>
    </border>
    <border>
      <left style="medium">
        <color indexed="8"/>
      </left>
      <right style="thin">
        <color indexed="9"/>
      </right>
      <top style="thin">
        <color indexed="9"/>
      </top>
      <bottom style="thin">
        <color indexed="9"/>
      </bottom>
      <diagonal/>
    </border>
    <border>
      <left style="medium">
        <color indexed="29"/>
      </left>
      <right style="medium">
        <color indexed="28"/>
      </right>
      <top style="thin">
        <color indexed="29"/>
      </top>
      <bottom style="thin">
        <color indexed="29"/>
      </bottom>
      <diagonal/>
    </border>
    <border>
      <left/>
      <right style="medium">
        <color indexed="8"/>
      </right>
      <top/>
      <bottom style="medium">
        <color indexed="8"/>
      </bottom>
      <diagonal/>
    </border>
    <border>
      <left style="medium">
        <color indexed="28"/>
      </left>
      <right/>
      <top style="thin">
        <color indexed="9"/>
      </top>
      <bottom style="thin">
        <color indexed="9"/>
      </bottom>
      <diagonal/>
    </border>
    <border>
      <left style="medium">
        <color indexed="28"/>
      </left>
      <right style="medium">
        <color indexed="29"/>
      </right>
      <top style="thin">
        <color indexed="29"/>
      </top>
      <bottom style="medium">
        <color indexed="28"/>
      </bottom>
      <diagonal/>
    </border>
    <border>
      <left style="medium">
        <color indexed="29"/>
      </left>
      <right style="medium">
        <color indexed="29"/>
      </right>
      <top style="thin">
        <color indexed="29"/>
      </top>
      <bottom style="medium">
        <color indexed="28"/>
      </bottom>
      <diagonal/>
    </border>
    <border>
      <left style="medium">
        <color indexed="29"/>
      </left>
      <right style="medium">
        <color indexed="28"/>
      </right>
      <top style="thin">
        <color indexed="29"/>
      </top>
      <bottom style="medium">
        <color indexed="28"/>
      </bottom>
      <diagonal/>
    </border>
    <border>
      <left/>
      <right/>
      <top style="medium">
        <color indexed="28"/>
      </top>
      <bottom/>
      <diagonal/>
    </border>
    <border>
      <left/>
      <right/>
      <top style="medium">
        <color indexed="28"/>
      </top>
      <bottom/>
      <diagonal/>
    </border>
    <border>
      <left/>
      <right/>
      <top style="medium">
        <color indexed="28"/>
      </top>
      <bottom/>
      <diagonal/>
    </border>
    <border>
      <left/>
      <right style="medium">
        <color indexed="8"/>
      </right>
      <top style="thin">
        <color indexed="8"/>
      </top>
      <bottom style="thin">
        <color indexed="8"/>
      </bottom>
      <diagonal/>
    </border>
    <border>
      <left/>
      <right/>
      <top/>
      <bottom/>
      <diagonal/>
    </border>
    <border>
      <left/>
      <right/>
      <top/>
      <bottom/>
      <diagonal/>
    </border>
    <border>
      <left style="thin">
        <color indexed="8"/>
      </left>
      <right style="medium">
        <color indexed="8"/>
      </right>
      <top style="thin">
        <color indexed="8"/>
      </top>
      <bottom style="thin">
        <color indexed="8"/>
      </bottom>
      <diagonal/>
    </border>
    <border>
      <left style="medium">
        <color indexed="8"/>
      </left>
      <right style="thin">
        <color indexed="9"/>
      </right>
      <top/>
      <bottom/>
      <diagonal/>
    </border>
    <border>
      <left/>
      <right/>
      <top/>
      <bottom style="thin">
        <color indexed="9"/>
      </bottom>
      <diagonal/>
    </border>
    <border>
      <left/>
      <right style="thin">
        <color indexed="9"/>
      </right>
      <top style="thin">
        <color indexed="9"/>
      </top>
      <bottom style="thin">
        <color indexed="9"/>
      </bottom>
      <diagonal/>
    </border>
    <border>
      <left style="thin">
        <color indexed="9"/>
      </left>
      <right/>
      <top/>
      <bottom style="thin">
        <color indexed="9"/>
      </bottom>
      <diagonal/>
    </border>
    <border>
      <left/>
      <right style="medium">
        <color indexed="8"/>
      </right>
      <top/>
      <bottom style="thin">
        <color indexed="9"/>
      </bottom>
      <diagonal/>
    </border>
    <border>
      <left style="thin">
        <color indexed="8"/>
      </left>
      <right style="thin">
        <color indexed="9"/>
      </right>
      <top style="thin">
        <color indexed="9"/>
      </top>
      <bottom style="thin">
        <color indexed="9"/>
      </bottom>
      <diagonal/>
    </border>
    <border>
      <left/>
      <right/>
      <top style="thin">
        <color indexed="9"/>
      </top>
      <bottom/>
      <diagonal/>
    </border>
    <border>
      <left/>
      <right/>
      <top style="thin">
        <color indexed="9"/>
      </top>
      <bottom/>
      <diagonal/>
    </border>
    <border>
      <left style="thin">
        <color indexed="8"/>
      </left>
      <right/>
      <top style="thin">
        <color indexed="9"/>
      </top>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style="thin">
        <color indexed="37"/>
      </bottom>
      <diagonal/>
    </border>
    <border>
      <left style="medium">
        <color indexed="8"/>
      </left>
      <right style="thin">
        <color indexed="8"/>
      </right>
      <top/>
      <bottom style="thin">
        <color indexed="8"/>
      </bottom>
      <diagonal/>
    </border>
    <border>
      <left style="medium">
        <color indexed="8"/>
      </left>
      <right style="thin">
        <color indexed="37"/>
      </right>
      <top style="thin">
        <color indexed="8"/>
      </top>
      <bottom style="thin">
        <color indexed="8"/>
      </bottom>
      <diagonal/>
    </border>
    <border>
      <left style="thin">
        <color indexed="37"/>
      </left>
      <right style="thin">
        <color indexed="37"/>
      </right>
      <top style="thin">
        <color indexed="37"/>
      </top>
      <bottom style="thin">
        <color indexed="17"/>
      </bottom>
      <diagonal/>
    </border>
    <border>
      <left style="thin">
        <color indexed="37"/>
      </left>
      <right style="thin">
        <color indexed="8"/>
      </right>
      <top style="thin">
        <color indexed="8"/>
      </top>
      <bottom style="thin">
        <color indexed="8"/>
      </bottom>
      <diagonal/>
    </border>
    <border>
      <left style="medium">
        <color indexed="8"/>
      </left>
      <right style="thin">
        <color indexed="17"/>
      </right>
      <top style="thin">
        <color indexed="8"/>
      </top>
      <bottom style="medium">
        <color indexed="8"/>
      </bottom>
      <diagonal/>
    </border>
    <border>
      <left style="thin">
        <color indexed="17"/>
      </left>
      <right style="thin">
        <color indexed="8"/>
      </right>
      <top style="thin">
        <color indexed="17"/>
      </top>
      <bottom style="medium">
        <color indexed="8"/>
      </bottom>
      <diagonal/>
    </border>
    <border>
      <left/>
      <right/>
      <top style="thin">
        <color indexed="8"/>
      </top>
      <bottom/>
      <diagonal/>
    </border>
    <border>
      <left/>
      <right/>
      <top/>
      <bottom/>
      <diagonal/>
    </border>
    <border>
      <left/>
      <right/>
      <top/>
      <bottom/>
      <diagonal/>
    </border>
    <border>
      <left style="thin">
        <color indexed="14"/>
      </left>
      <right/>
      <top/>
      <bottom/>
      <diagonal/>
    </border>
    <border>
      <left/>
      <right/>
      <top/>
      <bottom/>
      <diagonal/>
    </border>
    <border>
      <left style="thin">
        <color indexed="14"/>
      </left>
      <right/>
      <top/>
      <bottom/>
      <diagonal/>
    </border>
    <border>
      <left style="thin">
        <color indexed="14"/>
      </left>
      <right/>
      <top/>
      <bottom style="thin">
        <color indexed="14"/>
      </bottom>
      <diagonal/>
    </border>
    <border>
      <left/>
      <right/>
      <top/>
      <bottom style="thin">
        <color indexed="14"/>
      </bottom>
      <diagonal/>
    </border>
    <border>
      <left/>
      <right style="thin">
        <color indexed="14"/>
      </right>
      <top/>
      <bottom style="thin">
        <color indexed="14"/>
      </bottom>
      <diagonal/>
    </border>
    <border>
      <left style="medium">
        <color indexed="8"/>
      </left>
      <right style="medium">
        <color indexed="8"/>
      </right>
      <top style="medium">
        <color indexed="8"/>
      </top>
      <bottom style="medium">
        <color indexed="8"/>
      </bottom>
      <diagonal/>
    </border>
    <border>
      <left style="medium">
        <color indexed="8"/>
      </left>
      <right style="thin">
        <color indexed="9"/>
      </right>
      <top style="thin">
        <color indexed="14"/>
      </top>
      <bottom/>
      <diagonal/>
    </border>
    <border>
      <left style="thin">
        <color indexed="9"/>
      </left>
      <right/>
      <top style="thin">
        <color indexed="8"/>
      </top>
      <bottom style="thin">
        <color indexed="9"/>
      </bottom>
      <diagonal/>
    </border>
    <border>
      <left/>
      <right/>
      <top style="thin">
        <color indexed="8"/>
      </top>
      <bottom style="thin">
        <color indexed="9"/>
      </bottom>
      <diagonal/>
    </border>
    <border>
      <left style="medium">
        <color indexed="8"/>
      </left>
      <right style="medium">
        <color indexed="8"/>
      </right>
      <top style="medium">
        <color indexed="8"/>
      </top>
      <bottom/>
      <diagonal/>
    </border>
    <border>
      <left style="thin">
        <color indexed="9"/>
      </left>
      <right/>
      <top/>
      <bottom style="thin">
        <color indexed="9"/>
      </bottom>
      <diagonal/>
    </border>
    <border>
      <left style="medium">
        <color indexed="8"/>
      </left>
      <right style="medium">
        <color indexed="8"/>
      </right>
      <top/>
      <bottom style="thin">
        <color indexed="9"/>
      </bottom>
      <diagonal/>
    </border>
    <border>
      <left style="medium">
        <color indexed="8"/>
      </left>
      <right style="medium">
        <color indexed="8"/>
      </right>
      <top style="thin">
        <color indexed="9"/>
      </top>
      <bottom style="medium">
        <color indexed="8"/>
      </bottom>
      <diagonal/>
    </border>
    <border>
      <left style="thin">
        <color indexed="14"/>
      </left>
      <right/>
      <top style="medium">
        <color indexed="8"/>
      </top>
      <bottom style="thin">
        <color indexed="8"/>
      </bottom>
      <diagonal/>
    </border>
    <border>
      <left/>
      <right/>
      <top style="thin">
        <color indexed="9"/>
      </top>
      <bottom style="thin">
        <color indexed="8"/>
      </bottom>
      <diagonal/>
    </border>
    <border>
      <left style="thin">
        <color indexed="14"/>
      </left>
      <right/>
      <top style="thin">
        <color indexed="8"/>
      </top>
      <bottom/>
      <diagonal/>
    </border>
    <border>
      <left style="thin">
        <color indexed="14"/>
      </left>
      <right/>
      <top/>
      <bottom style="medium">
        <color indexed="8"/>
      </bottom>
      <diagonal/>
    </border>
    <border>
      <left/>
      <right style="thin">
        <color indexed="14"/>
      </right>
      <top/>
      <bottom style="medium">
        <color indexed="8"/>
      </bottom>
      <diagonal/>
    </border>
    <border>
      <left/>
      <right style="thin">
        <color indexed="14"/>
      </right>
      <top style="thin">
        <color indexed="8"/>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9"/>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style="thin">
        <color indexed="9"/>
      </bottom>
      <diagonal/>
    </border>
    <border>
      <left/>
      <right style="thin">
        <color indexed="8"/>
      </right>
      <top style="thin">
        <color indexed="8"/>
      </top>
      <bottom style="thin">
        <color indexed="8"/>
      </bottom>
      <diagonal/>
    </border>
    <border>
      <left style="medium">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medium">
        <color indexed="64"/>
      </right>
      <top style="medium">
        <color indexed="64"/>
      </top>
      <bottom style="thin">
        <color indexed="8"/>
      </bottom>
      <diagonal/>
    </border>
    <border>
      <left style="thin">
        <color indexed="17"/>
      </left>
      <right style="medium">
        <color indexed="64"/>
      </right>
      <top style="thin">
        <color indexed="8"/>
      </top>
      <bottom style="medium">
        <color indexed="64"/>
      </bottom>
      <diagonal/>
    </border>
    <border>
      <left/>
      <right style="medium">
        <color indexed="64"/>
      </right>
      <top style="thin">
        <color indexed="8"/>
      </top>
      <bottom style="thin">
        <color indexed="8"/>
      </bottom>
      <diagonal/>
    </border>
    <border>
      <left style="medium">
        <color indexed="64"/>
      </left>
      <right style="thin">
        <color indexed="37"/>
      </right>
      <top/>
      <bottom style="medium">
        <color indexed="64"/>
      </bottom>
      <diagonal/>
    </border>
    <border>
      <left style="thin">
        <color indexed="37"/>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17"/>
      </right>
      <top/>
      <bottom style="medium">
        <color indexed="64"/>
      </bottom>
      <diagonal/>
    </border>
    <border>
      <left style="thin">
        <color indexed="17"/>
      </left>
      <right style="thin">
        <color indexed="17"/>
      </right>
      <top/>
      <bottom style="medium">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applyNumberFormat="0" applyFill="0" applyBorder="0" applyProtection="0"/>
  </cellStyleXfs>
  <cellXfs>
    <xf numFmtId="0" fontId="0" fillId="0" borderId="0" xfId="0"/>
    <xf numFmtId="0" fontId="0" fillId="0" borderId="0" xfId="0" applyNumberFormat="1"/>
    <xf numFmtId="0" fontId="0" fillId="2" borderId="5" xfId="0" applyFill="1" applyBorder="1"/>
    <xf numFmtId="49" fontId="4" fillId="2" borderId="6" xfId="0" applyNumberFormat="1" applyFont="1" applyFill="1" applyBorder="1" applyAlignment="1">
      <alignment wrapText="1"/>
    </xf>
    <xf numFmtId="49" fontId="5" fillId="2" borderId="7" xfId="0" applyNumberFormat="1" applyFont="1" applyFill="1" applyBorder="1" applyAlignment="1">
      <alignment wrapText="1"/>
    </xf>
    <xf numFmtId="0" fontId="5" fillId="2" borderId="8" xfId="0" applyFont="1" applyFill="1" applyBorder="1" applyAlignment="1">
      <alignment wrapText="1"/>
    </xf>
    <xf numFmtId="0" fontId="5" fillId="2" borderId="9" xfId="0" applyFont="1" applyFill="1" applyBorder="1" applyAlignment="1">
      <alignment wrapText="1"/>
    </xf>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49" fontId="8" fillId="3" borderId="16" xfId="0" applyNumberFormat="1" applyFont="1" applyFill="1" applyBorder="1" applyAlignment="1">
      <alignment horizontal="right" wrapText="1"/>
    </xf>
    <xf numFmtId="0" fontId="9" fillId="2" borderId="17" xfId="0" applyFont="1" applyFill="1" applyBorder="1"/>
    <xf numFmtId="0" fontId="0" fillId="2" borderId="21" xfId="0" applyFill="1" applyBorder="1" applyAlignment="1">
      <alignment wrapText="1"/>
    </xf>
    <xf numFmtId="0" fontId="0" fillId="2" borderId="22" xfId="0" applyFill="1" applyBorder="1"/>
    <xf numFmtId="0" fontId="0" fillId="2" borderId="23" xfId="0" applyFill="1" applyBorder="1"/>
    <xf numFmtId="0" fontId="0" fillId="2" borderId="24" xfId="0" applyFill="1" applyBorder="1"/>
    <xf numFmtId="0" fontId="8" fillId="3" borderId="27" xfId="0" applyNumberFormat="1" applyFont="1" applyFill="1" applyBorder="1" applyAlignment="1">
      <alignment horizontal="right" wrapText="1"/>
    </xf>
    <xf numFmtId="0" fontId="9" fillId="2" borderId="28" xfId="0" applyFont="1" applyFill="1" applyBorder="1"/>
    <xf numFmtId="0" fontId="0" fillId="2" borderId="30" xfId="0" applyFill="1" applyBorder="1" applyAlignment="1">
      <alignment wrapText="1"/>
    </xf>
    <xf numFmtId="0" fontId="0" fillId="2" borderId="10" xfId="0" applyFill="1" applyBorder="1" applyAlignment="1">
      <alignment wrapText="1"/>
    </xf>
    <xf numFmtId="0" fontId="0" fillId="2" borderId="32" xfId="0" applyFill="1" applyBorder="1"/>
    <xf numFmtId="0" fontId="0" fillId="2" borderId="33" xfId="0" applyFill="1" applyBorder="1"/>
    <xf numFmtId="0" fontId="12" fillId="2" borderId="30" xfId="0" applyFont="1" applyFill="1" applyBorder="1"/>
    <xf numFmtId="0" fontId="12" fillId="2" borderId="10" xfId="0" applyFont="1" applyFill="1" applyBorder="1"/>
    <xf numFmtId="0" fontId="12" fillId="2" borderId="43" xfId="0" applyFont="1" applyFill="1" applyBorder="1"/>
    <xf numFmtId="0" fontId="0" fillId="2" borderId="47" xfId="0" applyFill="1" applyBorder="1"/>
    <xf numFmtId="0" fontId="0" fillId="2" borderId="48" xfId="0" applyFill="1" applyBorder="1"/>
    <xf numFmtId="49" fontId="0" fillId="2" borderId="51" xfId="0" applyNumberFormat="1" applyFill="1" applyBorder="1"/>
    <xf numFmtId="0" fontId="0" fillId="2" borderId="52" xfId="0" applyFill="1" applyBorder="1"/>
    <xf numFmtId="0" fontId="0" fillId="2" borderId="53" xfId="0" applyFill="1" applyBorder="1"/>
    <xf numFmtId="0" fontId="0" fillId="2" borderId="43" xfId="0" applyFill="1" applyBorder="1"/>
    <xf numFmtId="0" fontId="0" fillId="2" borderId="54" xfId="0" applyFill="1" applyBorder="1"/>
    <xf numFmtId="0" fontId="0" fillId="2" borderId="55" xfId="0" applyNumberFormat="1" applyFill="1" applyBorder="1"/>
    <xf numFmtId="0" fontId="0" fillId="2" borderId="56" xfId="0" applyNumberFormat="1" applyFill="1" applyBorder="1"/>
    <xf numFmtId="0" fontId="0" fillId="2" borderId="56" xfId="0" applyNumberFormat="1" applyFill="1" applyBorder="1" applyAlignment="1">
      <alignment wrapText="1"/>
    </xf>
    <xf numFmtId="0" fontId="0" fillId="2" borderId="57" xfId="0" applyNumberFormat="1" applyFill="1" applyBorder="1" applyAlignment="1">
      <alignment wrapText="1"/>
    </xf>
    <xf numFmtId="0" fontId="0" fillId="2" borderId="58" xfId="0" applyNumberFormat="1" applyFill="1" applyBorder="1" applyAlignment="1">
      <alignment wrapText="1"/>
    </xf>
    <xf numFmtId="0" fontId="0" fillId="2" borderId="59" xfId="0" applyFill="1" applyBorder="1"/>
    <xf numFmtId="49" fontId="0" fillId="2" borderId="60" xfId="0" applyNumberFormat="1" applyFill="1" applyBorder="1" applyAlignment="1">
      <alignment vertical="center"/>
    </xf>
    <xf numFmtId="49" fontId="14" fillId="4" borderId="61" xfId="0" applyNumberFormat="1" applyFont="1" applyFill="1" applyBorder="1" applyAlignment="1">
      <alignment horizontal="center" vertical="top" wrapText="1"/>
    </xf>
    <xf numFmtId="49" fontId="14" fillId="4" borderId="62" xfId="0" applyNumberFormat="1" applyFont="1" applyFill="1" applyBorder="1" applyAlignment="1">
      <alignment horizontal="center" vertical="top" wrapText="1"/>
    </xf>
    <xf numFmtId="49" fontId="17" fillId="4" borderId="62" xfId="0" applyNumberFormat="1" applyFont="1" applyFill="1" applyBorder="1" applyAlignment="1">
      <alignment horizontal="center" vertical="top" wrapText="1"/>
    </xf>
    <xf numFmtId="49" fontId="17" fillId="2" borderId="62" xfId="0" applyNumberFormat="1" applyFont="1" applyFill="1" applyBorder="1" applyAlignment="1">
      <alignment horizontal="center" vertical="top" wrapText="1"/>
    </xf>
    <xf numFmtId="49" fontId="17" fillId="2" borderId="63" xfId="0" applyNumberFormat="1" applyFont="1" applyFill="1" applyBorder="1" applyAlignment="1">
      <alignment horizontal="center" vertical="top" wrapText="1"/>
    </xf>
    <xf numFmtId="0" fontId="0" fillId="2" borderId="64" xfId="0" applyFill="1" applyBorder="1"/>
    <xf numFmtId="49" fontId="0" fillId="2" borderId="65" xfId="0" applyNumberFormat="1" applyFill="1" applyBorder="1" applyAlignment="1">
      <alignment vertical="center" wrapText="1"/>
    </xf>
    <xf numFmtId="49" fontId="18" fillId="2" borderId="66" xfId="0" applyNumberFormat="1" applyFont="1" applyFill="1" applyBorder="1" applyAlignment="1">
      <alignment horizontal="center" vertical="top" wrapText="1"/>
    </xf>
    <xf numFmtId="0" fontId="18" fillId="2" borderId="66" xfId="0" applyFont="1" applyFill="1" applyBorder="1" applyAlignment="1">
      <alignment horizontal="center" vertical="top" wrapText="1"/>
    </xf>
    <xf numFmtId="49" fontId="19" fillId="2" borderId="67" xfId="0" applyNumberFormat="1" applyFont="1" applyFill="1" applyBorder="1" applyAlignment="1">
      <alignment vertical="center"/>
    </xf>
    <xf numFmtId="0" fontId="20" fillId="2" borderId="68" xfId="0" applyNumberFormat="1" applyFont="1" applyFill="1" applyBorder="1" applyAlignment="1">
      <alignment horizontal="center" vertical="top" wrapText="1"/>
    </xf>
    <xf numFmtId="0" fontId="20" fillId="2" borderId="68" xfId="0" applyFont="1" applyFill="1" applyBorder="1" applyAlignment="1">
      <alignment horizontal="center" vertical="top" wrapText="1"/>
    </xf>
    <xf numFmtId="49" fontId="0" fillId="2" borderId="67" xfId="0" applyNumberFormat="1" applyFill="1" applyBorder="1" applyAlignment="1">
      <alignment vertical="center"/>
    </xf>
    <xf numFmtId="0" fontId="0" fillId="2" borderId="69" xfId="0" applyFill="1" applyBorder="1"/>
    <xf numFmtId="0" fontId="0" fillId="2" borderId="70" xfId="0" applyFill="1" applyBorder="1"/>
    <xf numFmtId="0" fontId="0" fillId="2" borderId="70" xfId="0" applyFill="1" applyBorder="1" applyAlignment="1">
      <alignment wrapText="1"/>
    </xf>
    <xf numFmtId="0" fontId="12" fillId="2" borderId="70" xfId="0" applyFont="1" applyFill="1" applyBorder="1"/>
    <xf numFmtId="0" fontId="12" fillId="2" borderId="74" xfId="0" applyFont="1" applyFill="1" applyBorder="1"/>
    <xf numFmtId="0" fontId="0" fillId="2" borderId="75" xfId="0" applyFill="1" applyBorder="1"/>
    <xf numFmtId="0" fontId="0" fillId="2" borderId="67" xfId="0" applyFill="1" applyBorder="1"/>
    <xf numFmtId="0" fontId="0" fillId="2" borderId="76" xfId="0" applyFill="1" applyBorder="1"/>
    <xf numFmtId="0" fontId="12" fillId="2" borderId="66" xfId="0" applyNumberFormat="1" applyFont="1" applyFill="1" applyBorder="1"/>
    <xf numFmtId="0" fontId="12" fillId="2" borderId="66" xfId="0" applyNumberFormat="1" applyFont="1" applyFill="1" applyBorder="1" applyAlignment="1">
      <alignment wrapText="1"/>
    </xf>
    <xf numFmtId="49" fontId="12" fillId="2" borderId="77" xfId="0" applyNumberFormat="1" applyFont="1" applyFill="1" applyBorder="1" applyAlignment="1">
      <alignment wrapText="1"/>
    </xf>
    <xf numFmtId="49" fontId="0" fillId="2" borderId="79" xfId="0" applyNumberFormat="1" applyFill="1" applyBorder="1"/>
    <xf numFmtId="49" fontId="0" fillId="2" borderId="80" xfId="0" applyNumberFormat="1" applyFill="1" applyBorder="1"/>
    <xf numFmtId="0" fontId="0" fillId="2" borderId="23" xfId="0" applyFill="1" applyBorder="1" applyAlignment="1">
      <alignment horizontal="center"/>
    </xf>
    <xf numFmtId="49" fontId="12" fillId="2" borderId="81" xfId="0" applyNumberFormat="1" applyFont="1" applyFill="1" applyBorder="1" applyAlignment="1">
      <alignment horizontal="center"/>
    </xf>
    <xf numFmtId="49" fontId="0" fillId="2" borderId="82" xfId="0" applyNumberFormat="1" applyFill="1" applyBorder="1"/>
    <xf numFmtId="49" fontId="0" fillId="2" borderId="83" xfId="0" applyNumberFormat="1" applyFill="1" applyBorder="1"/>
    <xf numFmtId="49" fontId="0" fillId="2" borderId="84" xfId="0" applyNumberFormat="1" applyFill="1" applyBorder="1"/>
    <xf numFmtId="49" fontId="13" fillId="2" borderId="85" xfId="0" applyNumberFormat="1" applyFont="1" applyFill="1" applyBorder="1" applyAlignment="1">
      <alignment horizontal="left"/>
    </xf>
    <xf numFmtId="49" fontId="0" fillId="2" borderId="86" xfId="0" applyNumberFormat="1" applyFill="1" applyBorder="1" applyAlignment="1">
      <alignment horizontal="left"/>
    </xf>
    <xf numFmtId="49" fontId="12" fillId="2" borderId="87" xfId="0" applyNumberFormat="1" applyFont="1" applyFill="1" applyBorder="1" applyAlignment="1">
      <alignment horizontal="center"/>
    </xf>
    <xf numFmtId="49" fontId="0" fillId="2" borderId="88" xfId="0" applyNumberFormat="1" applyFill="1" applyBorder="1"/>
    <xf numFmtId="49" fontId="0" fillId="2" borderId="89" xfId="0" applyNumberFormat="1" applyFill="1" applyBorder="1"/>
    <xf numFmtId="49" fontId="0" fillId="2" borderId="90" xfId="0" applyNumberFormat="1" applyFill="1" applyBorder="1"/>
    <xf numFmtId="0" fontId="22" fillId="2" borderId="79" xfId="0" applyFont="1" applyFill="1" applyBorder="1" applyAlignment="1">
      <alignment horizontal="left"/>
    </xf>
    <xf numFmtId="0" fontId="22" fillId="2" borderId="80" xfId="0" applyFont="1" applyFill="1" applyBorder="1" applyAlignment="1">
      <alignment horizontal="left"/>
    </xf>
    <xf numFmtId="49" fontId="0" fillId="2" borderId="86" xfId="0" applyNumberFormat="1" applyFill="1" applyBorder="1"/>
    <xf numFmtId="0" fontId="0" fillId="2" borderId="88" xfId="0" applyFill="1" applyBorder="1"/>
    <xf numFmtId="0" fontId="0" fillId="2" borderId="89" xfId="0" applyFill="1" applyBorder="1"/>
    <xf numFmtId="0" fontId="0" fillId="2" borderId="91" xfId="0" applyFill="1" applyBorder="1"/>
    <xf numFmtId="0" fontId="0" fillId="2" borderId="92" xfId="0" applyFill="1" applyBorder="1"/>
    <xf numFmtId="0" fontId="0" fillId="2" borderId="93" xfId="0" applyFill="1" applyBorder="1"/>
    <xf numFmtId="0" fontId="0" fillId="2" borderId="94" xfId="0" applyFill="1" applyBorder="1"/>
    <xf numFmtId="0" fontId="0" fillId="2" borderId="95" xfId="0" applyFill="1" applyBorder="1"/>
    <xf numFmtId="0" fontId="0" fillId="2" borderId="96" xfId="0" applyFill="1" applyBorder="1"/>
    <xf numFmtId="0" fontId="0" fillId="2" borderId="97" xfId="0" applyFill="1" applyBorder="1"/>
    <xf numFmtId="49" fontId="12" fillId="2" borderId="98" xfId="0" applyNumberFormat="1" applyFont="1" applyFill="1" applyBorder="1" applyAlignment="1">
      <alignment horizontal="center"/>
    </xf>
    <xf numFmtId="0" fontId="0" fillId="2" borderId="99" xfId="0" applyFill="1" applyBorder="1"/>
    <xf numFmtId="0" fontId="0" fillId="2" borderId="100" xfId="0" applyFill="1" applyBorder="1"/>
    <xf numFmtId="0" fontId="0" fillId="2" borderId="101" xfId="0" applyFill="1" applyBorder="1"/>
    <xf numFmtId="0" fontId="0" fillId="2" borderId="102" xfId="0" applyFill="1" applyBorder="1"/>
    <xf numFmtId="0" fontId="0" fillId="2" borderId="30" xfId="0" applyFill="1" applyBorder="1"/>
    <xf numFmtId="0" fontId="0" fillId="2" borderId="103" xfId="0" applyFill="1" applyBorder="1"/>
    <xf numFmtId="0" fontId="0" fillId="2" borderId="103" xfId="0" applyFill="1" applyBorder="1" applyAlignment="1">
      <alignment wrapText="1"/>
    </xf>
    <xf numFmtId="0" fontId="0" fillId="2" borderId="104" xfId="0" applyFill="1" applyBorder="1"/>
    <xf numFmtId="0" fontId="0" fillId="2" borderId="105" xfId="0" applyFill="1" applyBorder="1"/>
    <xf numFmtId="49" fontId="13" fillId="2" borderId="49" xfId="0" applyNumberFormat="1" applyFont="1" applyFill="1" applyBorder="1"/>
    <xf numFmtId="49" fontId="13" fillId="0" borderId="50" xfId="0" applyNumberFormat="1" applyFont="1" applyBorder="1"/>
    <xf numFmtId="0" fontId="0" fillId="2" borderId="106" xfId="0" applyFill="1" applyBorder="1"/>
    <xf numFmtId="0" fontId="0" fillId="2" borderId="107" xfId="0" applyFill="1" applyBorder="1"/>
    <xf numFmtId="49" fontId="0" fillId="5" borderId="108" xfId="0" applyNumberFormat="1" applyFill="1" applyBorder="1"/>
    <xf numFmtId="0" fontId="0" fillId="5" borderId="79" xfId="0" applyFill="1" applyBorder="1"/>
    <xf numFmtId="0" fontId="0" fillId="5" borderId="109" xfId="0" applyFill="1" applyBorder="1"/>
    <xf numFmtId="49" fontId="13" fillId="2" borderId="110" xfId="0" applyNumberFormat="1" applyFont="1" applyFill="1" applyBorder="1"/>
    <xf numFmtId="49" fontId="13" fillId="0" borderId="111" xfId="0" applyNumberFormat="1" applyFont="1" applyBorder="1"/>
    <xf numFmtId="49" fontId="0" fillId="2" borderId="112" xfId="0" applyNumberFormat="1" applyFill="1" applyBorder="1"/>
    <xf numFmtId="0" fontId="0" fillId="2" borderId="68" xfId="0" applyFill="1" applyBorder="1"/>
    <xf numFmtId="0" fontId="0" fillId="2" borderId="113" xfId="0" applyFill="1" applyBorder="1"/>
    <xf numFmtId="49" fontId="0" fillId="5" borderId="114" xfId="0" applyNumberFormat="1" applyFill="1" applyBorder="1"/>
    <xf numFmtId="0" fontId="0" fillId="5" borderId="94" xfId="0" applyFill="1" applyBorder="1"/>
    <xf numFmtId="0" fontId="0" fillId="5" borderId="115" xfId="0" applyFill="1" applyBorder="1"/>
    <xf numFmtId="0" fontId="0" fillId="2" borderId="116" xfId="0" applyFill="1" applyBorder="1"/>
    <xf numFmtId="0" fontId="0" fillId="2" borderId="117" xfId="0" applyFill="1" applyBorder="1" applyAlignment="1">
      <alignment vertical="top" wrapText="1"/>
    </xf>
    <xf numFmtId="0" fontId="0" fillId="2" borderId="118" xfId="0" applyFill="1" applyBorder="1"/>
    <xf numFmtId="0" fontId="0" fillId="2" borderId="119" xfId="0" applyFill="1" applyBorder="1"/>
    <xf numFmtId="0" fontId="0" fillId="2" borderId="120" xfId="0" applyFill="1" applyBorder="1"/>
    <xf numFmtId="0" fontId="0" fillId="5" borderId="23" xfId="0" applyFill="1" applyBorder="1"/>
    <xf numFmtId="0" fontId="0" fillId="5" borderId="123" xfId="0" applyFill="1" applyBorder="1"/>
    <xf numFmtId="49" fontId="13" fillId="2" borderId="124" xfId="0" applyNumberFormat="1" applyFont="1" applyFill="1" applyBorder="1"/>
    <xf numFmtId="49" fontId="13" fillId="2" borderId="125" xfId="0" applyNumberFormat="1" applyFont="1" applyFill="1" applyBorder="1"/>
    <xf numFmtId="49" fontId="12" fillId="2" borderId="126" xfId="0" applyNumberFormat="1" applyFont="1" applyFill="1" applyBorder="1"/>
    <xf numFmtId="0" fontId="0" fillId="2" borderId="126" xfId="0" applyFill="1" applyBorder="1"/>
    <xf numFmtId="0" fontId="0" fillId="2" borderId="127" xfId="0" applyFill="1" applyBorder="1"/>
    <xf numFmtId="0" fontId="0" fillId="2" borderId="128" xfId="0" applyFill="1" applyBorder="1"/>
    <xf numFmtId="49" fontId="0" fillId="5" borderId="54" xfId="0" applyNumberFormat="1" applyFill="1" applyBorder="1"/>
    <xf numFmtId="49" fontId="0" fillId="5" borderId="66" xfId="0" applyNumberFormat="1" applyFill="1" applyBorder="1"/>
    <xf numFmtId="0" fontId="12" fillId="5" borderId="66" xfId="0" applyFont="1" applyFill="1" applyBorder="1"/>
    <xf numFmtId="0" fontId="12" fillId="5" borderId="53" xfId="0" applyFont="1" applyFill="1" applyBorder="1"/>
    <xf numFmtId="0" fontId="12" fillId="5" borderId="23" xfId="0" applyFont="1" applyFill="1" applyBorder="1" applyAlignment="1">
      <alignment wrapText="1"/>
    </xf>
    <xf numFmtId="0" fontId="12" fillId="5" borderId="123" xfId="0" applyFont="1" applyFill="1" applyBorder="1" applyAlignment="1">
      <alignment wrapText="1"/>
    </xf>
    <xf numFmtId="0" fontId="0" fillId="2" borderId="129" xfId="0" applyFill="1" applyBorder="1"/>
    <xf numFmtId="0" fontId="0" fillId="2" borderId="130" xfId="0" applyFill="1" applyBorder="1"/>
    <xf numFmtId="0" fontId="0" fillId="2" borderId="131" xfId="0" applyFill="1" applyBorder="1" applyAlignment="1">
      <alignment horizontal="right"/>
    </xf>
    <xf numFmtId="0" fontId="0" fillId="2" borderId="132" xfId="0" applyNumberFormat="1" applyFill="1" applyBorder="1" applyAlignment="1">
      <alignment horizontal="center" vertical="top" wrapText="1"/>
    </xf>
    <xf numFmtId="0" fontId="0" fillId="2" borderId="133" xfId="0" applyNumberFormat="1" applyFill="1" applyBorder="1"/>
    <xf numFmtId="0" fontId="0" fillId="2" borderId="134" xfId="0" applyNumberFormat="1" applyFill="1" applyBorder="1"/>
    <xf numFmtId="0" fontId="0" fillId="2" borderId="135" xfId="0" applyNumberFormat="1" applyFill="1" applyBorder="1"/>
    <xf numFmtId="0" fontId="0" fillId="5" borderId="66" xfId="0" applyFill="1" applyBorder="1"/>
    <xf numFmtId="0" fontId="12" fillId="5" borderId="53" xfId="0" applyFont="1" applyFill="1" applyBorder="1" applyAlignment="1">
      <alignment wrapText="1"/>
    </xf>
    <xf numFmtId="0" fontId="0" fillId="2" borderId="136" xfId="0" applyFill="1" applyBorder="1"/>
    <xf numFmtId="49" fontId="0" fillId="2" borderId="131" xfId="0" applyNumberFormat="1" applyFill="1" applyBorder="1"/>
    <xf numFmtId="49" fontId="24" fillId="6" borderId="132" xfId="0" applyNumberFormat="1" applyFont="1" applyFill="1" applyBorder="1" applyAlignment="1">
      <alignment horizontal="center" vertical="center" wrapText="1"/>
    </xf>
    <xf numFmtId="49" fontId="24" fillId="6" borderId="137" xfId="0" applyNumberFormat="1" applyFont="1" applyFill="1" applyBorder="1" applyAlignment="1">
      <alignment horizontal="center" vertical="center" wrapText="1"/>
    </xf>
    <xf numFmtId="49" fontId="12" fillId="5" borderId="110" xfId="0" applyNumberFormat="1" applyFont="1" applyFill="1" applyBorder="1"/>
    <xf numFmtId="49" fontId="0" fillId="5" borderId="68" xfId="0" applyNumberFormat="1" applyFill="1" applyBorder="1"/>
    <xf numFmtId="0" fontId="0" fillId="5" borderId="68" xfId="0" applyFill="1" applyBorder="1"/>
    <xf numFmtId="0" fontId="0" fillId="5" borderId="67" xfId="0" applyFill="1" applyBorder="1"/>
    <xf numFmtId="0" fontId="0" fillId="5" borderId="138" xfId="0" applyFill="1" applyBorder="1"/>
    <xf numFmtId="0" fontId="0" fillId="2" borderId="139" xfId="0" applyFill="1" applyBorder="1"/>
    <xf numFmtId="49" fontId="0" fillId="2" borderId="140" xfId="0" applyNumberFormat="1" applyFill="1" applyBorder="1"/>
    <xf numFmtId="49" fontId="24" fillId="6" borderId="141" xfId="0" applyNumberFormat="1" applyFont="1" applyFill="1" applyBorder="1" applyAlignment="1">
      <alignment horizontal="center" vertical="center" wrapText="1"/>
    </xf>
    <xf numFmtId="49" fontId="24" fillId="6" borderId="142" xfId="0" applyNumberFormat="1" applyFont="1" applyFill="1" applyBorder="1" applyAlignment="1">
      <alignment horizontal="center" vertical="center" wrapText="1"/>
    </xf>
    <xf numFmtId="0" fontId="0" fillId="2" borderId="143" xfId="0" applyFill="1" applyBorder="1"/>
    <xf numFmtId="0" fontId="0" fillId="2" borderId="144" xfId="0" applyFill="1" applyBorder="1"/>
    <xf numFmtId="0" fontId="0" fillId="2" borderId="145" xfId="0" applyFill="1" applyBorder="1"/>
    <xf numFmtId="0" fontId="0" fillId="2" borderId="147" xfId="0" applyFill="1" applyBorder="1"/>
    <xf numFmtId="0" fontId="0" fillId="2" borderId="148" xfId="0" applyFill="1" applyBorder="1"/>
    <xf numFmtId="0" fontId="0" fillId="2" borderId="123" xfId="0" applyFill="1" applyBorder="1"/>
    <xf numFmtId="49" fontId="0" fillId="2" borderId="66" xfId="0" applyNumberFormat="1" applyFill="1" applyBorder="1"/>
    <xf numFmtId="0" fontId="0" fillId="2" borderId="66" xfId="0" applyFill="1" applyBorder="1"/>
    <xf numFmtId="0" fontId="0" fillId="2" borderId="150" xfId="0" applyFill="1" applyBorder="1"/>
    <xf numFmtId="49" fontId="0" fillId="2" borderId="54" xfId="0" applyNumberFormat="1" applyFill="1" applyBorder="1"/>
    <xf numFmtId="0" fontId="0" fillId="2" borderId="151" xfId="0" applyFill="1" applyBorder="1"/>
    <xf numFmtId="0" fontId="0" fillId="2" borderId="152" xfId="0" applyFill="1" applyBorder="1"/>
    <xf numFmtId="0" fontId="0" fillId="2" borderId="153" xfId="0" applyFill="1" applyBorder="1"/>
    <xf numFmtId="0" fontId="0" fillId="2" borderId="29" xfId="0" applyFill="1" applyBorder="1"/>
    <xf numFmtId="0" fontId="0" fillId="2" borderId="154" xfId="0" applyFill="1" applyBorder="1"/>
    <xf numFmtId="0" fontId="0" fillId="2" borderId="155" xfId="0" applyFill="1" applyBorder="1"/>
    <xf numFmtId="0" fontId="0" fillId="2" borderId="156" xfId="0" applyFill="1" applyBorder="1"/>
    <xf numFmtId="0" fontId="0" fillId="2" borderId="157" xfId="0" applyFill="1" applyBorder="1"/>
    <xf numFmtId="0" fontId="0" fillId="2" borderId="158" xfId="0" applyFill="1" applyBorder="1"/>
    <xf numFmtId="49" fontId="12" fillId="2" borderId="66" xfId="0" applyNumberFormat="1" applyFont="1" applyFill="1" applyBorder="1" applyAlignment="1">
      <alignment wrapText="1"/>
    </xf>
    <xf numFmtId="0" fontId="41" fillId="2" borderId="148" xfId="0" applyFont="1" applyFill="1" applyBorder="1"/>
    <xf numFmtId="0" fontId="30" fillId="3" borderId="66" xfId="0" applyNumberFormat="1" applyFont="1" applyFill="1" applyBorder="1"/>
    <xf numFmtId="0" fontId="30" fillId="3" borderId="160" xfId="0" applyNumberFormat="1" applyFont="1" applyFill="1" applyBorder="1"/>
    <xf numFmtId="0" fontId="0" fillId="2" borderId="62" xfId="0" applyFill="1" applyBorder="1"/>
    <xf numFmtId="0" fontId="0" fillId="2" borderId="161" xfId="0" applyFill="1" applyBorder="1"/>
    <xf numFmtId="49" fontId="36" fillId="10" borderId="149" xfId="0" applyNumberFormat="1" applyFont="1" applyFill="1" applyBorder="1" applyAlignment="1">
      <alignment wrapText="1"/>
    </xf>
    <xf numFmtId="49" fontId="38" fillId="2" borderId="54" xfId="0" applyNumberFormat="1" applyFont="1" applyFill="1" applyBorder="1"/>
    <xf numFmtId="0" fontId="33" fillId="8" borderId="66" xfId="0" applyNumberFormat="1" applyFont="1" applyFill="1" applyBorder="1"/>
    <xf numFmtId="0" fontId="36" fillId="10" borderId="149" xfId="0" applyNumberFormat="1" applyFont="1" applyFill="1" applyBorder="1"/>
    <xf numFmtId="49" fontId="12" fillId="2" borderId="162" xfId="0" applyNumberFormat="1" applyFont="1" applyFill="1" applyBorder="1"/>
    <xf numFmtId="0" fontId="35" fillId="8" borderId="163" xfId="0" applyNumberFormat="1" applyFont="1" applyFill="1" applyBorder="1"/>
    <xf numFmtId="0" fontId="31" fillId="8" borderId="164" xfId="0" applyNumberFormat="1" applyFont="1" applyFill="1" applyBorder="1"/>
    <xf numFmtId="0" fontId="43" fillId="10" borderId="149" xfId="0" applyNumberFormat="1" applyFont="1" applyFill="1" applyBorder="1"/>
    <xf numFmtId="49" fontId="0" fillId="2" borderId="165" xfId="0" applyNumberFormat="1" applyFill="1" applyBorder="1"/>
    <xf numFmtId="0" fontId="30" fillId="3" borderId="166" xfId="0" applyNumberFormat="1" applyFont="1" applyFill="1" applyBorder="1"/>
    <xf numFmtId="49" fontId="0" fillId="2" borderId="58" xfId="0" applyNumberFormat="1" applyFill="1" applyBorder="1"/>
    <xf numFmtId="0" fontId="0" fillId="2" borderId="58" xfId="0" applyFill="1" applyBorder="1"/>
    <xf numFmtId="0" fontId="0" fillId="2" borderId="159" xfId="0" applyFill="1" applyBorder="1"/>
    <xf numFmtId="0" fontId="0" fillId="2" borderId="167" xfId="0" applyFill="1" applyBorder="1"/>
    <xf numFmtId="0" fontId="0" fillId="2" borderId="168" xfId="0" applyFill="1" applyBorder="1"/>
    <xf numFmtId="0" fontId="0" fillId="2" borderId="169" xfId="0" applyFill="1" applyBorder="1"/>
    <xf numFmtId="0" fontId="0" fillId="2" borderId="170" xfId="0" applyFill="1" applyBorder="1"/>
    <xf numFmtId="0" fontId="0" fillId="2" borderId="171" xfId="0" applyFill="1" applyBorder="1"/>
    <xf numFmtId="0" fontId="0" fillId="2" borderId="172" xfId="0" applyFill="1" applyBorder="1"/>
    <xf numFmtId="0" fontId="0" fillId="2" borderId="173" xfId="0" applyFill="1" applyBorder="1"/>
    <xf numFmtId="0" fontId="0" fillId="2" borderId="174" xfId="0" applyFill="1" applyBorder="1"/>
    <xf numFmtId="0" fontId="0" fillId="2" borderId="175" xfId="0" applyFill="1" applyBorder="1"/>
    <xf numFmtId="49" fontId="4" fillId="2" borderId="176" xfId="0" applyNumberFormat="1" applyFont="1" applyFill="1" applyBorder="1"/>
    <xf numFmtId="0" fontId="0" fillId="2" borderId="177" xfId="0" applyFill="1" applyBorder="1"/>
    <xf numFmtId="0" fontId="0" fillId="2" borderId="178" xfId="0" applyFill="1" applyBorder="1"/>
    <xf numFmtId="0" fontId="0" fillId="2" borderId="179" xfId="0" applyFill="1" applyBorder="1"/>
    <xf numFmtId="49" fontId="41" fillId="2" borderId="180" xfId="0" applyNumberFormat="1" applyFont="1" applyFill="1" applyBorder="1"/>
    <xf numFmtId="49" fontId="41" fillId="2" borderId="107" xfId="0" applyNumberFormat="1" applyFont="1" applyFill="1" applyBorder="1"/>
    <xf numFmtId="0" fontId="0" fillId="2" borderId="181" xfId="0" applyFill="1" applyBorder="1"/>
    <xf numFmtId="9" fontId="0" fillId="2" borderId="10" xfId="0" applyNumberFormat="1" applyFill="1" applyBorder="1"/>
    <xf numFmtId="49" fontId="41" fillId="2" borderId="182" xfId="0" applyNumberFormat="1" applyFont="1" applyFill="1" applyBorder="1"/>
    <xf numFmtId="49" fontId="0" fillId="2" borderId="183" xfId="0" applyNumberFormat="1" applyFill="1" applyBorder="1"/>
    <xf numFmtId="0" fontId="0" fillId="2" borderId="184" xfId="0" applyFill="1" applyBorder="1"/>
    <xf numFmtId="0" fontId="0" fillId="2" borderId="185" xfId="0" applyFill="1" applyBorder="1"/>
    <xf numFmtId="0" fontId="0" fillId="2" borderId="42" xfId="0" applyFill="1" applyBorder="1"/>
    <xf numFmtId="9" fontId="0" fillId="2" borderId="33" xfId="0" applyNumberFormat="1" applyFill="1" applyBorder="1"/>
    <xf numFmtId="49" fontId="4" fillId="2" borderId="66" xfId="0" applyNumberFormat="1" applyFont="1" applyFill="1" applyBorder="1"/>
    <xf numFmtId="9" fontId="0" fillId="2" borderId="22" xfId="0" applyNumberFormat="1" applyFill="1" applyBorder="1"/>
    <xf numFmtId="0" fontId="0" fillId="2" borderId="186" xfId="0" applyFill="1" applyBorder="1"/>
    <xf numFmtId="49" fontId="0" fillId="2" borderId="172" xfId="0" applyNumberFormat="1" applyFill="1" applyBorder="1"/>
    <xf numFmtId="0" fontId="0" fillId="2" borderId="187" xfId="0" applyFill="1" applyBorder="1"/>
    <xf numFmtId="0" fontId="0" fillId="2" borderId="188" xfId="0" applyFill="1" applyBorder="1"/>
    <xf numFmtId="49" fontId="0" fillId="2" borderId="49" xfId="0" applyNumberFormat="1" applyFill="1" applyBorder="1"/>
    <xf numFmtId="49" fontId="0" fillId="2" borderId="52" xfId="0" applyNumberFormat="1" applyFill="1" applyBorder="1"/>
    <xf numFmtId="49" fontId="0" fillId="2" borderId="106" xfId="0" applyNumberFormat="1" applyFill="1" applyBorder="1"/>
    <xf numFmtId="49" fontId="4" fillId="2" borderId="58" xfId="0" applyNumberFormat="1" applyFont="1" applyFill="1" applyBorder="1" applyAlignment="1">
      <alignment wrapText="1"/>
    </xf>
    <xf numFmtId="0" fontId="4" fillId="2" borderId="58" xfId="0" applyFont="1" applyFill="1" applyBorder="1"/>
    <xf numFmtId="49" fontId="0" fillId="2" borderId="62" xfId="0" applyNumberFormat="1" applyFill="1" applyBorder="1" applyAlignment="1">
      <alignment wrapText="1"/>
    </xf>
    <xf numFmtId="0" fontId="0" fillId="2" borderId="167" xfId="0" applyFill="1" applyBorder="1" applyAlignment="1">
      <alignment wrapText="1"/>
    </xf>
    <xf numFmtId="0" fontId="0" fillId="2" borderId="189" xfId="0" applyFill="1" applyBorder="1"/>
    <xf numFmtId="49" fontId="6" fillId="2" borderId="25" xfId="0" applyNumberFormat="1" applyFont="1" applyFill="1" applyBorder="1" applyAlignment="1">
      <alignment horizontal="left"/>
    </xf>
    <xf numFmtId="49" fontId="7" fillId="2" borderId="26" xfId="0" applyNumberFormat="1" applyFont="1" applyFill="1" applyBorder="1" applyAlignment="1">
      <alignment horizontal="left"/>
    </xf>
    <xf numFmtId="0" fontId="45" fillId="2" borderId="23" xfId="0" applyFont="1" applyFill="1" applyBorder="1"/>
    <xf numFmtId="0" fontId="46" fillId="2" borderId="186" xfId="0" applyFont="1" applyFill="1" applyBorder="1" applyAlignment="1">
      <alignment wrapText="1"/>
    </xf>
    <xf numFmtId="0" fontId="46" fillId="2" borderId="167" xfId="0" applyFont="1" applyFill="1" applyBorder="1" applyAlignment="1">
      <alignment wrapText="1"/>
    </xf>
    <xf numFmtId="0" fontId="46" fillId="2" borderId="172" xfId="0" applyFont="1" applyFill="1" applyBorder="1"/>
    <xf numFmtId="0" fontId="46" fillId="2" borderId="23" xfId="0" applyFont="1" applyFill="1" applyBorder="1"/>
    <xf numFmtId="49" fontId="47" fillId="2" borderId="172" xfId="0" applyNumberFormat="1" applyFont="1" applyFill="1" applyBorder="1"/>
    <xf numFmtId="49" fontId="48" fillId="2" borderId="172" xfId="0" applyNumberFormat="1" applyFont="1" applyFill="1" applyBorder="1"/>
    <xf numFmtId="0" fontId="47" fillId="2" borderId="172" xfId="0" applyFont="1" applyFill="1" applyBorder="1"/>
    <xf numFmtId="49" fontId="47" fillId="2" borderId="173" xfId="0" applyNumberFormat="1" applyFont="1" applyFill="1" applyBorder="1"/>
    <xf numFmtId="0" fontId="46" fillId="2" borderId="174" xfId="0" applyFont="1" applyFill="1" applyBorder="1"/>
    <xf numFmtId="49" fontId="52" fillId="3" borderId="27" xfId="0" applyNumberFormat="1" applyFont="1" applyFill="1" applyBorder="1" applyAlignment="1">
      <alignment horizontal="right"/>
    </xf>
    <xf numFmtId="0" fontId="53" fillId="2" borderId="31" xfId="0" applyFont="1" applyFill="1" applyBorder="1"/>
    <xf numFmtId="0" fontId="45" fillId="2" borderId="32" xfId="0" applyFont="1" applyFill="1" applyBorder="1"/>
    <xf numFmtId="0" fontId="45" fillId="2" borderId="33" xfId="0" applyFont="1" applyFill="1" applyBorder="1"/>
    <xf numFmtId="0" fontId="52" fillId="3" borderId="37" xfId="0" applyNumberFormat="1" applyFont="1" applyFill="1" applyBorder="1"/>
    <xf numFmtId="0" fontId="53" fillId="2" borderId="29" xfId="0" applyFont="1" applyFill="1" applyBorder="1"/>
    <xf numFmtId="0" fontId="52" fillId="3" borderId="41" xfId="0" applyNumberFormat="1" applyFont="1" applyFill="1" applyBorder="1"/>
    <xf numFmtId="49" fontId="53" fillId="2" borderId="28" xfId="0" applyNumberFormat="1" applyFont="1" applyFill="1" applyBorder="1" applyAlignment="1">
      <alignment horizontal="center"/>
    </xf>
    <xf numFmtId="0" fontId="53" fillId="2" borderId="42" xfId="0" applyFont="1" applyFill="1" applyBorder="1" applyAlignment="1">
      <alignment horizontal="center"/>
    </xf>
    <xf numFmtId="0" fontId="53" fillId="2" borderId="42" xfId="0" applyFont="1" applyFill="1" applyBorder="1"/>
    <xf numFmtId="0" fontId="45" fillId="2" borderId="44" xfId="0" applyFont="1" applyFill="1" applyBorder="1"/>
    <xf numFmtId="0" fontId="45" fillId="2" borderId="45" xfId="0" applyFont="1" applyFill="1" applyBorder="1"/>
    <xf numFmtId="0" fontId="45" fillId="2" borderId="45" xfId="0" applyFont="1" applyFill="1" applyBorder="1" applyAlignment="1">
      <alignment wrapText="1"/>
    </xf>
    <xf numFmtId="0" fontId="45" fillId="2" borderId="46" xfId="0" applyFont="1" applyFill="1" applyBorder="1" applyAlignment="1">
      <alignment wrapText="1"/>
    </xf>
    <xf numFmtId="49" fontId="53" fillId="2" borderId="151" xfId="0" applyNumberFormat="1" applyFont="1" applyFill="1" applyBorder="1"/>
    <xf numFmtId="0" fontId="53" fillId="2" borderId="151" xfId="0" applyFont="1" applyFill="1" applyBorder="1"/>
    <xf numFmtId="49" fontId="58" fillId="11" borderId="192" xfId="0" applyNumberFormat="1" applyFont="1" applyFill="1" applyBorder="1"/>
    <xf numFmtId="0" fontId="59" fillId="11" borderId="192" xfId="0" applyFont="1" applyFill="1" applyBorder="1"/>
    <xf numFmtId="0" fontId="0" fillId="2" borderId="193" xfId="0" applyFill="1" applyBorder="1"/>
    <xf numFmtId="49" fontId="12" fillId="2" borderId="49" xfId="0" applyNumberFormat="1" applyFont="1" applyFill="1" applyBorder="1"/>
    <xf numFmtId="0" fontId="12" fillId="2" borderId="194" xfId="0" applyFont="1" applyFill="1" applyBorder="1"/>
    <xf numFmtId="49" fontId="30" fillId="3" borderId="194" xfId="0" applyNumberFormat="1" applyFont="1" applyFill="1" applyBorder="1"/>
    <xf numFmtId="49" fontId="31" fillId="2" borderId="194" xfId="0" applyNumberFormat="1" applyFont="1" applyFill="1" applyBorder="1"/>
    <xf numFmtId="49" fontId="33" fillId="8" borderId="194" xfId="0" applyNumberFormat="1" applyFont="1" applyFill="1" applyBorder="1"/>
    <xf numFmtId="49" fontId="35" fillId="8" borderId="194" xfId="0" applyNumberFormat="1" applyFont="1" applyFill="1" applyBorder="1"/>
    <xf numFmtId="49" fontId="12" fillId="9" borderId="194" xfId="0" applyNumberFormat="1" applyFont="1" applyFill="1" applyBorder="1"/>
    <xf numFmtId="49" fontId="36" fillId="10" borderId="195" xfId="0" applyNumberFormat="1" applyFont="1" applyFill="1" applyBorder="1"/>
    <xf numFmtId="49" fontId="12" fillId="2" borderId="106" xfId="0" applyNumberFormat="1" applyFont="1" applyFill="1" applyBorder="1"/>
    <xf numFmtId="0" fontId="12" fillId="2" borderId="146" xfId="0" applyFont="1" applyFill="1" applyBorder="1"/>
    <xf numFmtId="49" fontId="30" fillId="3" borderId="146" xfId="0" applyNumberFormat="1" applyFont="1" applyFill="1" applyBorder="1"/>
    <xf numFmtId="49" fontId="31" fillId="2" borderId="146" xfId="0" applyNumberFormat="1" applyFont="1" applyFill="1" applyBorder="1"/>
    <xf numFmtId="49" fontId="33" fillId="8" borderId="146" xfId="0" applyNumberFormat="1" applyFont="1" applyFill="1" applyBorder="1"/>
    <xf numFmtId="49" fontId="35" fillId="8" borderId="146" xfId="0" applyNumberFormat="1" applyFont="1" applyFill="1" applyBorder="1"/>
    <xf numFmtId="49" fontId="12" fillId="12" borderId="146" xfId="0" applyNumberFormat="1" applyFont="1" applyFill="1" applyBorder="1"/>
    <xf numFmtId="49" fontId="36" fillId="10" borderId="113" xfId="0" applyNumberFormat="1" applyFont="1" applyFill="1" applyBorder="1"/>
    <xf numFmtId="10" fontId="0" fillId="2" borderId="50" xfId="0" applyNumberFormat="1" applyFill="1" applyBorder="1"/>
    <xf numFmtId="10" fontId="0" fillId="2" borderId="196" xfId="0" applyNumberFormat="1" applyFill="1" applyBorder="1"/>
    <xf numFmtId="0" fontId="0" fillId="2" borderId="196" xfId="0" applyFill="1" applyBorder="1"/>
    <xf numFmtId="49" fontId="25" fillId="2" borderId="171" xfId="0" applyNumberFormat="1" applyFont="1" applyFill="1" applyBorder="1"/>
    <xf numFmtId="0" fontId="0" fillId="2" borderId="197" xfId="0" applyFill="1" applyBorder="1"/>
    <xf numFmtId="0" fontId="0" fillId="2" borderId="198" xfId="0" applyFill="1" applyBorder="1"/>
    <xf numFmtId="49" fontId="0" fillId="2" borderId="198" xfId="0" applyNumberFormat="1" applyFill="1" applyBorder="1"/>
    <xf numFmtId="166" fontId="0" fillId="2" borderId="198" xfId="0" applyNumberFormat="1" applyFill="1" applyBorder="1"/>
    <xf numFmtId="49" fontId="0" fillId="2" borderId="199" xfId="0" applyNumberFormat="1" applyFill="1" applyBorder="1"/>
    <xf numFmtId="0" fontId="0" fillId="2" borderId="201" xfId="0" applyFill="1" applyBorder="1"/>
    <xf numFmtId="0" fontId="0" fillId="2" borderId="202" xfId="0" applyFill="1" applyBorder="1"/>
    <xf numFmtId="49" fontId="61" fillId="12" borderId="202" xfId="0" applyNumberFormat="1" applyFont="1" applyFill="1" applyBorder="1"/>
    <xf numFmtId="10" fontId="62" fillId="12" borderId="202" xfId="0" applyNumberFormat="1" applyFont="1" applyFill="1" applyBorder="1" applyAlignment="1">
      <alignment horizontal="center"/>
    </xf>
    <xf numFmtId="9" fontId="37" fillId="2" borderId="202" xfId="0" applyNumberFormat="1" applyFont="1" applyFill="1" applyBorder="1" applyAlignment="1">
      <alignment horizontal="left"/>
    </xf>
    <xf numFmtId="49" fontId="12" fillId="2" borderId="203" xfId="0" applyNumberFormat="1" applyFont="1" applyFill="1" applyBorder="1"/>
    <xf numFmtId="0" fontId="35" fillId="8" borderId="204" xfId="0" applyNumberFormat="1" applyFont="1" applyFill="1" applyBorder="1"/>
    <xf numFmtId="0" fontId="42" fillId="8" borderId="205" xfId="0" applyNumberFormat="1" applyFont="1" applyFill="1" applyBorder="1"/>
    <xf numFmtId="164" fontId="0" fillId="2" borderId="206" xfId="0" applyNumberFormat="1" applyFill="1" applyBorder="1"/>
    <xf numFmtId="0" fontId="30" fillId="3" borderId="207" xfId="0" applyNumberFormat="1" applyFont="1" applyFill="1" applyBorder="1"/>
    <xf numFmtId="0" fontId="30" fillId="3" borderId="192" xfId="0" applyNumberFormat="1" applyFont="1" applyFill="1" applyBorder="1" applyAlignment="1">
      <alignment horizontal="left"/>
    </xf>
    <xf numFmtId="49" fontId="0" fillId="2" borderId="192" xfId="0" applyNumberFormat="1" applyFill="1" applyBorder="1"/>
    <xf numFmtId="0" fontId="0" fillId="2" borderId="192" xfId="0" applyFill="1" applyBorder="1"/>
    <xf numFmtId="0" fontId="31" fillId="8" borderId="192" xfId="0" applyNumberFormat="1" applyFont="1" applyFill="1" applyBorder="1" applyAlignment="1">
      <alignment horizontal="left"/>
    </xf>
    <xf numFmtId="49" fontId="12" fillId="2" borderId="192" xfId="0" applyNumberFormat="1" applyFont="1" applyFill="1" applyBorder="1" applyAlignment="1">
      <alignment horizontal="left" wrapText="1"/>
    </xf>
    <xf numFmtId="49" fontId="60" fillId="12" borderId="192" xfId="0" applyNumberFormat="1" applyFont="1" applyFill="1" applyBorder="1" applyAlignment="1">
      <alignment horizontal="left"/>
    </xf>
    <xf numFmtId="49" fontId="61" fillId="12" borderId="192" xfId="0" applyNumberFormat="1" applyFont="1" applyFill="1" applyBorder="1" applyAlignment="1">
      <alignment horizontal="left"/>
    </xf>
    <xf numFmtId="164" fontId="0" fillId="2" borderId="192" xfId="0" applyNumberFormat="1" applyFill="1" applyBorder="1"/>
    <xf numFmtId="0" fontId="62" fillId="12" borderId="192" xfId="0" applyNumberFormat="1" applyFont="1" applyFill="1" applyBorder="1" applyAlignment="1">
      <alignment horizontal="center"/>
    </xf>
    <xf numFmtId="164" fontId="33" fillId="8" borderId="192" xfId="0" applyNumberFormat="1" applyFont="1" applyFill="1" applyBorder="1" applyAlignment="1">
      <alignment horizontal="right"/>
    </xf>
    <xf numFmtId="164" fontId="35" fillId="8" borderId="192" xfId="0" applyNumberFormat="1" applyFont="1" applyFill="1" applyBorder="1"/>
    <xf numFmtId="0" fontId="35" fillId="8" borderId="192" xfId="0" applyNumberFormat="1" applyFont="1" applyFill="1" applyBorder="1"/>
    <xf numFmtId="0" fontId="37" fillId="2" borderId="192" xfId="0" applyNumberFormat="1" applyFont="1" applyFill="1" applyBorder="1" applyAlignment="1">
      <alignment horizontal="left"/>
    </xf>
    <xf numFmtId="10" fontId="37" fillId="2" borderId="192" xfId="0" applyNumberFormat="1" applyFont="1" applyFill="1" applyBorder="1" applyAlignment="1">
      <alignment horizontal="left"/>
    </xf>
    <xf numFmtId="49" fontId="12" fillId="2" borderId="192" xfId="0" applyNumberFormat="1" applyFont="1" applyFill="1" applyBorder="1" applyAlignment="1">
      <alignment wrapText="1"/>
    </xf>
    <xf numFmtId="49" fontId="18" fillId="2" borderId="192" xfId="0" applyNumberFormat="1" applyFont="1" applyFill="1" applyBorder="1" applyAlignment="1">
      <alignment wrapText="1"/>
    </xf>
    <xf numFmtId="0" fontId="30" fillId="3" borderId="192" xfId="0" applyNumberFormat="1" applyFont="1" applyFill="1" applyBorder="1"/>
    <xf numFmtId="164" fontId="18" fillId="2" borderId="192" xfId="0" applyNumberFormat="1" applyFont="1" applyFill="1" applyBorder="1"/>
    <xf numFmtId="164" fontId="33" fillId="8" borderId="192" xfId="0" applyNumberFormat="1" applyFont="1" applyFill="1" applyBorder="1"/>
    <xf numFmtId="165" fontId="0" fillId="2" borderId="192" xfId="0" applyNumberFormat="1" applyFill="1" applyBorder="1"/>
    <xf numFmtId="0" fontId="33" fillId="8" borderId="192" xfId="0" applyNumberFormat="1" applyFont="1" applyFill="1" applyBorder="1"/>
    <xf numFmtId="49" fontId="29" fillId="2" borderId="208" xfId="0" applyNumberFormat="1" applyFont="1" applyFill="1" applyBorder="1" applyAlignment="1">
      <alignment horizontal="left"/>
    </xf>
    <xf numFmtId="49" fontId="29" fillId="2" borderId="208" xfId="0" applyNumberFormat="1" applyFont="1" applyFill="1" applyBorder="1"/>
    <xf numFmtId="0" fontId="0" fillId="2" borderId="208" xfId="0" applyFill="1" applyBorder="1"/>
    <xf numFmtId="49" fontId="26" fillId="2" borderId="208" xfId="0" applyNumberFormat="1" applyFont="1" applyFill="1" applyBorder="1"/>
    <xf numFmtId="49" fontId="0" fillId="2" borderId="208" xfId="0" applyNumberFormat="1" applyFill="1" applyBorder="1"/>
    <xf numFmtId="49" fontId="12" fillId="2" borderId="208" xfId="0" applyNumberFormat="1" applyFont="1" applyFill="1" applyBorder="1"/>
    <xf numFmtId="49" fontId="0" fillId="2" borderId="208" xfId="0" applyNumberFormat="1" applyFill="1" applyBorder="1" applyAlignment="1">
      <alignment wrapText="1"/>
    </xf>
    <xf numFmtId="49" fontId="0" fillId="2" borderId="72" xfId="0" applyNumberFormat="1" applyFill="1" applyBorder="1"/>
    <xf numFmtId="49" fontId="0" fillId="2" borderId="73" xfId="0" applyNumberFormat="1" applyFill="1" applyBorder="1"/>
    <xf numFmtId="49" fontId="0" fillId="2" borderId="71" xfId="0" applyNumberFormat="1" applyFill="1" applyBorder="1"/>
    <xf numFmtId="49" fontId="45" fillId="2" borderId="51" xfId="0" applyNumberFormat="1" applyFont="1" applyFill="1" applyBorder="1"/>
    <xf numFmtId="0" fontId="45" fillId="2" borderId="52" xfId="0" applyFont="1" applyFill="1" applyBorder="1"/>
    <xf numFmtId="0" fontId="45" fillId="2" borderId="50" xfId="0" applyFont="1" applyFill="1" applyBorder="1"/>
    <xf numFmtId="0" fontId="4" fillId="0" borderId="0" xfId="0" applyNumberFormat="1" applyFont="1" applyAlignment="1">
      <alignment horizontal="center"/>
    </xf>
    <xf numFmtId="49" fontId="40" fillId="2" borderId="192" xfId="0" applyNumberFormat="1" applyFont="1" applyFill="1" applyBorder="1" applyAlignment="1">
      <alignment horizontal="center" wrapText="1"/>
    </xf>
    <xf numFmtId="0" fontId="40" fillId="2" borderId="192" xfId="0" applyFont="1" applyFill="1" applyBorder="1" applyAlignment="1">
      <alignment horizontal="center" wrapText="1"/>
    </xf>
    <xf numFmtId="49" fontId="17" fillId="7" borderId="208" xfId="0" applyNumberFormat="1" applyFont="1" applyFill="1" applyBorder="1" applyAlignment="1">
      <alignment horizontal="center"/>
    </xf>
    <xf numFmtId="0" fontId="17" fillId="7" borderId="192" xfId="0" applyFont="1" applyFill="1" applyBorder="1" applyAlignment="1">
      <alignment horizontal="center"/>
    </xf>
    <xf numFmtId="49" fontId="50" fillId="2" borderId="38" xfId="0" applyNumberFormat="1" applyFont="1" applyFill="1" applyBorder="1" applyAlignment="1">
      <alignment horizontal="left" wrapText="1"/>
    </xf>
    <xf numFmtId="49" fontId="55" fillId="2" borderId="39" xfId="0" applyNumberFormat="1" applyFont="1" applyFill="1" applyBorder="1" applyAlignment="1">
      <alignment horizontal="left" wrapText="1"/>
    </xf>
    <xf numFmtId="49" fontId="55" fillId="2" borderId="40" xfId="0" applyNumberFormat="1" applyFont="1" applyFill="1" applyBorder="1" applyAlignment="1">
      <alignment horizontal="left" wrapText="1"/>
    </xf>
    <xf numFmtId="49" fontId="11" fillId="2" borderId="29" xfId="0" applyNumberFormat="1" applyFont="1" applyFill="1" applyBorder="1" applyAlignment="1">
      <alignment horizontal="center" wrapText="1"/>
    </xf>
    <xf numFmtId="0" fontId="11" fillId="2" borderId="29" xfId="0" applyFont="1" applyFill="1" applyBorder="1" applyAlignment="1">
      <alignment horizontal="center" wrapText="1"/>
    </xf>
    <xf numFmtId="0" fontId="11" fillId="2" borderId="23" xfId="0" applyFont="1" applyFill="1" applyBorder="1" applyAlignment="1">
      <alignment horizontal="center" wrapText="1"/>
    </xf>
    <xf numFmtId="0" fontId="0" fillId="2" borderId="94" xfId="0" applyFill="1" applyBorder="1"/>
    <xf numFmtId="49" fontId="56" fillId="2" borderId="49" xfId="0" applyNumberFormat="1" applyFont="1" applyFill="1" applyBorder="1" applyAlignment="1">
      <alignment horizontal="center"/>
    </xf>
    <xf numFmtId="49" fontId="56" fillId="2" borderId="50" xfId="0" applyNumberFormat="1" applyFont="1" applyFill="1" applyBorder="1" applyAlignment="1">
      <alignment horizontal="center"/>
    </xf>
    <xf numFmtId="49" fontId="50" fillId="2" borderId="34" xfId="0" applyNumberFormat="1" applyFont="1" applyFill="1" applyBorder="1" applyAlignment="1">
      <alignment horizontal="left" wrapText="1"/>
    </xf>
    <xf numFmtId="49" fontId="51" fillId="2" borderId="35" xfId="0" applyNumberFormat="1" applyFont="1" applyFill="1" applyBorder="1" applyAlignment="1">
      <alignment horizontal="left" wrapText="1"/>
    </xf>
    <xf numFmtId="49" fontId="51" fillId="2" borderId="36" xfId="0" applyNumberFormat="1" applyFont="1" applyFill="1" applyBorder="1" applyAlignment="1">
      <alignment horizontal="left" wrapText="1"/>
    </xf>
    <xf numFmtId="49" fontId="54" fillId="2" borderId="28" xfId="0" applyNumberFormat="1" applyFont="1" applyFill="1" applyBorder="1" applyAlignment="1">
      <alignment horizontal="center"/>
    </xf>
    <xf numFmtId="0" fontId="54" fillId="2" borderId="29" xfId="0" applyFont="1" applyFill="1" applyBorder="1" applyAlignment="1">
      <alignment horizontal="center"/>
    </xf>
    <xf numFmtId="49" fontId="0" fillId="5" borderId="121" xfId="0" applyNumberFormat="1" applyFill="1" applyBorder="1" applyAlignment="1">
      <alignment wrapText="1"/>
    </xf>
    <xf numFmtId="0" fontId="0" fillId="2" borderId="122" xfId="0" applyFill="1" applyBorder="1"/>
    <xf numFmtId="49" fontId="12" fillId="2" borderId="78" xfId="0" applyNumberFormat="1" applyFont="1" applyFill="1" applyBorder="1" applyAlignment="1">
      <alignment wrapText="1"/>
    </xf>
    <xf numFmtId="0" fontId="0" fillId="2" borderId="79" xfId="0" applyFill="1" applyBorder="1"/>
    <xf numFmtId="49" fontId="0" fillId="2" borderId="86" xfId="0" applyNumberFormat="1" applyFill="1" applyBorder="1" applyAlignment="1">
      <alignment horizontal="left"/>
    </xf>
    <xf numFmtId="49" fontId="0" fillId="2" borderId="79" xfId="0" applyNumberFormat="1" applyFill="1" applyBorder="1" applyAlignment="1">
      <alignment horizontal="left"/>
    </xf>
    <xf numFmtId="49" fontId="0" fillId="2" borderId="80" xfId="0" applyNumberFormat="1" applyFill="1" applyBorder="1" applyAlignment="1">
      <alignment horizontal="left"/>
    </xf>
    <xf numFmtId="49" fontId="26" fillId="2" borderId="190" xfId="0" applyNumberFormat="1" applyFont="1" applyFill="1" applyBorder="1" applyAlignment="1">
      <alignment horizontal="center" wrapText="1"/>
    </xf>
    <xf numFmtId="49" fontId="26" fillId="2" borderId="191" xfId="0" applyNumberFormat="1" applyFont="1" applyFill="1" applyBorder="1" applyAlignment="1">
      <alignment horizontal="center" wrapText="1"/>
    </xf>
    <xf numFmtId="49" fontId="26" fillId="2" borderId="200" xfId="0" applyNumberFormat="1" applyFont="1" applyFill="1" applyBorder="1" applyAlignment="1">
      <alignment horizontal="center" wrapText="1"/>
    </xf>
    <xf numFmtId="49" fontId="1" fillId="2" borderId="1" xfId="0" applyNumberFormat="1" applyFont="1" applyFill="1" applyBorder="1" applyAlignment="1">
      <alignment horizontal="left" wrapText="1"/>
    </xf>
    <xf numFmtId="49" fontId="1" fillId="2" borderId="2" xfId="0" applyNumberFormat="1" applyFont="1" applyFill="1" applyBorder="1" applyAlignment="1">
      <alignment horizontal="left" wrapText="1"/>
    </xf>
    <xf numFmtId="49" fontId="1" fillId="2" borderId="3" xfId="0" applyNumberFormat="1" applyFont="1" applyFill="1" applyBorder="1" applyAlignment="1">
      <alignment horizontal="left" wrapText="1"/>
    </xf>
    <xf numFmtId="49" fontId="1" fillId="2" borderId="4" xfId="0" applyNumberFormat="1" applyFont="1" applyFill="1" applyBorder="1" applyAlignment="1">
      <alignment horizontal="left" wrapText="1"/>
    </xf>
    <xf numFmtId="49" fontId="6" fillId="2" borderId="14" xfId="0" applyNumberFormat="1" applyFont="1" applyFill="1" applyBorder="1" applyAlignment="1">
      <alignment horizontal="left"/>
    </xf>
    <xf numFmtId="49" fontId="7" fillId="2" borderId="15" xfId="0" applyNumberFormat="1" applyFont="1" applyFill="1" applyBorder="1" applyAlignment="1">
      <alignment horizontal="left"/>
    </xf>
    <xf numFmtId="49" fontId="6" fillId="2" borderId="25" xfId="0" applyNumberFormat="1" applyFont="1" applyFill="1" applyBorder="1" applyAlignment="1">
      <alignment horizontal="left"/>
    </xf>
    <xf numFmtId="49" fontId="7" fillId="2" borderId="26" xfId="0" applyNumberFormat="1" applyFont="1" applyFill="1" applyBorder="1" applyAlignment="1">
      <alignment horizontal="left"/>
    </xf>
    <xf numFmtId="49" fontId="50" fillId="2" borderId="25" xfId="0" applyNumberFormat="1" applyFont="1" applyFill="1" applyBorder="1" applyAlignment="1">
      <alignment horizontal="left"/>
    </xf>
    <xf numFmtId="49" fontId="51" fillId="2" borderId="26" xfId="0" applyNumberFormat="1" applyFont="1" applyFill="1" applyBorder="1" applyAlignment="1">
      <alignment horizontal="left"/>
    </xf>
    <xf numFmtId="49" fontId="10" fillId="2" borderId="18" xfId="0" applyNumberFormat="1" applyFont="1" applyFill="1" applyBorder="1" applyAlignment="1">
      <alignment horizontal="center" wrapText="1"/>
    </xf>
    <xf numFmtId="0" fontId="10" fillId="2" borderId="19" xfId="0" applyFont="1" applyFill="1" applyBorder="1" applyAlignment="1">
      <alignment horizontal="center" wrapText="1"/>
    </xf>
    <xf numFmtId="0" fontId="10" fillId="2" borderId="20" xfId="0" applyFont="1" applyFill="1" applyBorder="1" applyAlignment="1">
      <alignment horizontal="center" wrapText="1"/>
    </xf>
    <xf numFmtId="49" fontId="11" fillId="2" borderId="171" xfId="0" applyNumberFormat="1" applyFont="1" applyFill="1" applyBorder="1" applyAlignment="1">
      <alignment horizontal="center" wrapText="1"/>
    </xf>
    <xf numFmtId="0" fontId="11" fillId="2" borderId="171" xfId="0" applyFont="1" applyFill="1" applyBorder="1" applyAlignment="1">
      <alignment horizontal="center" wrapText="1"/>
    </xf>
    <xf numFmtId="0" fontId="0" fillId="2" borderId="157" xfId="0" applyFill="1" applyBorder="1" applyAlignment="1">
      <alignment wrapText="1"/>
    </xf>
  </cellXfs>
  <cellStyles count="1">
    <cellStyle name="Normal" xfId="0" builtinId="0"/>
  </cellStyles>
  <dxfs count="1">
    <dxf>
      <font>
        <color rgb="FF9C0006"/>
      </font>
      <fill>
        <patternFill patternType="solid">
          <fgColor indexed="20"/>
          <bgColor indexed="21"/>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FF0000"/>
      <rgbColor rgb="FFEA4335"/>
      <rgbColor rgb="FF34A853"/>
      <rgbColor rgb="FFD92AED"/>
      <rgbColor rgb="FFAAAAAA"/>
      <rgbColor rgb="FF3F3F76"/>
      <rgbColor rgb="FFFFCC99"/>
      <rgbColor rgb="FF7F7F7F"/>
      <rgbColor rgb="FFBFBFBF"/>
      <rgbColor rgb="FFB4E4E8"/>
      <rgbColor rgb="00000000"/>
      <rgbColor rgb="FFFFC7CE"/>
      <rgbColor rgb="FF9C0006"/>
      <rgbColor rgb="FFDBDBDB"/>
      <rgbColor rgb="FF007F00"/>
      <rgbColor rgb="FFDDDDDD"/>
      <rgbColor rgb="FFADDCBA"/>
      <rgbColor rgb="FFFDE49A"/>
      <rgbColor rgb="FF346AC3"/>
      <rgbColor rgb="FFA7A7A7"/>
      <rgbColor rgb="FFFEFB00"/>
      <rgbColor rgb="FF00A4DF"/>
      <rgbColor rgb="FFD6EDDC"/>
      <rgbColor rgb="FFFA7D00"/>
      <rgbColor rgb="FFF2F2F2"/>
      <rgbColor rgb="FF00B050"/>
      <rgbColor rgb="FFD8D8D8"/>
      <rgbColor rgb="FF3F3F3F"/>
      <rgbColor rgb="FFFAD9D6"/>
      <rgbColor rgb="FF46BDC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286205</xdr:colOff>
      <xdr:row>1</xdr:row>
      <xdr:rowOff>38629</xdr:rowOff>
    </xdr:from>
    <xdr:to>
      <xdr:col>16</xdr:col>
      <xdr:colOff>195710</xdr:colOff>
      <xdr:row>14</xdr:row>
      <xdr:rowOff>411862</xdr:rowOff>
    </xdr:to>
    <xdr:pic>
      <xdr:nvPicPr>
        <xdr:cNvPr id="2" name="Picture 2" descr="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47239" y="772163"/>
          <a:ext cx="4880023" cy="4840130"/>
        </a:xfrm>
        <a:prstGeom prst="rect">
          <a:avLst/>
        </a:prstGeom>
        <a:ln w="9525" cap="flat">
          <a:solidFill>
            <a:srgbClr val="000000"/>
          </a:solidFill>
          <a:prstDash val="solid"/>
          <a:round/>
        </a:ln>
        <a:effec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showGridLines="0" tabSelected="1" zoomScale="116" workbookViewId="0">
      <selection activeCell="A7" sqref="A7:C7"/>
    </sheetView>
  </sheetViews>
  <sheetFormatPr baseColWidth="10" defaultColWidth="12.6640625" defaultRowHeight="15" customHeight="1"/>
  <cols>
    <col min="1" max="1" width="7.5" style="1" customWidth="1"/>
    <col min="2" max="2" width="20.33203125" style="1" customWidth="1"/>
    <col min="3" max="3" width="14.1640625" style="1" customWidth="1"/>
    <col min="4" max="4" width="17.83203125" style="1" customWidth="1"/>
    <col min="5" max="6" width="14.1640625" style="1" customWidth="1"/>
    <col min="7" max="7" width="25.5" style="1" customWidth="1"/>
    <col min="8" max="8" width="30.33203125" style="1" customWidth="1"/>
    <col min="9" max="9" width="26.6640625" style="1" customWidth="1"/>
    <col min="10" max="10" width="14.6640625" style="1" customWidth="1"/>
    <col min="11" max="11" width="16.5" style="1" customWidth="1"/>
    <col min="12" max="13" width="14.1640625" style="1" customWidth="1"/>
    <col min="14" max="14" width="14.5" style="1" customWidth="1"/>
    <col min="15" max="15" width="28" style="1" customWidth="1"/>
    <col min="16" max="16" width="22.6640625" style="1" customWidth="1"/>
    <col min="17" max="17" width="17" style="1" customWidth="1"/>
    <col min="18" max="18" width="27" style="1" customWidth="1"/>
    <col min="19" max="19" width="11" style="1" customWidth="1"/>
    <col min="20" max="20" width="26.83203125" style="1" customWidth="1"/>
    <col min="21" max="21" width="34.1640625" style="1" customWidth="1"/>
    <col min="22" max="26" width="14.5" style="1" customWidth="1"/>
    <col min="27" max="27" width="12.6640625" style="1" customWidth="1"/>
    <col min="28" max="16384" width="12.6640625" style="1"/>
  </cols>
  <sheetData>
    <row r="1" spans="1:26" ht="58" customHeight="1">
      <c r="A1" t="s" s="359">
        <v>0</v>
      </c>
      <c r="B1" s="360"/>
      <c r="C1" s="360"/>
      <c r="D1" s="360"/>
      <c r="E1" s="361"/>
      <c r="F1" s="361"/>
      <c r="G1" s="361"/>
      <c r="H1" s="361"/>
      <c r="I1" s="361"/>
      <c r="J1" s="361"/>
      <c r="K1" s="361"/>
      <c r="L1" s="361"/>
      <c r="M1" s="362"/>
      <c r="N1" s="2"/>
      <c r="O1" t="s" s="3">
        <v>167</v>
      </c>
      <c r="P1" s="4"/>
      <c r="Q1" s="5"/>
      <c r="R1" s="5"/>
      <c r="S1" s="5"/>
      <c r="T1" s="6"/>
      <c r="U1" s="7"/>
      <c r="V1" s="8"/>
      <c r="W1" s="9"/>
      <c r="X1" s="9"/>
      <c r="Y1" s="9"/>
      <c r="Z1" s="10"/>
    </row>
    <row r="2" spans="1:26" ht="26" customHeight="1">
      <c r="A2" t="s" s="363">
        <v>1</v>
      </c>
      <c r="B2" s="364"/>
      <c r="C2" s="364"/>
      <c r="D2" t="s" s="11">
        <v>2</v>
      </c>
      <c r="E2" s="12"/>
      <c r="F2" t="s" s="369">
        <v>3</v>
      </c>
      <c r="G2" s="370"/>
      <c r="H2" s="370"/>
      <c r="I2" s="370"/>
      <c r="J2" s="371"/>
      <c r="K2" s="13"/>
      <c r="L2" s="13"/>
      <c r="M2" s="13"/>
      <c r="N2" s="7"/>
      <c r="O2" s="7"/>
      <c r="P2" s="7"/>
      <c r="Q2" s="7"/>
      <c r="R2" s="7"/>
      <c r="S2" s="7"/>
      <c r="T2" s="7"/>
      <c r="U2" s="7"/>
      <c r="V2" s="14"/>
      <c r="W2" s="15"/>
      <c r="X2" s="15"/>
      <c r="Y2" s="15"/>
      <c r="Z2" s="16"/>
    </row>
    <row r="3" spans="1:26" ht="25" customHeight="1" thickTop="1" thickBot="1">
      <c r="A3" t="s" s="365">
        <v>4</v>
      </c>
      <c r="B3" s="366"/>
      <c r="C3" s="366"/>
      <c r="D3" s="17">
        <v>5</v>
      </c>
      <c r="E3" s="18"/>
      <c r="F3" t="s" s="338">
        <v>173</v>
      </c>
      <c r="G3" s="339"/>
      <c r="H3" s="339"/>
      <c r="I3" s="340"/>
      <c r="J3" s="340"/>
      <c r="K3" s="19"/>
      <c r="L3" s="20"/>
      <c r="M3" s="20"/>
      <c r="N3" s="7"/>
      <c r="O3" s="7"/>
      <c r="P3" s="7"/>
      <c r="Q3" s="7"/>
      <c r="R3" s="7"/>
      <c r="S3" s="7"/>
      <c r="T3" s="7"/>
      <c r="U3" s="7"/>
      <c r="V3" s="14"/>
      <c r="W3" s="15"/>
      <c r="X3" s="15"/>
      <c r="Y3" s="15"/>
      <c r="Z3" s="16"/>
    </row>
    <row r="4" spans="1:26" ht="3" customHeight="1" thickTop="1" thickBot="1">
      <c r="A4" s="230"/>
      <c r="B4" s="231"/>
      <c r="C4" s="231"/>
      <c r="D4" s="17"/>
      <c r="E4" s="18"/>
      <c r="F4" s="372"/>
      <c r="G4" s="373"/>
      <c r="H4" s="373"/>
      <c r="I4" s="373"/>
      <c r="J4" s="373"/>
      <c r="K4" s="374"/>
      <c r="L4" s="374"/>
      <c r="M4" s="374"/>
      <c r="N4" s="166"/>
      <c r="O4" s="7"/>
      <c r="P4" s="7"/>
      <c r="Q4" s="7"/>
      <c r="R4" s="7"/>
      <c r="S4" s="7"/>
      <c r="T4" s="7"/>
      <c r="U4" s="7"/>
      <c r="V4" s="14"/>
      <c r="W4" s="197"/>
      <c r="X4" s="197"/>
      <c r="Y4" s="197"/>
      <c r="Z4" s="16"/>
    </row>
    <row r="5" spans="1:26" ht="25" customHeight="1" thickTop="1" thickBot="1">
      <c r="A5" t="s" s="367">
        <v>5</v>
      </c>
      <c r="B5" s="368"/>
      <c r="C5" s="368"/>
      <c r="D5" t="s" s="242">
        <v>166</v>
      </c>
      <c r="E5" s="243"/>
      <c r="F5" s="244"/>
      <c r="G5" s="245"/>
      <c r="H5" s="245"/>
      <c r="I5" s="232"/>
      <c r="J5" s="232"/>
      <c r="K5" s="245"/>
      <c r="L5" s="245"/>
      <c r="M5" s="245"/>
      <c r="N5" s="23"/>
      <c r="O5" s="24"/>
      <c r="P5" s="7"/>
      <c r="Q5" s="7"/>
      <c r="R5" s="7"/>
      <c r="S5" s="7"/>
      <c r="T5" s="7"/>
      <c r="U5" s="7"/>
      <c r="V5" s="14"/>
      <c r="W5" s="15"/>
      <c r="X5" s="15"/>
      <c r="Y5" s="15"/>
      <c r="Z5" s="16"/>
    </row>
    <row r="6" spans="1:26" ht="26.5" customHeight="1">
      <c r="A6" t="s" s="344">
        <v>6</v>
      </c>
      <c r="B6" s="345"/>
      <c r="C6" s="346"/>
      <c r="D6" s="246">
        <v>110</v>
      </c>
      <c r="E6" s="347"/>
      <c r="F6" s="348"/>
      <c r="G6" s="348"/>
      <c r="H6" t="s" s="258">
        <v>172</v>
      </c>
      <c r="I6" s="259">
        <f>D6+10</f>
      </c>
      <c r="J6" s="247"/>
      <c r="K6" s="232"/>
      <c r="L6" s="232"/>
      <c r="M6" s="232"/>
      <c r="N6" s="23"/>
      <c r="O6" s="24"/>
      <c r="P6" s="7"/>
      <c r="Q6" s="7"/>
      <c r="R6" s="7"/>
      <c r="S6" s="7"/>
      <c r="T6" s="7"/>
      <c r="U6" s="7"/>
      <c r="V6" s="14"/>
      <c r="W6" s="15"/>
      <c r="X6" s="15"/>
      <c r="Y6" s="15"/>
      <c r="Z6" s="16"/>
    </row>
    <row r="7" spans="1:26" ht="23" customHeight="1">
      <c r="A7" t="s" s="335">
        <v>7</v>
      </c>
      <c r="B7" s="336"/>
      <c r="C7" s="337"/>
      <c r="D7" s="248">
        <v>150</v>
      </c>
      <c r="E7" s="249"/>
      <c r="F7" s="250"/>
      <c r="G7" s="250"/>
      <c r="H7" s="256"/>
      <c r="I7" s="257"/>
      <c r="J7" s="251"/>
      <c r="K7" s="232"/>
      <c r="L7" s="232"/>
      <c r="M7" s="232"/>
      <c r="N7" s="25"/>
      <c r="O7" s="24"/>
      <c r="P7" s="7"/>
      <c r="Q7" s="7"/>
      <c r="R7" s="7"/>
      <c r="S7" s="7"/>
      <c r="T7" s="7"/>
      <c r="U7" s="7"/>
      <c r="V7" s="14"/>
      <c r="W7" s="15"/>
      <c r="X7" s="15"/>
      <c r="Y7" s="15"/>
      <c r="Z7" s="16"/>
    </row>
    <row r="8" spans="1:26" ht="15.75" customHeight="1" thickTop="1" thickBot="1">
      <c r="A8" s="252"/>
      <c r="B8" s="252"/>
      <c r="C8" s="252"/>
      <c r="D8" s="252"/>
      <c r="E8" s="253"/>
      <c r="F8" s="253"/>
      <c r="G8" s="253"/>
      <c r="H8" s="254"/>
      <c r="I8" s="254"/>
      <c r="J8" s="254"/>
      <c r="K8" s="255"/>
      <c r="L8" s="255"/>
      <c r="M8" s="255"/>
      <c r="N8" s="26"/>
      <c r="O8" s="24"/>
      <c r="P8" s="7"/>
      <c r="Q8" s="7"/>
      <c r="R8" s="7"/>
      <c r="S8" s="7"/>
      <c r="T8" s="7"/>
      <c r="U8" s="27"/>
      <c r="V8" s="14"/>
      <c r="W8" s="15"/>
      <c r="X8" s="15"/>
      <c r="Y8" s="15"/>
      <c r="Z8" s="16"/>
    </row>
    <row r="9" spans="1:26" ht="33.75" customHeight="1">
      <c r="A9" t="s" s="342">
        <v>174</v>
      </c>
      <c r="B9" s="343"/>
      <c r="C9" s="330">
        <v>10</v>
      </c>
      <c r="D9" t="s" s="327">
        <v>171</v>
      </c>
      <c r="E9" s="328"/>
      <c r="F9" s="328"/>
      <c r="G9" s="328"/>
      <c r="H9" s="328"/>
      <c r="I9" s="328"/>
      <c r="J9" s="328"/>
      <c r="K9" s="328"/>
      <c r="L9" s="328"/>
      <c r="M9" s="329"/>
      <c r="N9" s="30"/>
      <c r="O9" s="31"/>
      <c r="P9" s="7"/>
      <c r="Q9" s="7"/>
      <c r="R9" s="27"/>
      <c r="S9" s="27"/>
      <c r="T9" s="21"/>
      <c r="U9" s="15"/>
      <c r="V9" s="15"/>
      <c r="W9" s="15"/>
      <c r="X9" s="15"/>
      <c r="Y9" s="15"/>
      <c r="Z9" s="16"/>
    </row>
    <row r="10" spans="1:26" ht="15.75" customHeight="1" thickBot="1">
      <c r="A10" s="32"/>
      <c r="B10" s="33">
        <v>1</v>
      </c>
      <c r="C10" s="34">
        <v>2</v>
      </c>
      <c r="D10" s="34">
        <v>3</v>
      </c>
      <c r="E10" s="34">
        <v>4</v>
      </c>
      <c r="F10" s="34">
        <v>5</v>
      </c>
      <c r="G10" s="34">
        <v>6</v>
      </c>
      <c r="H10" s="35">
        <v>7</v>
      </c>
      <c r="I10" s="35">
        <v>8</v>
      </c>
      <c r="J10" s="35">
        <v>9</v>
      </c>
      <c r="K10" s="35">
        <v>10</v>
      </c>
      <c r="L10" s="36">
        <v>11</v>
      </c>
      <c r="M10" s="37">
        <v>12</v>
      </c>
      <c r="N10" s="30"/>
      <c r="O10" s="38"/>
      <c r="P10" s="27"/>
      <c r="Q10" s="21"/>
      <c r="R10" s="15"/>
      <c r="S10" s="15"/>
      <c r="T10" s="15"/>
      <c r="U10" s="15"/>
      <c r="V10" s="15"/>
      <c r="W10" s="15"/>
      <c r="X10" s="15"/>
      <c r="Y10" s="15"/>
      <c r="Z10" s="16"/>
    </row>
    <row r="11" spans="1:26" ht="79" customHeight="1">
      <c r="A11" t="s" s="39">
        <v>8</v>
      </c>
      <c r="B11" s="40">
        <f>"Pre-Staining Fixation Buffer (1.6% PFA in Hydration Buffer)"</f>
      </c>
      <c r="C11" t="s" s="41">
        <v>10</v>
      </c>
      <c r="D11" t="s" s="41">
        <v>11</v>
      </c>
      <c r="E11" t="s" s="41">
        <v>12</v>
      </c>
      <c r="F11" t="s" s="41">
        <v>13</v>
      </c>
      <c r="G11" s="42">
        <f>IF(D5="No","X","1x PCF Buffer")</f>
      </c>
      <c r="H11" s="42">
        <f>IF(D5="No","X","Screening Buffer            (20% DMSO in 1x CODEX Buffer (make fresh))")</f>
      </c>
      <c r="I11" s="42">
        <f>IF(D5="No","X","Stripping Buffer       (80% DMSO in 1x CODEX Buffer (make fresh))")</f>
      </c>
      <c r="J11" t="s" s="42">
        <v>15</v>
      </c>
      <c r="K11" t="s" s="43">
        <v>14</v>
      </c>
      <c r="L11" t="s" s="43">
        <v>14</v>
      </c>
      <c r="M11" t="s" s="44">
        <v>14</v>
      </c>
      <c r="N11" s="45"/>
      <c r="O11" s="15"/>
      <c r="P11" s="15"/>
      <c r="Q11" s="15"/>
      <c r="R11" s="15"/>
      <c r="S11" s="15"/>
      <c r="T11" s="15"/>
      <c r="U11" s="15"/>
      <c r="V11" s="15"/>
      <c r="W11" s="15"/>
      <c r="X11" s="15"/>
      <c r="Y11" s="15"/>
      <c r="Z11" s="16"/>
    </row>
    <row r="12" spans="1:26" ht="41" customHeight="1">
      <c r="A12" t="s" s="46">
        <v>16</v>
      </c>
      <c r="B12" s="47">
        <f>MAX(5,(((B13*$D$3*$D$7)/1000)+1.5))&amp;" ml"</f>
      </c>
      <c r="C12" s="47">
        <f>MAX(5,(((C13*$D$3*$D$7)/1000)+1.5))&amp;" ml"</f>
      </c>
      <c r="D12" s="47">
        <f>MAX(5,(((D13*$D$3*$D$7)/1000)+1.5))&amp;" ml"</f>
      </c>
      <c r="E12" s="47">
        <f>MAX(5,(((E13*$D$3*$D$7)/1000)+1.5))&amp;" ml"</f>
      </c>
      <c r="F12" s="47">
        <f>MAX(5,(((F13*$D$3*$D$7)/1000)+1.5))&amp;" ml"</f>
      </c>
      <c r="G12" s="47">
        <f>IF($D$5="Yes",MAX(5,(((G13*$D$3*$D$7)/1000)+1.5))&amp;" ml","")</f>
      </c>
      <c r="H12" s="47">
        <f>IF($D$5="Yes",MAX(5,(((H13*$D$3*$D$7)/1000)+1.5))&amp;" ml","")</f>
      </c>
      <c r="I12" s="47">
        <f>IF($D$5="Yes",MAX(5,(((I13*$D$3*$D$7)/1000)+1.5))&amp;" ml","")</f>
      </c>
      <c r="J12" s="47">
        <f>MAX(5,(((J13*$D$3*$D$7)/1000)+1.5))&amp;" ml"</f>
      </c>
      <c r="K12" s="48"/>
      <c r="L12" s="48"/>
      <c r="M12" s="48"/>
      <c r="N12" s="30"/>
      <c r="O12" s="15"/>
      <c r="P12" s="15"/>
      <c r="Q12" s="15"/>
      <c r="R12" s="15"/>
      <c r="S12" s="15"/>
      <c r="T12" s="15"/>
      <c r="U12" s="15"/>
      <c r="V12" s="15"/>
      <c r="W12" s="15"/>
      <c r="X12" s="15"/>
      <c r="Y12" s="15"/>
      <c r="Z12" s="16"/>
    </row>
    <row r="13" spans="1:26" ht="19" customHeight="1">
      <c r="A13" t="s" s="49">
        <v>17</v>
      </c>
      <c r="B13" s="50">
        <v>1</v>
      </c>
      <c r="C13" s="50">
        <f>2+2</f>
      </c>
      <c r="D13" s="50">
        <v>1</v>
      </c>
      <c r="E13" s="50">
        <v>2</v>
      </c>
      <c r="F13" s="50">
        <f>2</f>
      </c>
      <c r="G13" s="50">
        <v>2</v>
      </c>
      <c r="H13" s="50">
        <f>1+2</f>
      </c>
      <c r="I13" s="50">
        <v>2</v>
      </c>
      <c r="J13" s="50">
        <v>2</v>
      </c>
      <c r="K13" s="51"/>
      <c r="L13" s="51"/>
      <c r="M13" s="51"/>
      <c r="N13" s="52"/>
      <c r="O13" s="15"/>
      <c r="P13" s="15"/>
      <c r="Q13" s="15"/>
      <c r="R13" s="15"/>
      <c r="S13" s="15"/>
      <c r="T13" s="15"/>
      <c r="U13" s="15"/>
      <c r="V13" s="15"/>
      <c r="W13" s="15"/>
      <c r="X13" s="15"/>
      <c r="Y13" s="15"/>
      <c r="Z13" s="16"/>
    </row>
    <row r="14" spans="1:26" ht="25.5" customHeight="1" thickBot="1">
      <c r="A14" s="53"/>
      <c r="B14" s="54"/>
      <c r="C14" s="54"/>
      <c r="D14" s="54"/>
      <c r="E14" s="54"/>
      <c r="F14" s="54"/>
      <c r="G14" s="54"/>
      <c r="H14" s="55"/>
      <c r="I14" s="55"/>
      <c r="J14" s="55"/>
      <c r="K14" s="55"/>
      <c r="L14" s="55"/>
      <c r="M14" s="55"/>
      <c r="N14" s="56"/>
      <c r="O14" s="14"/>
      <c r="P14" s="15"/>
      <c r="Q14" s="15"/>
      <c r="R14" s="15"/>
      <c r="S14" s="15"/>
      <c r="T14" s="15"/>
      <c r="U14" s="15"/>
      <c r="V14" s="15"/>
      <c r="W14" s="15"/>
      <c r="X14" s="15"/>
      <c r="Y14" s="15"/>
      <c r="Z14" s="16"/>
    </row>
    <row r="15" spans="1:26" ht="35.25" customHeight="1" thickBot="1">
      <c r="A15" t="s" s="342">
        <v>174</v>
      </c>
      <c r="B15" s="343"/>
      <c r="C15" s="330">
        <v>7</v>
      </c>
      <c r="D15" t="s" s="324">
        <v>18</v>
      </c>
      <c r="E15" s="325"/>
      <c r="F15" s="325"/>
      <c r="G15" s="325"/>
      <c r="H15" s="325"/>
      <c r="I15" s="325"/>
      <c r="J15" s="325"/>
      <c r="K15" s="325"/>
      <c r="L15" s="325"/>
      <c r="M15" s="326"/>
      <c r="N15" s="57"/>
      <c r="O15" s="58"/>
      <c r="P15" s="59"/>
      <c r="Q15" s="59"/>
      <c r="R15" s="59"/>
      <c r="S15" s="59"/>
      <c r="T15" s="59"/>
      <c r="U15" s="59"/>
      <c r="V15" s="15"/>
      <c r="W15" s="15"/>
      <c r="X15" s="15"/>
      <c r="Y15" s="15"/>
      <c r="Z15" s="16"/>
    </row>
    <row r="16" spans="1:26" ht="15.75" customHeight="1" thickBot="1">
      <c r="A16" s="60"/>
      <c r="B16" s="61">
        <v>1</v>
      </c>
      <c r="C16" s="61">
        <v>2</v>
      </c>
      <c r="D16" s="61">
        <v>3</v>
      </c>
      <c r="E16" s="61">
        <v>4</v>
      </c>
      <c r="F16" s="61">
        <v>5</v>
      </c>
      <c r="G16" s="61">
        <v>6</v>
      </c>
      <c r="H16" s="62">
        <v>7</v>
      </c>
      <c r="I16" s="62">
        <v>8</v>
      </c>
      <c r="J16" s="62">
        <v>9</v>
      </c>
      <c r="K16" s="62">
        <v>10</v>
      </c>
      <c r="L16" s="62">
        <v>11</v>
      </c>
      <c r="M16" s="62">
        <v>12</v>
      </c>
      <c r="N16" t="s" s="63">
        <v>19</v>
      </c>
      <c r="O16" t="s" s="351">
        <v>20</v>
      </c>
      <c r="P16" s="352"/>
      <c r="Q16" s="352"/>
      <c r="R16" s="64"/>
      <c r="S16" s="64"/>
      <c r="T16" s="64"/>
      <c r="U16" s="65"/>
      <c r="V16" s="30"/>
      <c r="W16" s="66"/>
      <c r="X16" s="15"/>
      <c r="Y16" s="15"/>
      <c r="Z16" s="16"/>
    </row>
    <row r="17" spans="1:26" ht="15" customHeight="1">
      <c r="A17" t="s" s="67">
        <v>21</v>
      </c>
      <c r="B17" s="68">
        <f t="shared" ref="B17:M17" si="0">IF(B$16&lt;=$D$3,"Blocking Buffer","")</f>
      </c>
      <c r="C17" s="69">
        <f t="shared" si="0"/>
      </c>
      <c r="D17" s="69">
        <f t="shared" si="0"/>
      </c>
      <c r="E17" s="69">
        <f t="shared" si="0"/>
      </c>
      <c r="F17" s="69">
        <f t="shared" si="0"/>
      </c>
      <c r="G17" s="69">
        <f t="shared" si="0"/>
      </c>
      <c r="H17" s="69">
        <f t="shared" si="0"/>
      </c>
      <c r="I17" s="69">
        <f t="shared" si="0"/>
      </c>
      <c r="J17" s="69">
        <f t="shared" si="0"/>
      </c>
      <c r="K17" s="69">
        <f t="shared" si="0"/>
      </c>
      <c r="L17" s="69">
        <f t="shared" si="0"/>
      </c>
      <c r="M17" s="70">
        <f t="shared" si="0"/>
      </c>
      <c r="N17" s="71">
        <f>($D$6+10)&amp;" μL"</f>
      </c>
      <c r="O17" t="s" s="353">
        <v>22</v>
      </c>
      <c r="P17" s="354"/>
      <c r="Q17" s="354"/>
      <c r="R17" s="354"/>
      <c r="S17" s="354"/>
      <c r="T17" s="354"/>
      <c r="U17" s="355"/>
      <c r="V17" s="30"/>
      <c r="W17" s="15"/>
      <c r="X17" s="15"/>
      <c r="Y17" s="15"/>
      <c r="Z17" s="16"/>
    </row>
    <row r="18" spans="1:26" ht="15" customHeight="1">
      <c r="A18" t="s" s="73">
        <v>23</v>
      </c>
      <c r="B18" s="74">
        <f t="shared" ref="B18:M18" si="1">IF(B$16&lt;=$D$3,"Ab cocktail "&amp;B$16,"")</f>
      </c>
      <c r="C18" s="75">
        <f t="shared" si="1"/>
      </c>
      <c r="D18" s="75">
        <f t="shared" si="1"/>
      </c>
      <c r="E18" s="75">
        <f t="shared" si="1"/>
      </c>
      <c r="F18" s="75">
        <f t="shared" si="1"/>
      </c>
      <c r="G18" s="75">
        <f t="shared" si="1"/>
      </c>
      <c r="H18" s="75">
        <f t="shared" si="1"/>
      </c>
      <c r="I18" s="75">
        <f t="shared" si="1"/>
      </c>
      <c r="J18" s="75">
        <f t="shared" si="1"/>
      </c>
      <c r="K18" s="75">
        <f t="shared" si="1"/>
      </c>
      <c r="L18" s="75">
        <f t="shared" si="1"/>
      </c>
      <c r="M18" s="76">
        <f t="shared" si="1"/>
      </c>
      <c r="N18" s="71">
        <f>($D$6+10)&amp;" μL"</f>
      </c>
      <c r="O18" t="s" s="353">
        <v>24</v>
      </c>
      <c r="P18" s="354"/>
      <c r="Q18" s="354"/>
      <c r="R18" s="354"/>
      <c r="S18" s="354"/>
      <c r="T18" s="354"/>
      <c r="U18" s="355"/>
      <c r="V18" s="30"/>
      <c r="W18" s="15"/>
      <c r="X18" s="15"/>
      <c r="Y18" s="15"/>
      <c r="Z18" s="16"/>
    </row>
    <row r="19" spans="1:26" ht="15" customHeight="1">
      <c r="A19" t="s" s="73">
        <v>25</v>
      </c>
      <c r="B19" s="74">
        <f t="shared" ref="B19:M19" si="2">IF(B$16&lt;=$D$3,"Fixative Reagent","")</f>
      </c>
      <c r="C19" s="75">
        <f t="shared" si="2"/>
      </c>
      <c r="D19" s="75">
        <f t="shared" si="2"/>
      </c>
      <c r="E19" s="75">
        <f t="shared" si="2"/>
      </c>
      <c r="F19" s="75">
        <f t="shared" si="2"/>
      </c>
      <c r="G19" s="75">
        <f t="shared" si="2"/>
      </c>
      <c r="H19" s="75">
        <f t="shared" si="2"/>
      </c>
      <c r="I19" s="75">
        <f t="shared" si="2"/>
      </c>
      <c r="J19" s="75">
        <f t="shared" si="2"/>
      </c>
      <c r="K19" s="75">
        <f t="shared" si="2"/>
      </c>
      <c r="L19" s="75">
        <f t="shared" si="2"/>
      </c>
      <c r="M19" s="76">
        <f t="shared" si="2"/>
      </c>
      <c r="N19" s="71">
        <f>IF(IFERROR(FIND("C12",$D$2),0)&gt;0,3.75,7.5)&amp;" μL"</f>
      </c>
      <c r="O19" t="s" s="72">
        <v>26</v>
      </c>
      <c r="P19" s="77"/>
      <c r="Q19" s="77"/>
      <c r="R19" s="77"/>
      <c r="S19" s="77"/>
      <c r="T19" s="77"/>
      <c r="U19" s="78"/>
      <c r="V19" s="30"/>
      <c r="W19" s="15"/>
      <c r="X19" s="15"/>
      <c r="Y19" s="15"/>
      <c r="Z19" s="16"/>
    </row>
    <row r="20" spans="1:26" ht="15" customHeight="1" thickBot="1">
      <c r="A20" t="s" s="73">
        <v>27</v>
      </c>
      <c r="B20" s="74">
        <f t="shared" ref="B20:M20" si="3">IF(B$16&lt;=$D$3,IF($D$5="Yes","Detector Mix #"&amp;B$16,""),"")</f>
      </c>
      <c r="C20" s="75">
        <f t="shared" si="3"/>
      </c>
      <c r="D20" s="75">
        <f t="shared" si="3"/>
      </c>
      <c r="E20" s="75">
        <f t="shared" si="3"/>
      </c>
      <c r="F20" s="75">
        <f t="shared" si="3"/>
      </c>
      <c r="G20" s="75">
        <f t="shared" si="3"/>
      </c>
      <c r="H20" s="75">
        <f t="shared" si="3"/>
      </c>
      <c r="I20" s="75">
        <f t="shared" si="3"/>
      </c>
      <c r="J20" s="75">
        <f t="shared" si="3"/>
      </c>
      <c r="K20" s="75">
        <f t="shared" si="3"/>
      </c>
      <c r="L20" s="75">
        <f t="shared" si="3"/>
      </c>
      <c r="M20" s="76">
        <f t="shared" si="3"/>
      </c>
      <c r="N20" s="71">
        <f>IF(D5="Yes",N17," ")</f>
      </c>
      <c r="O20" s="79">
        <f>IF($D$5="Yes","Reporter [Master] Mix : Reporter Stock Solution with up to 3 Reporters, as per Akoya Instructions (calculator below) ","")</f>
      </c>
      <c r="P20" s="77"/>
      <c r="Q20" s="77"/>
      <c r="R20" s="77"/>
      <c r="S20" s="77"/>
      <c r="T20" s="77"/>
      <c r="U20" s="78"/>
      <c r="V20" s="30"/>
      <c r="W20" s="15"/>
      <c r="X20" s="15"/>
      <c r="Y20" s="15"/>
      <c r="Z20" s="16"/>
    </row>
    <row r="21" spans="1:26" ht="15" customHeight="1">
      <c r="A21" t="s" s="73">
        <v>28</v>
      </c>
      <c r="B21" s="80"/>
      <c r="C21" s="81"/>
      <c r="D21" s="81"/>
      <c r="E21" s="81"/>
      <c r="F21" s="81"/>
      <c r="G21" s="81"/>
      <c r="H21" s="81"/>
      <c r="I21" s="81"/>
      <c r="J21" s="81"/>
      <c r="K21" s="81"/>
      <c r="L21" s="81"/>
      <c r="M21" s="82"/>
      <c r="N21" s="83"/>
      <c r="O21" s="84"/>
      <c r="P21" s="85"/>
      <c r="Q21" s="85"/>
      <c r="R21" s="85"/>
      <c r="S21" s="85"/>
      <c r="T21" s="85"/>
      <c r="U21" s="85"/>
      <c r="V21" s="15"/>
      <c r="W21" s="15"/>
      <c r="X21" s="15"/>
      <c r="Y21" s="15"/>
      <c r="Z21" s="16"/>
    </row>
    <row r="22" spans="1:26" ht="15" customHeight="1">
      <c r="A22" t="s" s="73">
        <v>29</v>
      </c>
      <c r="B22" s="80"/>
      <c r="C22" s="81"/>
      <c r="D22" s="81"/>
      <c r="E22" s="81"/>
      <c r="F22" s="81"/>
      <c r="G22" s="81"/>
      <c r="H22" s="81"/>
      <c r="I22" s="81"/>
      <c r="J22" s="81"/>
      <c r="K22" s="81"/>
      <c r="L22" s="81"/>
      <c r="M22" s="82"/>
      <c r="N22" s="86"/>
      <c r="O22" s="87"/>
      <c r="P22" s="15"/>
      <c r="Q22" s="15"/>
      <c r="R22" s="15"/>
      <c r="S22" s="15"/>
      <c r="T22" s="15"/>
      <c r="U22" s="15"/>
      <c r="V22" s="15"/>
      <c r="W22" s="15"/>
      <c r="X22" s="15"/>
      <c r="Y22" s="15"/>
      <c r="Z22" s="16"/>
    </row>
    <row r="23" spans="1:26" ht="15" customHeight="1">
      <c r="A23" t="s" s="73">
        <v>30</v>
      </c>
      <c r="B23" s="80"/>
      <c r="C23" s="81"/>
      <c r="D23" s="81"/>
      <c r="E23" s="81"/>
      <c r="F23" s="81"/>
      <c r="G23" s="81"/>
      <c r="H23" s="81"/>
      <c r="I23" s="81"/>
      <c r="J23" s="81"/>
      <c r="K23" s="81"/>
      <c r="L23" s="81"/>
      <c r="M23" s="82"/>
      <c r="N23" s="86"/>
      <c r="O23" s="87"/>
      <c r="P23" s="15"/>
      <c r="Q23" s="15"/>
      <c r="R23" s="15"/>
      <c r="S23" s="15"/>
      <c r="T23" s="15"/>
      <c r="U23" s="88"/>
      <c r="V23" s="14"/>
      <c r="W23" s="15"/>
      <c r="X23" s="15"/>
      <c r="Y23" s="15"/>
      <c r="Z23" s="16"/>
    </row>
    <row r="24" spans="1:26" ht="15" customHeight="1" thickBot="1">
      <c r="A24" t="s" s="89">
        <v>31</v>
      </c>
      <c r="B24" s="90"/>
      <c r="C24" s="91"/>
      <c r="D24" s="91"/>
      <c r="E24" s="91"/>
      <c r="F24" s="91"/>
      <c r="G24" s="91"/>
      <c r="H24" s="91"/>
      <c r="I24" s="91"/>
      <c r="J24" s="91"/>
      <c r="K24" s="91"/>
      <c r="L24" s="91"/>
      <c r="M24" s="92"/>
      <c r="N24" s="93"/>
      <c r="O24" s="87"/>
      <c r="P24" s="15"/>
      <c r="Q24" s="15"/>
      <c r="R24" s="15"/>
      <c r="S24" s="15"/>
      <c r="T24" s="15"/>
      <c r="U24" s="94"/>
      <c r="V24" s="14"/>
      <c r="W24" s="15"/>
      <c r="X24" s="15"/>
      <c r="Y24" s="15"/>
      <c r="Z24" s="16"/>
    </row>
    <row r="25" spans="1:26" ht="26.25" customHeight="1" thickBot="1">
      <c r="A25" s="95"/>
      <c r="B25" s="96"/>
      <c r="C25" s="95"/>
      <c r="D25" s="95"/>
      <c r="E25" s="95"/>
      <c r="F25" s="97"/>
      <c r="G25" s="95"/>
      <c r="H25" s="95"/>
      <c r="I25" s="95"/>
      <c r="J25" s="95"/>
      <c r="K25" s="95"/>
      <c r="L25" s="95"/>
      <c r="M25" s="95"/>
      <c r="N25" s="98"/>
      <c r="O25" s="15"/>
      <c r="P25" s="15"/>
      <c r="Q25" s="15"/>
      <c r="R25" s="15"/>
      <c r="S25" s="15"/>
      <c r="T25" s="15"/>
      <c r="U25" s="94"/>
      <c r="V25" s="14"/>
      <c r="W25" s="15"/>
      <c r="X25" s="15"/>
      <c r="Y25" s="15"/>
      <c r="Z25" s="16"/>
    </row>
    <row r="26" spans="1:26" ht="15.75" customHeight="1" thickBot="1">
      <c r="A26" t="s" s="99">
        <v>32</v>
      </c>
      <c r="B26" s="100"/>
      <c r="C26" t="s" s="28">
        <v>33</v>
      </c>
      <c r="D26" s="29"/>
      <c r="E26" s="101"/>
      <c r="F26" s="102"/>
      <c r="G26" t="s" s="103">
        <v>34</v>
      </c>
      <c r="H26" s="104"/>
      <c r="I26" s="104"/>
      <c r="J26" s="104"/>
      <c r="K26" s="104"/>
      <c r="L26" s="104"/>
      <c r="M26" s="104"/>
      <c r="N26" s="105"/>
      <c r="O26" s="45"/>
      <c r="P26" s="15"/>
      <c r="Q26" s="15"/>
      <c r="R26" s="15"/>
      <c r="S26" s="15"/>
      <c r="T26" s="15"/>
      <c r="U26" s="94"/>
      <c r="V26" s="14"/>
      <c r="W26" s="15"/>
      <c r="X26" s="15"/>
      <c r="Y26" s="15"/>
      <c r="Z26" s="16"/>
    </row>
    <row r="27" spans="1:26" ht="15.75" customHeight="1" thickBot="1">
      <c r="A27" t="s" s="106">
        <v>35</v>
      </c>
      <c r="B27" s="107"/>
      <c r="C27" t="s" s="108">
        <v>36</v>
      </c>
      <c r="D27" s="109"/>
      <c r="E27" s="110"/>
      <c r="F27" s="102"/>
      <c r="G27" t="s" s="111">
        <v>37</v>
      </c>
      <c r="H27" s="112"/>
      <c r="I27" s="112"/>
      <c r="J27" s="112"/>
      <c r="K27" s="112"/>
      <c r="L27" s="112"/>
      <c r="M27" s="112"/>
      <c r="N27" s="113"/>
      <c r="O27" s="45"/>
      <c r="P27" s="15"/>
      <c r="Q27" s="15"/>
      <c r="R27" s="15"/>
      <c r="S27" s="15"/>
      <c r="T27" s="15"/>
      <c r="U27" s="94"/>
      <c r="V27" s="14"/>
      <c r="W27" s="15"/>
      <c r="X27" s="15"/>
      <c r="Y27" s="15"/>
      <c r="Z27" s="16"/>
    </row>
    <row r="28" spans="1:26" ht="13.5" customHeight="1">
      <c r="A28" s="114"/>
      <c r="B28" s="115"/>
      <c r="C28" s="116"/>
      <c r="D28" s="117"/>
      <c r="E28" s="117"/>
      <c r="F28" s="118"/>
      <c r="G28" t="s" s="349">
        <v>38</v>
      </c>
      <c r="H28" s="350"/>
      <c r="I28" s="350"/>
      <c r="J28" s="350"/>
      <c r="K28" s="350"/>
      <c r="L28" s="119"/>
      <c r="M28" s="119"/>
      <c r="N28" s="120"/>
      <c r="O28" s="45"/>
      <c r="P28" s="15"/>
      <c r="Q28" s="15"/>
      <c r="R28" s="15"/>
      <c r="S28" s="15"/>
      <c r="T28" s="15"/>
      <c r="U28" s="94"/>
      <c r="V28" s="14"/>
      <c r="W28" s="15"/>
      <c r="X28" s="15"/>
      <c r="Y28" s="15"/>
      <c r="Z28" s="16"/>
    </row>
    <row r="29" spans="1:26" ht="30.75" customHeight="1">
      <c r="A29" t="s" s="121">
        <v>39</v>
      </c>
      <c r="B29" s="122"/>
      <c r="C29" s="123">
        <f>"Omni-Stainer "&amp;$D$2&amp;" module"</f>
      </c>
      <c r="D29" s="124"/>
      <c r="E29" s="125"/>
      <c r="F29" s="126"/>
      <c r="G29" t="s" s="127">
        <v>40</v>
      </c>
      <c r="H29" t="s" s="128">
        <v>41</v>
      </c>
      <c r="I29" t="s" s="128">
        <v>42</v>
      </c>
      <c r="J29" t="s" s="128">
        <v>43</v>
      </c>
      <c r="K29" s="129"/>
      <c r="L29" s="130"/>
      <c r="M29" s="131"/>
      <c r="N29" s="132"/>
      <c r="O29" s="133"/>
      <c r="P29" s="134"/>
      <c r="Q29" s="134"/>
      <c r="R29" s="134"/>
      <c r="S29" s="134"/>
      <c r="T29" s="134"/>
      <c r="U29" s="7"/>
      <c r="V29" s="14"/>
      <c r="W29" s="15"/>
      <c r="X29" s="15"/>
      <c r="Y29" s="15"/>
      <c r="Z29" s="16"/>
    </row>
    <row r="30" spans="1:26" ht="13.75" customHeight="1">
      <c r="A30" s="135"/>
      <c r="B30" s="136">
        <v>1</v>
      </c>
      <c r="C30" s="137">
        <v>2</v>
      </c>
      <c r="D30" s="138">
        <v>3</v>
      </c>
      <c r="E30" s="139">
        <v>4</v>
      </c>
      <c r="F30" s="126"/>
      <c r="G30" t="s" s="127">
        <v>44</v>
      </c>
      <c r="H30" t="s" s="128">
        <v>45</v>
      </c>
      <c r="I30" t="s" s="128">
        <v>46</v>
      </c>
      <c r="J30" t="s" s="128">
        <v>47</v>
      </c>
      <c r="K30" s="140"/>
      <c r="L30" s="141"/>
      <c r="M30" s="131"/>
      <c r="N30" s="132"/>
      <c r="O30" s="142"/>
      <c r="P30" s="7"/>
      <c r="Q30" s="7"/>
      <c r="R30" s="7"/>
      <c r="S30" s="7"/>
      <c r="T30" s="7"/>
      <c r="U30" s="7"/>
      <c r="V30" s="14"/>
      <c r="W30" s="15"/>
      <c r="X30" s="15"/>
      <c r="Y30" s="15"/>
      <c r="Z30" s="16"/>
    </row>
    <row r="31" spans="1:26" ht="15.75" customHeight="1">
      <c r="A31" t="s" s="143">
        <v>8</v>
      </c>
      <c r="B31" s="144">
        <f>IF(B$30&lt;=$D$3,"Sample","")</f>
      </c>
      <c r="C31" s="144">
        <f>IF(C$30&lt;=$D$3,"Sample","")</f>
      </c>
      <c r="D31" s="144">
        <f>IF(D$30&lt;=$D$3,"Sample","")</f>
      </c>
      <c r="E31" s="145">
        <f>IF(E$30&lt;=$D$3,"Sample","")</f>
      </c>
      <c r="F31" s="126"/>
      <c r="G31" t="s" s="146">
        <v>48</v>
      </c>
      <c r="H31" s="147"/>
      <c r="I31" s="148"/>
      <c r="J31" s="148"/>
      <c r="K31" s="148"/>
      <c r="L31" s="149"/>
      <c r="M31" s="149"/>
      <c r="N31" s="150"/>
      <c r="O31" s="142"/>
      <c r="P31" s="7"/>
      <c r="Q31" s="7"/>
      <c r="R31" s="7"/>
      <c r="S31" s="7"/>
      <c r="T31" s="7"/>
      <c r="U31" s="7"/>
      <c r="V31" s="14"/>
      <c r="W31" s="15"/>
      <c r="X31" s="15"/>
      <c r="Y31" s="15"/>
      <c r="Z31" s="16"/>
    </row>
    <row r="32" spans="1:26" ht="18" customHeight="1">
      <c r="A32" t="s" s="143">
        <v>23</v>
      </c>
      <c r="B32" s="144">
        <f>IF((B$30+4)&lt;=$D$3,"Sample","")</f>
      </c>
      <c r="C32" s="144">
        <f>IF((C$30+4)&lt;=$D$3,"Sample","")</f>
      </c>
      <c r="D32" s="144">
        <f>IF((D$30+4)&lt;=$D$3,"Sample","")</f>
      </c>
      <c r="E32" s="145">
        <f>IF((E$30+4)&lt;=$D$3,"Sample","")</f>
      </c>
      <c r="F32" s="151"/>
      <c r="G32" s="341"/>
      <c r="H32" s="341"/>
      <c r="I32" s="341"/>
      <c r="J32" s="341"/>
      <c r="K32" s="341"/>
      <c r="L32" s="85"/>
      <c r="M32" s="85"/>
      <c r="N32" s="85"/>
      <c r="O32" s="94"/>
      <c r="P32" s="7"/>
      <c r="Q32" s="7"/>
      <c r="R32" s="7"/>
      <c r="S32" s="7"/>
      <c r="T32" s="7"/>
      <c r="U32" s="7"/>
      <c r="V32" s="14"/>
      <c r="W32" s="15"/>
      <c r="X32" s="15"/>
      <c r="Y32" s="15"/>
      <c r="Z32" s="16"/>
    </row>
    <row r="33" spans="1:26" ht="24" customHeight="1" thickBot="1">
      <c r="A33" t="s" s="152">
        <v>25</v>
      </c>
      <c r="B33" s="153">
        <f>IF((B$30+8)&lt;=$D$3,"Sample","")</f>
      </c>
      <c r="C33" s="153">
        <f>IF((C$30+8)&lt;=$D$3,"Sample","")</f>
      </c>
      <c r="D33" s="153">
        <f>IF((D$30+8)&lt;=$D$3,"Sample","")</f>
      </c>
      <c r="E33" s="154">
        <f>IF((E$30+8)&lt;=$D$3,"Sample","")</f>
      </c>
      <c r="F33" s="151"/>
      <c r="G33" t="s" s="280">
        <v>49</v>
      </c>
      <c r="H33" s="197"/>
      <c r="I33" s="197"/>
      <c r="J33" s="197"/>
      <c r="K33" s="197"/>
      <c r="L33" s="197"/>
      <c r="M33" s="59"/>
      <c r="N33" s="15"/>
      <c r="O33" s="94"/>
      <c r="P33" s="7"/>
      <c r="Q33" s="7"/>
      <c r="R33" s="7"/>
      <c r="S33" s="7"/>
      <c r="T33" s="7"/>
      <c r="U33" s="7"/>
      <c r="V33" s="14"/>
      <c r="W33" s="15"/>
      <c r="X33" s="15"/>
      <c r="Y33" s="15"/>
      <c r="Z33" s="16"/>
    </row>
    <row r="34" spans="1:26" ht="17" customHeight="1" thickBot="1">
      <c r="A34" s="155"/>
      <c r="B34" s="156"/>
      <c r="C34" s="155"/>
      <c r="D34" s="157"/>
      <c r="E34" s="157"/>
      <c r="F34" s="260"/>
      <c r="G34" t="s" s="356">
        <v>50</v>
      </c>
      <c r="H34" s="357"/>
      <c r="I34" s="357"/>
      <c r="J34" s="357"/>
      <c r="K34" s="357"/>
      <c r="L34" s="358"/>
      <c r="M34" t="s" s="269">
        <v>51</v>
      </c>
      <c r="N34" s="45"/>
      <c r="O34" s="94"/>
      <c r="P34" s="7"/>
      <c r="Q34" s="7"/>
      <c r="R34" s="7"/>
      <c r="S34" s="7"/>
      <c r="T34" s="7"/>
      <c r="U34" s="7"/>
      <c r="V34" s="14"/>
      <c r="W34" s="15"/>
      <c r="X34" s="15"/>
      <c r="Y34" s="15"/>
      <c r="Z34" s="16"/>
    </row>
    <row r="35" spans="1:26" ht="15.75" customHeight="1">
      <c r="A35" s="158"/>
      <c r="B35" s="159"/>
      <c r="C35" s="158"/>
      <c r="D35" s="15"/>
      <c r="E35" s="160"/>
      <c r="F35" t="s" s="261">
        <v>51</v>
      </c>
      <c r="G35" t="s" s="333">
        <v>52</v>
      </c>
      <c r="H35" s="334"/>
      <c r="I35" s="334"/>
      <c r="J35" s="334"/>
      <c r="K35" s="334"/>
      <c r="L35" s="287"/>
      <c r="M35" s="270"/>
      <c r="N35" s="45"/>
      <c r="O35" s="94"/>
      <c r="P35" s="7"/>
      <c r="Q35" s="7"/>
      <c r="R35" s="7"/>
      <c r="S35" s="7"/>
      <c r="T35" s="7"/>
      <c r="U35" s="7"/>
      <c r="V35" s="14"/>
      <c r="W35" s="15"/>
      <c r="X35" s="15"/>
      <c r="Y35" s="15"/>
      <c r="Z35" s="16"/>
    </row>
    <row r="36" spans="1:26" ht="15.75" customHeight="1">
      <c r="A36" s="158"/>
      <c r="B36" s="159"/>
      <c r="C36" s="158"/>
      <c r="D36" s="15"/>
      <c r="E36" s="160"/>
      <c r="F36" s="262"/>
      <c r="G36" t="s" s="317">
        <v>53</v>
      </c>
      <c r="H36" s="296">
        <v>44</v>
      </c>
      <c r="I36" s="297"/>
      <c r="J36" s="298"/>
      <c r="K36" s="298"/>
      <c r="L36" s="287"/>
      <c r="M36" t="s" s="271">
        <v>54</v>
      </c>
      <c r="N36" s="45"/>
      <c r="O36" s="94"/>
      <c r="P36" s="7"/>
      <c r="Q36" s="7"/>
      <c r="R36" s="7"/>
      <c r="S36" s="7"/>
      <c r="T36" s="7"/>
      <c r="U36" s="7"/>
      <c r="V36" s="14"/>
      <c r="W36" s="15"/>
      <c r="X36" s="15"/>
      <c r="Y36" s="15"/>
      <c r="Z36" s="16"/>
    </row>
    <row r="37" spans="1:26" ht="15.75" customHeight="1">
      <c r="A37" s="158"/>
      <c r="B37" s="159"/>
      <c r="C37" s="158"/>
      <c r="D37" s="15"/>
      <c r="E37" s="160"/>
      <c r="F37" t="s" s="263">
        <v>54</v>
      </c>
      <c r="G37" t="s" s="318">
        <v>4</v>
      </c>
      <c r="H37" s="299">
        <f>$D$3</f>
      </c>
      <c r="I37" t="s" s="297">
        <v>55</v>
      </c>
      <c r="J37" s="298"/>
      <c r="K37" s="298"/>
      <c r="L37" s="287"/>
      <c r="M37" t="s" s="272">
        <v>56</v>
      </c>
      <c r="N37" s="163"/>
      <c r="O37" s="7"/>
      <c r="P37" s="7"/>
      <c r="Q37" s="7"/>
      <c r="R37" s="7"/>
      <c r="S37" s="7"/>
      <c r="T37" s="7"/>
      <c r="U37" s="7"/>
      <c r="V37" s="14"/>
      <c r="W37" s="15"/>
      <c r="X37" s="15"/>
      <c r="Y37" s="15"/>
      <c r="Z37" s="16"/>
    </row>
    <row r="38" spans="1:26" ht="15" customHeight="1">
      <c r="A38" s="158"/>
      <c r="B38" s="159"/>
      <c r="C38" s="158"/>
      <c r="D38" s="15"/>
      <c r="E38" s="160"/>
      <c r="F38" t="s" s="264">
        <v>56</v>
      </c>
      <c r="G38" s="319"/>
      <c r="H38" s="298"/>
      <c r="I38" s="298"/>
      <c r="J38" s="298"/>
      <c r="K38" s="298"/>
      <c r="L38" s="287"/>
      <c r="M38" t="s" s="273">
        <v>57</v>
      </c>
      <c r="N38" s="133"/>
      <c r="O38" s="7"/>
      <c r="P38" s="7"/>
      <c r="Q38" s="7"/>
      <c r="R38" s="7"/>
      <c r="S38" s="7"/>
      <c r="T38" s="7"/>
      <c r="U38" s="7"/>
      <c r="V38" s="14"/>
      <c r="W38" s="15"/>
      <c r="X38" s="15"/>
      <c r="Y38" s="15"/>
      <c r="Z38" s="16"/>
    </row>
    <row r="39" spans="1:26" ht="30" customHeight="1">
      <c r="A39" s="158"/>
      <c r="B39" s="159"/>
      <c r="C39" s="158"/>
      <c r="D39" s="15"/>
      <c r="E39" s="160"/>
      <c r="F39" t="s" s="265">
        <v>57</v>
      </c>
      <c r="G39" t="s" s="320">
        <v>58</v>
      </c>
      <c r="H39" t="s" s="300">
        <v>59</v>
      </c>
      <c r="I39" t="s" s="300">
        <v>60</v>
      </c>
      <c r="J39" t="s" s="301">
        <v>61</v>
      </c>
      <c r="K39" t="s" s="302">
        <v>62</v>
      </c>
      <c r="L39" t="s" s="288">
        <v>63</v>
      </c>
      <c r="M39" t="s" s="274">
        <v>64</v>
      </c>
      <c r="N39" s="142"/>
      <c r="O39" s="7"/>
      <c r="P39" s="7"/>
      <c r="Q39" s="7"/>
      <c r="R39" s="7"/>
      <c r="S39" s="7"/>
      <c r="T39" s="7"/>
      <c r="U39" s="7"/>
      <c r="V39" s="14"/>
      <c r="W39" s="15"/>
      <c r="X39" s="15"/>
      <c r="Y39" s="15"/>
      <c r="Z39" s="16"/>
    </row>
    <row r="40" spans="1:26" ht="20" customHeight="1">
      <c r="A40" s="158"/>
      <c r="B40" s="159"/>
      <c r="C40" s="158"/>
      <c r="D40" s="15"/>
      <c r="E40" s="160"/>
      <c r="F40" t="s" s="266">
        <v>64</v>
      </c>
      <c r="G40" t="s" s="321">
        <v>65</v>
      </c>
      <c r="H40" s="303">
        <f>$H$37*K40</f>
      </c>
      <c r="I40" s="303">
        <f>H46-(I45+H41*4)</f>
      </c>
      <c r="J40" s="304">
        <v>181</v>
      </c>
      <c r="K40" s="304">
        <f>L40*$I$6</f>
      </c>
      <c r="L40" s="289">
        <v>0.905</v>
      </c>
      <c r="M40" t="s" s="275">
        <v>66</v>
      </c>
      <c r="N40" s="142"/>
      <c r="O40" s="7"/>
      <c r="P40" s="7"/>
      <c r="Q40" s="7"/>
      <c r="R40" s="7"/>
      <c r="S40" s="7"/>
      <c r="T40" s="7"/>
      <c r="U40" s="7"/>
      <c r="V40" s="14"/>
      <c r="W40" s="15"/>
      <c r="X40" s="15"/>
      <c r="Y40" s="15"/>
      <c r="Z40" s="16"/>
    </row>
    <row r="41" spans="1:26" ht="20" customHeight="1" thickBot="1">
      <c r="A41" s="165"/>
      <c r="B41" s="159"/>
      <c r="C41" s="158"/>
      <c r="D41" s="15"/>
      <c r="E41" s="160"/>
      <c r="F41" t="s" s="267">
        <v>66</v>
      </c>
      <c r="G41" t="s" s="321">
        <v>67</v>
      </c>
      <c r="H41" s="303">
        <f>$H$37*K41</f>
      </c>
      <c r="I41" s="303">
        <f>H41</f>
      </c>
      <c r="J41" s="304">
        <v>4.75</v>
      </c>
      <c r="K41" s="304">
        <f>L41*$I$6</f>
      </c>
      <c r="L41" s="289">
        <v>0.02375</v>
      </c>
      <c r="M41" t="s" s="276">
        <v>68</v>
      </c>
      <c r="N41" s="142"/>
      <c r="O41" s="7"/>
      <c r="P41" s="7"/>
      <c r="Q41" s="7"/>
      <c r="R41" s="7"/>
      <c r="S41" s="7"/>
      <c r="T41" s="7"/>
      <c r="U41" s="7"/>
      <c r="V41" s="14"/>
      <c r="W41" s="15"/>
      <c r="X41" s="15"/>
      <c r="Y41" s="15"/>
      <c r="Z41" s="16"/>
    </row>
    <row r="42" spans="1:26" ht="20" customHeight="1">
      <c r="A42" s="166"/>
      <c r="B42" s="167"/>
      <c r="C42" s="165"/>
      <c r="D42" s="168"/>
      <c r="E42" s="169"/>
      <c r="F42" t="s" s="268">
        <v>68</v>
      </c>
      <c r="G42" t="s" s="321">
        <v>69</v>
      </c>
      <c r="H42" s="303">
        <f>$H$37*K42</f>
      </c>
      <c r="I42" s="303">
        <f>H42</f>
      </c>
      <c r="J42" s="304">
        <v>4.75</v>
      </c>
      <c r="K42" s="304">
        <f t="shared" ref="K42:K45" si="4">L42*$I$6</f>
      </c>
      <c r="L42" s="289">
        <v>0.02375</v>
      </c>
      <c r="M42" s="277"/>
      <c r="N42" s="170"/>
      <c r="O42" s="7"/>
      <c r="P42" s="7"/>
      <c r="Q42" s="7"/>
      <c r="R42" s="7"/>
      <c r="S42" s="7"/>
      <c r="T42" s="7"/>
      <c r="U42" s="7"/>
      <c r="V42" s="14"/>
      <c r="W42" s="15"/>
      <c r="X42" s="15"/>
      <c r="Y42" s="15"/>
      <c r="Z42" s="16"/>
    </row>
    <row r="43" spans="1:26" ht="20" customHeight="1">
      <c r="A43" s="171"/>
      <c r="B43" s="172"/>
      <c r="C43" s="171"/>
      <c r="D43" s="22"/>
      <c r="E43" s="22"/>
      <c r="F43" s="172"/>
      <c r="G43" t="s" s="321">
        <v>70</v>
      </c>
      <c r="H43" s="303">
        <f>$H$37*K43</f>
      </c>
      <c r="I43" s="303">
        <f>H43</f>
      </c>
      <c r="J43" s="304">
        <v>4.75</v>
      </c>
      <c r="K43" s="304">
        <f t="shared" si="4"/>
      </c>
      <c r="L43" s="289">
        <v>0.02375</v>
      </c>
      <c r="M43" s="278"/>
      <c r="N43" s="173"/>
      <c r="O43" s="22"/>
      <c r="P43" s="22"/>
      <c r="Q43" s="22"/>
      <c r="R43" s="22"/>
      <c r="S43" s="22"/>
      <c r="T43" s="22"/>
      <c r="U43" s="22"/>
      <c r="V43" s="15"/>
      <c r="W43" s="15"/>
      <c r="X43" s="15"/>
      <c r="Y43" s="15"/>
      <c r="Z43" s="16"/>
    </row>
    <row r="44" spans="1:26" ht="20" customHeight="1">
      <c r="A44" s="158"/>
      <c r="B44" s="159"/>
      <c r="C44" s="158"/>
      <c r="D44" s="15"/>
      <c r="E44" s="15"/>
      <c r="F44" s="197"/>
      <c r="G44" t="s" s="321">
        <v>71</v>
      </c>
      <c r="H44" s="303">
        <f>$H$37*K44</f>
      </c>
      <c r="I44" s="303">
        <f>H44</f>
      </c>
      <c r="J44" s="304">
        <v>4.75</v>
      </c>
      <c r="K44" s="304">
        <f t="shared" si="4"/>
      </c>
      <c r="L44" s="289">
        <v>0.02375</v>
      </c>
      <c r="M44" s="278"/>
      <c r="N44" s="30"/>
      <c r="O44" s="15"/>
      <c r="P44" s="15"/>
      <c r="Q44" s="15"/>
      <c r="R44" s="15"/>
      <c r="S44" s="15"/>
      <c r="T44" s="15"/>
      <c r="U44" s="15"/>
      <c r="V44" s="15"/>
      <c r="W44" s="15"/>
      <c r="X44" s="15"/>
      <c r="Y44" s="15"/>
      <c r="Z44" s="16"/>
    </row>
    <row r="45" spans="1:26" ht="20" customHeight="1">
      <c r="A45" s="158"/>
      <c r="B45" s="159"/>
      <c r="C45" s="158"/>
      <c r="D45" s="15"/>
      <c r="E45" s="15"/>
      <c r="F45" s="197"/>
      <c r="G45" t="s" s="321">
        <v>72</v>
      </c>
      <c r="H45" s="303">
        <v>0</v>
      </c>
      <c r="I45" s="305">
        <f>$H$37*$H$36</f>
      </c>
      <c r="J45" s="304">
        <v>0</v>
      </c>
      <c r="K45" s="304">
        <f t="shared" si="4"/>
      </c>
      <c r="L45" s="289">
        <v>0</v>
      </c>
      <c r="M45" s="278"/>
      <c r="N45" s="30"/>
      <c r="O45" s="15"/>
      <c r="P45" s="15"/>
      <c r="Q45" s="15"/>
      <c r="R45" s="15"/>
      <c r="S45" s="15"/>
      <c r="T45" s="15"/>
      <c r="U45" s="15"/>
      <c r="V45" s="15"/>
      <c r="W45" s="15"/>
      <c r="X45" s="15"/>
      <c r="Y45" s="15"/>
      <c r="Z45" s="16"/>
    </row>
    <row r="46" spans="1:26" ht="21" customHeight="1">
      <c r="A46" s="158"/>
      <c r="B46" s="159"/>
      <c r="C46" s="158"/>
      <c r="D46" s="15"/>
      <c r="E46" s="15"/>
      <c r="F46" s="197"/>
      <c r="G46" t="s" s="322">
        <v>73</v>
      </c>
      <c r="H46" s="306">
        <f>SUM(H40:H45)</f>
      </c>
      <c r="I46" s="307">
        <f>SUM(I40:I45)</f>
      </c>
      <c r="J46" s="308">
        <f>SUM(J40:J45)</f>
      </c>
      <c r="K46" s="309">
        <f>SUM(K40:K45)</f>
      </c>
      <c r="L46" s="290">
        <f>SUM(L40:L45)</f>
      </c>
      <c r="M46" s="279"/>
      <c r="N46" s="30"/>
      <c r="O46" s="15"/>
      <c r="P46" s="15"/>
      <c r="Q46" s="15"/>
      <c r="R46" s="15"/>
      <c r="S46" s="15"/>
      <c r="T46" s="15"/>
      <c r="U46" s="15"/>
      <c r="V46" s="15"/>
      <c r="W46" s="15"/>
      <c r="X46" s="15"/>
      <c r="Y46" s="15"/>
      <c r="Z46" s="16"/>
    </row>
    <row r="47" spans="1:26" ht="21" customHeight="1">
      <c r="A47" s="158"/>
      <c r="B47" s="159"/>
      <c r="C47" s="158"/>
      <c r="D47" s="15"/>
      <c r="E47" s="15"/>
      <c r="F47" s="197"/>
      <c r="G47" t="s" s="333">
        <v>74</v>
      </c>
      <c r="H47" s="334"/>
      <c r="I47" s="334"/>
      <c r="J47" s="334"/>
      <c r="K47" s="334"/>
      <c r="L47" s="290"/>
      <c r="M47" s="279"/>
      <c r="N47" s="30"/>
      <c r="O47" s="15"/>
      <c r="P47" s="15"/>
      <c r="Q47" s="15"/>
      <c r="R47" s="15"/>
      <c r="S47" s="15"/>
      <c r="T47" s="15"/>
      <c r="U47" s="15"/>
      <c r="V47" s="15"/>
      <c r="W47" s="15"/>
      <c r="X47" s="15"/>
      <c r="Y47" s="15"/>
      <c r="Z47" s="16"/>
    </row>
    <row r="48" spans="1:26" ht="56" customHeight="1">
      <c r="A48" s="158"/>
      <c r="B48" s="159"/>
      <c r="C48" s="158"/>
      <c r="D48" s="15"/>
      <c r="E48" s="15"/>
      <c r="F48" s="197"/>
      <c r="G48" t="s" s="321">
        <v>75</v>
      </c>
      <c r="H48" t="s" s="310">
        <v>76</v>
      </c>
      <c r="I48" t="s" s="311">
        <v>77</v>
      </c>
      <c r="J48" t="s" s="331">
        <v>78</v>
      </c>
      <c r="K48" s="332"/>
      <c r="L48" s="287"/>
      <c r="M48" s="279"/>
      <c r="N48" s="30"/>
      <c r="O48" s="15"/>
      <c r="P48" s="15"/>
      <c r="Q48" s="15"/>
      <c r="R48" s="15"/>
      <c r="S48" s="15"/>
      <c r="T48" s="15"/>
      <c r="U48" s="15"/>
      <c r="V48" s="15"/>
      <c r="W48" s="15"/>
      <c r="X48" s="15"/>
      <c r="Y48" s="15"/>
      <c r="Z48" s="16"/>
    </row>
    <row r="49" spans="1:26" ht="15.75" customHeight="1">
      <c r="A49" s="158"/>
      <c r="B49" s="175"/>
      <c r="C49" s="158"/>
      <c r="D49" s="15"/>
      <c r="E49" s="15"/>
      <c r="F49" s="197"/>
      <c r="G49" t="s" s="321">
        <v>79</v>
      </c>
      <c r="H49" s="312">
        <f>1325/5</f>
      </c>
      <c r="I49" s="313">
        <f>$I$52*(H49/$H$52)</f>
      </c>
      <c r="J49" s="314">
        <f>I49*$J$53</f>
      </c>
      <c r="K49" s="315"/>
      <c r="L49" s="287"/>
      <c r="M49" s="279"/>
      <c r="N49" s="30"/>
      <c r="O49" s="15"/>
      <c r="P49" s="15"/>
      <c r="Q49" s="15"/>
      <c r="R49" s="15"/>
      <c r="S49" s="15"/>
      <c r="T49" s="15"/>
      <c r="U49" s="15"/>
      <c r="V49" s="15"/>
      <c r="W49" s="15"/>
      <c r="X49" s="15"/>
      <c r="Y49" s="15"/>
      <c r="Z49" s="16"/>
    </row>
    <row r="50" spans="1:26" ht="18" customHeight="1">
      <c r="A50" s="158"/>
      <c r="B50" s="175"/>
      <c r="C50" s="158"/>
      <c r="D50" s="15"/>
      <c r="E50" s="15"/>
      <c r="F50" s="197"/>
      <c r="G50" t="s" s="321">
        <v>80</v>
      </c>
      <c r="H50" s="312">
        <f>125/5</f>
      </c>
      <c r="I50" s="313">
        <f>$I$52*(H50/$H$52)</f>
      </c>
      <c r="J50" s="314">
        <f>I50*$J$53</f>
      </c>
      <c r="K50" s="315"/>
      <c r="L50" s="287"/>
      <c r="M50" s="279"/>
      <c r="N50" s="30"/>
      <c r="O50" s="15"/>
      <c r="P50" s="15"/>
      <c r="Q50" s="15"/>
      <c r="R50" s="15"/>
      <c r="S50" s="15"/>
      <c r="T50" s="15"/>
      <c r="U50" s="15"/>
      <c r="V50" s="15"/>
      <c r="W50" s="15"/>
      <c r="X50" s="15"/>
      <c r="Y50" s="15"/>
      <c r="Z50" s="16"/>
    </row>
    <row r="51" spans="1:26" ht="29" customHeight="1">
      <c r="A51" s="158"/>
      <c r="B51" s="175"/>
      <c r="C51" s="158"/>
      <c r="D51" s="15"/>
      <c r="E51" s="15"/>
      <c r="F51" s="197"/>
      <c r="G51" t="s" s="323">
        <v>81</v>
      </c>
      <c r="H51" s="312">
        <f>50/5</f>
      </c>
      <c r="I51" s="313">
        <f>$I$52*(H51/$H$52)</f>
      </c>
      <c r="J51" s="316">
        <f>I51*$J$53</f>
      </c>
      <c r="K51" t="s" s="297">
        <v>82</v>
      </c>
      <c r="L51" s="287"/>
      <c r="M51" s="279"/>
      <c r="N51" s="30"/>
      <c r="O51" s="15"/>
      <c r="P51" s="15"/>
      <c r="Q51" s="15"/>
      <c r="R51" s="15"/>
      <c r="S51" s="15"/>
      <c r="T51" s="15"/>
      <c r="U51" s="15"/>
      <c r="V51" s="15"/>
      <c r="W51" s="15"/>
      <c r="X51" s="15"/>
      <c r="Y51" s="15"/>
      <c r="Z51" s="16"/>
    </row>
    <row r="52" spans="1:26" ht="23" customHeight="1" thickBot="1">
      <c r="A52" s="158"/>
      <c r="B52" s="175"/>
      <c r="C52" s="158"/>
      <c r="D52" s="15"/>
      <c r="E52" s="15"/>
      <c r="F52" s="197"/>
      <c r="G52" t="s" s="291">
        <v>64</v>
      </c>
      <c r="H52" s="292">
        <f>SUM(H49:H51)</f>
      </c>
      <c r="I52" s="293">
        <f>I56*$D$3</f>
      </c>
      <c r="J52" s="294">
        <f>SUM(J49:J51)</f>
      </c>
      <c r="K52" s="295">
        <v>1200</v>
      </c>
      <c r="L52" s="286"/>
      <c r="M52" s="279"/>
      <c r="N52" s="30"/>
      <c r="O52" s="15"/>
      <c r="P52" s="15"/>
      <c r="Q52" s="15"/>
      <c r="R52" s="15"/>
      <c r="S52" s="15"/>
      <c r="T52" s="15"/>
      <c r="U52" s="15"/>
      <c r="V52" s="15"/>
      <c r="W52" s="15"/>
      <c r="X52" s="15"/>
      <c r="Y52" s="15"/>
      <c r="Z52" s="16"/>
    </row>
    <row r="53" spans="1:26" ht="15.75" customHeight="1">
      <c r="A53" s="158"/>
      <c r="B53" s="175"/>
      <c r="C53" s="158"/>
      <c r="D53" s="15"/>
      <c r="E53" s="15"/>
      <c r="F53" s="160"/>
      <c r="G53" s="281"/>
      <c r="H53" s="282"/>
      <c r="I53" t="s" s="283">
        <v>83</v>
      </c>
      <c r="J53" s="284">
        <f>K52/I52</f>
      </c>
      <c r="K53" t="s" s="285">
        <v>84</v>
      </c>
      <c r="L53" s="179"/>
      <c r="M53" s="162"/>
      <c r="N53" s="30"/>
      <c r="O53" s="15"/>
      <c r="P53" s="15"/>
      <c r="Q53" s="15"/>
      <c r="R53" s="15"/>
      <c r="S53" s="15"/>
      <c r="T53" s="15"/>
      <c r="U53" s="15"/>
      <c r="V53" s="15"/>
      <c r="W53" s="15"/>
      <c r="X53" s="15"/>
      <c r="Y53" s="15"/>
      <c r="Z53" s="16"/>
    </row>
    <row r="54" spans="1:26" ht="15.75" customHeight="1">
      <c r="A54" s="158"/>
      <c r="B54" s="175"/>
      <c r="C54" s="158"/>
      <c r="D54" s="15"/>
      <c r="E54" s="15"/>
      <c r="F54" s="160"/>
      <c r="G54" s="179"/>
      <c r="H54" s="162"/>
      <c r="I54" s="162"/>
      <c r="J54" s="162"/>
      <c r="K54" s="162"/>
      <c r="L54" s="162"/>
      <c r="M54" s="162"/>
      <c r="N54" s="30"/>
      <c r="O54" s="15"/>
      <c r="P54" s="15"/>
      <c r="Q54" s="15"/>
      <c r="R54" s="15"/>
      <c r="S54" s="15"/>
      <c r="T54" s="15"/>
      <c r="U54" s="15"/>
      <c r="V54" s="15"/>
      <c r="W54" s="15"/>
      <c r="X54" s="15"/>
      <c r="Y54" s="15"/>
      <c r="Z54" s="16"/>
    </row>
    <row r="55" spans="1:26" ht="30" customHeight="1">
      <c r="A55" s="158"/>
      <c r="B55" s="175"/>
      <c r="C55" s="158"/>
      <c r="D55" s="15"/>
      <c r="E55" s="15"/>
      <c r="F55" s="160"/>
      <c r="G55" s="32"/>
      <c r="H55" t="s" s="174">
        <v>85</v>
      </c>
      <c r="I55" t="s" s="174">
        <v>86</v>
      </c>
      <c r="J55" s="162"/>
      <c r="K55" t="s" s="180">
        <v>87</v>
      </c>
      <c r="L55" s="32"/>
      <c r="M55" s="162"/>
      <c r="N55" s="30"/>
      <c r="O55" s="15"/>
      <c r="P55" s="15"/>
      <c r="Q55" s="15"/>
      <c r="R55" s="15"/>
      <c r="S55" s="15"/>
      <c r="T55" s="15"/>
      <c r="U55" s="15"/>
      <c r="V55" s="15"/>
      <c r="W55" s="15"/>
      <c r="X55" s="15"/>
      <c r="Y55" s="15"/>
      <c r="Z55" s="16"/>
    </row>
    <row r="56" spans="1:26" ht="15.75" customHeight="1">
      <c r="A56" s="158"/>
      <c r="B56" s="175"/>
      <c r="C56" s="158"/>
      <c r="D56" s="15"/>
      <c r="E56" s="15"/>
      <c r="F56" s="160"/>
      <c r="G56" t="s" s="181">
        <v>88</v>
      </c>
      <c r="H56" s="182">
        <f>H61-SUM(H57:H59)</f>
      </c>
      <c r="I56" s="61">
        <f>(H56/$H$60)*$I$60</f>
      </c>
      <c r="J56" s="162"/>
      <c r="K56" s="183">
        <v>112.8</v>
      </c>
      <c r="L56" s="32"/>
      <c r="M56" s="162"/>
      <c r="N56" s="30"/>
      <c r="O56" s="15"/>
      <c r="P56" s="15"/>
      <c r="Q56" s="15"/>
      <c r="R56" s="15"/>
      <c r="S56" s="15"/>
      <c r="T56" s="15"/>
      <c r="U56" s="15"/>
      <c r="V56" s="15"/>
      <c r="W56" s="15"/>
      <c r="X56" s="15"/>
      <c r="Y56" s="15"/>
      <c r="Z56" s="16"/>
    </row>
    <row r="57" spans="1:26" ht="15.75" customHeight="1">
      <c r="A57" s="158"/>
      <c r="B57" s="175"/>
      <c r="C57" s="158"/>
      <c r="D57" s="15"/>
      <c r="E57" s="15"/>
      <c r="F57" s="160"/>
      <c r="G57" t="s" s="164">
        <v>89</v>
      </c>
      <c r="H57" s="176">
        <v>5</v>
      </c>
      <c r="I57" s="61">
        <f>(H57/$H$60)*$I$60</f>
      </c>
      <c r="J57" s="162"/>
      <c r="K57" s="183">
        <v>2.4</v>
      </c>
      <c r="L57" s="32"/>
      <c r="M57" s="162"/>
      <c r="N57" s="30"/>
      <c r="O57" s="15"/>
      <c r="P57" s="15"/>
      <c r="Q57" s="15"/>
      <c r="R57" s="15"/>
      <c r="S57" s="15"/>
      <c r="T57" s="15"/>
      <c r="U57" s="15"/>
      <c r="V57" s="15"/>
      <c r="W57" s="15"/>
      <c r="X57" s="15"/>
      <c r="Y57" s="15"/>
      <c r="Z57" s="16"/>
    </row>
    <row r="58" spans="1:26" ht="15.75" customHeight="1">
      <c r="A58" s="158"/>
      <c r="B58" s="159"/>
      <c r="C58" s="158"/>
      <c r="D58" s="15"/>
      <c r="E58" s="15"/>
      <c r="F58" s="160"/>
      <c r="G58" t="s" s="164">
        <v>90</v>
      </c>
      <c r="H58" s="176">
        <v>5</v>
      </c>
      <c r="I58" s="61">
        <f>(H58/$H$60)*$I$60</f>
      </c>
      <c r="J58" s="162"/>
      <c r="K58" s="183">
        <v>2.4</v>
      </c>
      <c r="L58" s="32"/>
      <c r="M58" s="162"/>
      <c r="N58" s="30"/>
      <c r="O58" s="15"/>
      <c r="P58" s="15"/>
      <c r="Q58" s="15"/>
      <c r="R58" s="15"/>
      <c r="S58" s="15"/>
      <c r="T58" s="15"/>
      <c r="U58" s="15"/>
      <c r="V58" s="15"/>
      <c r="W58" s="15"/>
      <c r="X58" s="15"/>
      <c r="Y58" s="15"/>
      <c r="Z58" s="16"/>
    </row>
    <row r="59" spans="1:26" ht="15.75" customHeight="1">
      <c r="A59" s="158"/>
      <c r="B59" s="159"/>
      <c r="C59" s="158"/>
      <c r="D59" s="15"/>
      <c r="E59" s="15"/>
      <c r="F59" s="160"/>
      <c r="G59" t="s" s="164">
        <v>91</v>
      </c>
      <c r="H59" s="177">
        <v>5</v>
      </c>
      <c r="I59" s="61">
        <f>(H59/$H$60)*$I$60</f>
      </c>
      <c r="J59" s="162"/>
      <c r="K59" s="183">
        <v>2.4</v>
      </c>
      <c r="L59" s="32"/>
      <c r="M59" s="162"/>
      <c r="N59" s="30"/>
      <c r="O59" s="15"/>
      <c r="P59" s="15"/>
      <c r="Q59" s="15"/>
      <c r="R59" s="15"/>
      <c r="S59" s="15"/>
      <c r="T59" s="15"/>
      <c r="U59" s="15"/>
      <c r="V59" s="15"/>
      <c r="W59" s="15"/>
      <c r="X59" s="15"/>
      <c r="Y59" s="15"/>
      <c r="Z59" s="16"/>
    </row>
    <row r="60" spans="1:26" ht="15.75" customHeight="1">
      <c r="A60" s="158"/>
      <c r="B60" s="159"/>
      <c r="C60" s="158"/>
      <c r="D60" s="15"/>
      <c r="E60" s="15"/>
      <c r="F60" s="160"/>
      <c r="G60" t="s" s="184">
        <v>92</v>
      </c>
      <c r="H60" s="185">
        <f>SUM(H56:H59)</f>
      </c>
      <c r="I60" s="186">
        <f>D6</f>
      </c>
      <c r="J60" s="162"/>
      <c r="K60" s="187">
        <v>120</v>
      </c>
      <c r="L60" s="32"/>
      <c r="M60" s="162"/>
      <c r="N60" s="30"/>
      <c r="O60" s="15"/>
      <c r="P60" s="15"/>
      <c r="Q60" s="15"/>
      <c r="R60" s="15"/>
      <c r="S60" s="15"/>
      <c r="T60" s="15"/>
      <c r="U60" s="15"/>
      <c r="V60" s="15"/>
      <c r="W60" s="15"/>
      <c r="X60" s="15"/>
      <c r="Y60" s="15"/>
      <c r="Z60" s="16"/>
    </row>
    <row r="61" spans="1:26" ht="15.75" customHeight="1">
      <c r="A61" s="158"/>
      <c r="B61" s="159"/>
      <c r="C61" s="158"/>
      <c r="D61" s="15"/>
      <c r="E61" s="15"/>
      <c r="F61" s="160"/>
      <c r="G61" t="s" s="188">
        <v>93</v>
      </c>
      <c r="H61" s="189">
        <v>250</v>
      </c>
      <c r="I61" t="s" s="190">
        <v>94</v>
      </c>
      <c r="J61" s="191"/>
      <c r="K61" s="192"/>
      <c r="L61" s="32"/>
      <c r="M61" s="162"/>
      <c r="N61" s="30"/>
      <c r="O61" s="15"/>
      <c r="P61" s="15"/>
      <c r="Q61" s="15"/>
      <c r="R61" s="15"/>
      <c r="S61" s="15"/>
      <c r="T61" s="15"/>
      <c r="U61" s="15"/>
      <c r="V61" s="15"/>
      <c r="W61" s="15"/>
      <c r="X61" s="15"/>
      <c r="Y61" s="15"/>
      <c r="Z61" s="16"/>
    </row>
    <row r="62" spans="1:26" ht="15.75" customHeight="1">
      <c r="A62" s="158"/>
      <c r="B62" s="159"/>
      <c r="C62" s="158"/>
      <c r="D62" s="15"/>
      <c r="E62" s="15"/>
      <c r="F62" s="15"/>
      <c r="G62" s="85"/>
      <c r="H62" s="85"/>
      <c r="I62" s="85"/>
      <c r="J62" s="85"/>
      <c r="K62" s="85"/>
      <c r="L62" s="193"/>
      <c r="M62" s="193"/>
      <c r="N62" s="15"/>
      <c r="O62" s="15"/>
      <c r="P62" s="15"/>
      <c r="Q62" s="15"/>
      <c r="R62" s="15"/>
      <c r="S62" s="15"/>
      <c r="T62" s="15"/>
      <c r="U62" s="15"/>
      <c r="V62" s="15"/>
      <c r="W62" s="15"/>
      <c r="X62" s="15"/>
      <c r="Y62" s="15"/>
      <c r="Z62" s="16"/>
    </row>
    <row r="63" spans="1:26" ht="15.75" customHeight="1">
      <c r="A63" s="158"/>
      <c r="B63" s="159"/>
      <c r="C63" s="158"/>
      <c r="D63" s="15"/>
      <c r="E63" s="15"/>
      <c r="F63" s="15"/>
      <c r="G63" s="15"/>
      <c r="H63" s="15"/>
      <c r="I63" s="15"/>
      <c r="J63" s="15"/>
      <c r="K63" s="15"/>
      <c r="L63" s="15"/>
      <c r="M63" s="15"/>
      <c r="N63" s="15"/>
      <c r="O63" s="15"/>
      <c r="P63" s="15"/>
      <c r="Q63" s="15"/>
      <c r="R63" s="15"/>
      <c r="S63" s="15"/>
      <c r="T63" s="15"/>
      <c r="U63" s="15"/>
      <c r="V63" s="15"/>
      <c r="W63" s="15"/>
      <c r="X63" s="15"/>
      <c r="Y63" s="15"/>
      <c r="Z63" s="16"/>
    </row>
    <row r="64" spans="1:26" ht="15.75" customHeight="1">
      <c r="A64" s="158"/>
      <c r="B64" s="159"/>
      <c r="C64" s="158"/>
      <c r="D64" s="15"/>
      <c r="E64" s="15"/>
      <c r="F64" s="15"/>
      <c r="G64" s="15"/>
      <c r="H64" s="15"/>
      <c r="I64" s="15"/>
      <c r="J64" s="15"/>
      <c r="K64" s="15"/>
      <c r="L64" s="15"/>
      <c r="M64" s="15"/>
      <c r="N64" s="15"/>
      <c r="O64" s="15"/>
      <c r="P64" s="15"/>
      <c r="Q64" s="15"/>
      <c r="R64" s="15"/>
      <c r="S64" s="15"/>
      <c r="T64" s="15"/>
      <c r="U64" s="15"/>
      <c r="V64" s="15"/>
      <c r="W64" s="15"/>
      <c r="X64" s="15"/>
      <c r="Y64" s="15"/>
      <c r="Z64" s="16"/>
    </row>
    <row r="65" spans="1:26" ht="15.75" customHeight="1">
      <c r="A65" s="158"/>
      <c r="B65" s="159"/>
      <c r="C65" s="158"/>
      <c r="D65" s="15"/>
      <c r="E65" s="15"/>
      <c r="F65" s="15"/>
      <c r="G65" s="15"/>
      <c r="H65" s="15"/>
      <c r="I65" s="15"/>
      <c r="J65" s="15"/>
      <c r="K65" s="15"/>
      <c r="L65" s="15"/>
      <c r="M65" s="15"/>
      <c r="N65" s="15"/>
      <c r="O65" s="15"/>
      <c r="P65" s="15"/>
      <c r="Q65" s="15"/>
      <c r="R65" s="15"/>
      <c r="S65" s="15"/>
      <c r="T65" s="15"/>
      <c r="U65" s="15"/>
      <c r="V65" s="15"/>
      <c r="W65" s="15"/>
      <c r="X65" s="15"/>
      <c r="Y65" s="15"/>
      <c r="Z65" s="16"/>
    </row>
    <row r="66" spans="1:26" ht="15.75" customHeight="1">
      <c r="A66" s="158"/>
      <c r="B66" s="159"/>
      <c r="C66" s="158"/>
      <c r="D66" s="15"/>
      <c r="E66" s="15"/>
      <c r="F66" s="15"/>
      <c r="G66" s="15"/>
      <c r="H66" s="15"/>
      <c r="I66" s="15"/>
      <c r="J66" s="15"/>
      <c r="K66" s="15"/>
      <c r="L66" s="15"/>
      <c r="M66" s="15"/>
      <c r="N66" s="15"/>
      <c r="O66" s="15"/>
      <c r="P66" s="15"/>
      <c r="Q66" s="15"/>
      <c r="R66" s="15"/>
      <c r="S66" s="15"/>
      <c r="T66" s="15"/>
      <c r="U66" s="15"/>
      <c r="V66" s="15"/>
      <c r="W66" s="15"/>
      <c r="X66" s="15"/>
      <c r="Y66" s="15"/>
      <c r="Z66" s="16"/>
    </row>
    <row r="67" spans="1:26" ht="15.75" customHeight="1">
      <c r="A67" s="158"/>
      <c r="B67" s="159"/>
      <c r="C67" s="158"/>
      <c r="D67" s="15"/>
      <c r="E67" s="15"/>
      <c r="F67" s="15"/>
      <c r="G67" s="15"/>
      <c r="H67" s="15"/>
      <c r="I67" s="15"/>
      <c r="J67" s="15"/>
      <c r="K67" s="15"/>
      <c r="L67" s="15"/>
      <c r="M67" s="15"/>
      <c r="N67" s="15"/>
      <c r="O67" s="15"/>
      <c r="P67" s="15"/>
      <c r="Q67" s="15"/>
      <c r="R67" s="15"/>
      <c r="S67" s="15"/>
      <c r="T67" s="15"/>
      <c r="U67" s="15"/>
      <c r="V67" s="15"/>
      <c r="W67" s="15"/>
      <c r="X67" s="15"/>
      <c r="Y67" s="15"/>
      <c r="Z67" s="16"/>
    </row>
    <row r="68" spans="1:26" ht="15.75" customHeight="1">
      <c r="A68" s="158"/>
      <c r="B68" s="159"/>
      <c r="C68" s="158"/>
      <c r="D68" s="15"/>
      <c r="E68" s="15"/>
      <c r="F68" s="15"/>
      <c r="G68" s="15"/>
      <c r="H68" s="15"/>
      <c r="I68" s="15"/>
      <c r="J68" s="15"/>
      <c r="K68" s="15"/>
      <c r="L68" s="15"/>
      <c r="M68" s="15"/>
      <c r="N68" s="15"/>
      <c r="O68" s="15"/>
      <c r="P68" s="15"/>
      <c r="Q68" s="15"/>
      <c r="R68" s="15"/>
      <c r="S68" s="15"/>
      <c r="T68" s="15"/>
      <c r="U68" s="15"/>
      <c r="V68" s="15"/>
      <c r="W68" s="15"/>
      <c r="X68" s="15"/>
      <c r="Y68" s="15"/>
      <c r="Z68" s="16"/>
    </row>
    <row r="69" spans="1:26" ht="15.75" customHeight="1">
      <c r="A69" s="158"/>
      <c r="B69" s="159"/>
      <c r="C69" s="158"/>
      <c r="D69" s="15"/>
      <c r="E69" s="15"/>
      <c r="F69" s="15"/>
      <c r="G69" s="15"/>
      <c r="H69" s="15"/>
      <c r="I69" s="15"/>
      <c r="J69" s="15"/>
      <c r="K69" s="15"/>
      <c r="L69" s="15"/>
      <c r="M69" s="15"/>
      <c r="N69" s="15"/>
      <c r="O69" s="15"/>
      <c r="P69" s="15"/>
      <c r="Q69" s="15"/>
      <c r="R69" s="15"/>
      <c r="S69" s="15"/>
      <c r="T69" s="15"/>
      <c r="U69" s="15"/>
      <c r="V69" s="15"/>
      <c r="W69" s="15"/>
      <c r="X69" s="15"/>
      <c r="Y69" s="15"/>
      <c r="Z69" s="16"/>
    </row>
    <row r="70" spans="1:26" ht="15.75" customHeight="1">
      <c r="A70" s="158"/>
      <c r="B70" s="159"/>
      <c r="C70" s="158"/>
      <c r="D70" s="15"/>
      <c r="E70" s="15"/>
      <c r="F70" s="15"/>
      <c r="G70" s="15"/>
      <c r="H70" s="15"/>
      <c r="I70" s="15"/>
      <c r="J70" s="15"/>
      <c r="K70" s="15"/>
      <c r="L70" s="15"/>
      <c r="M70" s="15"/>
      <c r="N70" s="15"/>
      <c r="O70" s="15"/>
      <c r="P70" s="15"/>
      <c r="Q70" s="15"/>
      <c r="R70" s="15"/>
      <c r="S70" s="15"/>
      <c r="T70" s="15"/>
      <c r="U70" s="15"/>
      <c r="V70" s="15"/>
      <c r="W70" s="15"/>
      <c r="X70" s="15"/>
      <c r="Y70" s="15"/>
      <c r="Z70" s="16"/>
    </row>
    <row r="71" spans="1:26" ht="15.75" customHeight="1">
      <c r="A71" s="158"/>
      <c r="B71" s="159"/>
      <c r="C71" s="158"/>
      <c r="D71" s="15"/>
      <c r="E71" s="15"/>
      <c r="F71" s="15"/>
      <c r="G71" s="15"/>
      <c r="H71" s="15"/>
      <c r="I71" s="15"/>
      <c r="J71" s="15"/>
      <c r="K71" s="15"/>
      <c r="L71" s="15"/>
      <c r="M71" s="15"/>
      <c r="N71" s="15"/>
      <c r="O71" s="15"/>
      <c r="P71" s="15"/>
      <c r="Q71" s="15"/>
      <c r="R71" s="15"/>
      <c r="S71" s="15"/>
      <c r="T71" s="15"/>
      <c r="U71" s="15"/>
      <c r="V71" s="15"/>
      <c r="W71" s="15"/>
      <c r="X71" s="15"/>
      <c r="Y71" s="15"/>
      <c r="Z71" s="16"/>
    </row>
    <row r="72" spans="1:26" ht="15.75" customHeight="1">
      <c r="A72" s="158"/>
      <c r="B72" s="159"/>
      <c r="C72" s="158"/>
      <c r="D72" s="15"/>
      <c r="E72" s="15"/>
      <c r="F72" s="15"/>
      <c r="G72" s="15"/>
      <c r="H72" s="15"/>
      <c r="I72" s="15"/>
      <c r="J72" s="15"/>
      <c r="K72" s="15"/>
      <c r="L72" s="15"/>
      <c r="M72" s="15"/>
      <c r="N72" s="15"/>
      <c r="O72" s="15"/>
      <c r="P72" s="15"/>
      <c r="Q72" s="15"/>
      <c r="R72" s="15"/>
      <c r="S72" s="15"/>
      <c r="T72" s="15"/>
      <c r="U72" s="15"/>
      <c r="V72" s="15"/>
      <c r="W72" s="15"/>
      <c r="X72" s="15"/>
      <c r="Y72" s="15"/>
      <c r="Z72" s="16"/>
    </row>
    <row r="73" spans="1:26" ht="15.75" customHeight="1">
      <c r="A73" s="158"/>
      <c r="B73" s="159"/>
      <c r="C73" s="158"/>
      <c r="D73" s="15"/>
      <c r="E73" s="15"/>
      <c r="F73" s="15"/>
      <c r="G73" s="15"/>
      <c r="H73" s="15"/>
      <c r="I73" s="15"/>
      <c r="J73" s="15"/>
      <c r="K73" s="15"/>
      <c r="L73" s="15"/>
      <c r="M73" s="15"/>
      <c r="N73" s="15"/>
      <c r="O73" s="15"/>
      <c r="P73" s="15"/>
      <c r="Q73" s="15"/>
      <c r="R73" s="15"/>
      <c r="S73" s="15"/>
      <c r="T73" s="15"/>
      <c r="U73" s="15"/>
      <c r="V73" s="15"/>
      <c r="W73" s="15"/>
      <c r="X73" s="15"/>
      <c r="Y73" s="15"/>
      <c r="Z73" s="16"/>
    </row>
    <row r="74" spans="1:26" ht="15.75" customHeight="1">
      <c r="A74" s="158"/>
      <c r="B74" s="159"/>
      <c r="C74" s="158"/>
      <c r="D74" s="15"/>
      <c r="E74" s="15"/>
      <c r="F74" s="15"/>
      <c r="G74" s="15"/>
      <c r="H74" s="15"/>
      <c r="I74" s="15"/>
      <c r="J74" s="15"/>
      <c r="K74" s="15"/>
      <c r="L74" s="15"/>
      <c r="M74" s="15"/>
      <c r="N74" s="15"/>
      <c r="O74" s="15"/>
      <c r="P74" s="15"/>
      <c r="Q74" s="15"/>
      <c r="R74" s="15"/>
      <c r="S74" s="15"/>
      <c r="T74" s="15"/>
      <c r="U74" s="15"/>
      <c r="V74" s="15"/>
      <c r="W74" s="15"/>
      <c r="X74" s="15"/>
      <c r="Y74" s="15"/>
      <c r="Z74" s="16"/>
    </row>
    <row r="75" spans="1:26" ht="15.75" customHeight="1">
      <c r="A75" s="158"/>
      <c r="B75" s="159"/>
      <c r="C75" s="158"/>
      <c r="D75" s="15"/>
      <c r="E75" s="15"/>
      <c r="F75" s="15"/>
      <c r="G75" s="15"/>
      <c r="H75" s="15"/>
      <c r="I75" s="15"/>
      <c r="J75" s="15"/>
      <c r="K75" s="15"/>
      <c r="L75" s="15"/>
      <c r="M75" s="15"/>
      <c r="N75" s="15"/>
      <c r="O75" s="15"/>
      <c r="P75" s="15"/>
      <c r="Q75" s="15"/>
      <c r="R75" s="15"/>
      <c r="S75" s="15"/>
      <c r="T75" s="15"/>
      <c r="U75" s="15"/>
      <c r="V75" s="15"/>
      <c r="W75" s="15"/>
      <c r="X75" s="15"/>
      <c r="Y75" s="15"/>
      <c r="Z75" s="16"/>
    </row>
    <row r="76" spans="1:26" ht="15.75" customHeight="1">
      <c r="A76" s="158"/>
      <c r="B76" s="159"/>
      <c r="C76" s="158"/>
      <c r="D76" s="15"/>
      <c r="E76" s="15"/>
      <c r="F76" s="15"/>
      <c r="G76" s="15"/>
      <c r="H76" s="15"/>
      <c r="I76" s="15"/>
      <c r="J76" s="15"/>
      <c r="K76" s="15"/>
      <c r="L76" s="15"/>
      <c r="M76" s="15"/>
      <c r="N76" s="15"/>
      <c r="O76" s="15"/>
      <c r="P76" s="15"/>
      <c r="Q76" s="15"/>
      <c r="R76" s="15"/>
      <c r="S76" s="15"/>
      <c r="T76" s="15"/>
      <c r="U76" s="15"/>
      <c r="V76" s="15"/>
      <c r="W76" s="15"/>
      <c r="X76" s="15"/>
      <c r="Y76" s="15"/>
      <c r="Z76" s="16"/>
    </row>
    <row r="77" spans="1:26" ht="15.75" customHeight="1">
      <c r="A77" s="158"/>
      <c r="B77" s="159"/>
      <c r="C77" s="158"/>
      <c r="D77" s="15"/>
      <c r="E77" s="15"/>
      <c r="F77" s="15"/>
      <c r="G77" s="15"/>
      <c r="H77" s="15"/>
      <c r="I77" s="15"/>
      <c r="J77" s="15"/>
      <c r="K77" s="15"/>
      <c r="L77" s="15"/>
      <c r="M77" s="15"/>
      <c r="N77" s="15"/>
      <c r="O77" s="15"/>
      <c r="P77" s="15"/>
      <c r="Q77" s="15"/>
      <c r="R77" s="15"/>
      <c r="S77" s="15"/>
      <c r="T77" s="15"/>
      <c r="U77" s="15"/>
      <c r="V77" s="15"/>
      <c r="W77" s="15"/>
      <c r="X77" s="15"/>
      <c r="Y77" s="15"/>
      <c r="Z77" s="16"/>
    </row>
    <row r="78" spans="1:26" ht="15.75" customHeight="1">
      <c r="A78" s="158"/>
      <c r="B78" s="159"/>
      <c r="C78" s="158"/>
      <c r="D78" s="15"/>
      <c r="E78" s="15"/>
      <c r="F78" s="15"/>
      <c r="G78" s="15"/>
      <c r="H78" s="15"/>
      <c r="I78" s="15"/>
      <c r="J78" s="15"/>
      <c r="K78" s="15"/>
      <c r="L78" s="15"/>
      <c r="M78" s="15"/>
      <c r="N78" s="15"/>
      <c r="O78" s="15"/>
      <c r="P78" s="15"/>
      <c r="Q78" s="15"/>
      <c r="R78" s="15"/>
      <c r="S78" s="15"/>
      <c r="T78" s="15"/>
      <c r="U78" s="15"/>
      <c r="V78" s="15"/>
      <c r="W78" s="15"/>
      <c r="X78" s="15"/>
      <c r="Y78" s="15"/>
      <c r="Z78" s="16"/>
    </row>
    <row r="79" spans="1:26" ht="15.75" customHeight="1">
      <c r="A79" s="158"/>
      <c r="B79" s="159"/>
      <c r="C79" s="158"/>
      <c r="D79" s="15"/>
      <c r="E79" s="15"/>
      <c r="F79" s="15"/>
      <c r="G79" s="15"/>
      <c r="H79" s="15"/>
      <c r="I79" s="15"/>
      <c r="J79" s="15"/>
      <c r="K79" s="15"/>
      <c r="L79" s="15"/>
      <c r="M79" s="15"/>
      <c r="N79" s="15"/>
      <c r="O79" s="15"/>
      <c r="P79" s="15"/>
      <c r="Q79" s="15"/>
      <c r="R79" s="15"/>
      <c r="S79" s="15"/>
      <c r="T79" s="15"/>
      <c r="U79" s="15"/>
      <c r="V79" s="15"/>
      <c r="W79" s="15"/>
      <c r="X79" s="15"/>
      <c r="Y79" s="15"/>
      <c r="Z79" s="16"/>
    </row>
    <row r="80" spans="1:26" ht="15.75" customHeight="1">
      <c r="A80" s="158"/>
      <c r="B80" s="159"/>
      <c r="C80" s="158"/>
      <c r="D80" s="15"/>
      <c r="E80" s="15"/>
      <c r="F80" s="15"/>
      <c r="G80" s="15"/>
      <c r="H80" s="15"/>
      <c r="I80" s="15"/>
      <c r="J80" s="15"/>
      <c r="K80" s="15"/>
      <c r="L80" s="15"/>
      <c r="M80" s="15"/>
      <c r="N80" s="15"/>
      <c r="O80" s="15"/>
      <c r="P80" s="15"/>
      <c r="Q80" s="15"/>
      <c r="R80" s="15"/>
      <c r="S80" s="15"/>
      <c r="T80" s="15"/>
      <c r="U80" s="15"/>
      <c r="V80" s="15"/>
      <c r="W80" s="15"/>
      <c r="X80" s="15"/>
      <c r="Y80" s="15"/>
      <c r="Z80" s="16"/>
    </row>
    <row r="81" spans="1:26" ht="15.75" customHeight="1">
      <c r="A81" s="158"/>
      <c r="B81" s="159"/>
      <c r="C81" s="158"/>
      <c r="D81" s="15"/>
      <c r="E81" s="15"/>
      <c r="F81" s="15"/>
      <c r="G81" s="15"/>
      <c r="H81" s="15"/>
      <c r="I81" s="15"/>
      <c r="J81" s="15"/>
      <c r="K81" s="15"/>
      <c r="L81" s="15"/>
      <c r="M81" s="15"/>
      <c r="N81" s="15"/>
      <c r="O81" s="15"/>
      <c r="P81" s="15"/>
      <c r="Q81" s="15"/>
      <c r="R81" s="15"/>
      <c r="S81" s="15"/>
      <c r="T81" s="15"/>
      <c r="U81" s="15"/>
      <c r="V81" s="15"/>
      <c r="W81" s="15"/>
      <c r="X81" s="15"/>
      <c r="Y81" s="15"/>
      <c r="Z81" s="16"/>
    </row>
    <row r="82" spans="1:26" ht="15.75" customHeight="1">
      <c r="A82" s="158"/>
      <c r="B82" s="159"/>
      <c r="C82" s="158"/>
      <c r="D82" s="15"/>
      <c r="E82" s="15"/>
      <c r="F82" s="15"/>
      <c r="G82" s="15"/>
      <c r="H82" s="15"/>
      <c r="I82" s="15"/>
      <c r="J82" s="15"/>
      <c r="K82" s="15"/>
      <c r="L82" s="15"/>
      <c r="M82" s="15"/>
      <c r="N82" s="15"/>
      <c r="O82" s="15"/>
      <c r="P82" s="15"/>
      <c r="Q82" s="15"/>
      <c r="R82" s="15"/>
      <c r="S82" s="15"/>
      <c r="T82" s="15"/>
      <c r="U82" s="15"/>
      <c r="V82" s="15"/>
      <c r="W82" s="15"/>
      <c r="X82" s="15"/>
      <c r="Y82" s="15"/>
      <c r="Z82" s="16"/>
    </row>
    <row r="83" spans="1:26" ht="15.75" customHeight="1">
      <c r="A83" s="158"/>
      <c r="B83" s="159"/>
      <c r="C83" s="158"/>
      <c r="D83" s="15"/>
      <c r="E83" s="15"/>
      <c r="F83" s="15"/>
      <c r="G83" s="15"/>
      <c r="H83" s="15"/>
      <c r="I83" s="15"/>
      <c r="J83" s="15"/>
      <c r="K83" s="15"/>
      <c r="L83" s="15"/>
      <c r="M83" s="15"/>
      <c r="N83" s="15"/>
      <c r="O83" s="15"/>
      <c r="P83" s="15"/>
      <c r="Q83" s="15"/>
      <c r="R83" s="15"/>
      <c r="S83" s="15"/>
      <c r="T83" s="15"/>
      <c r="U83" s="15"/>
      <c r="V83" s="15"/>
      <c r="W83" s="15"/>
      <c r="X83" s="15"/>
      <c r="Y83" s="15"/>
      <c r="Z83" s="16"/>
    </row>
    <row r="84" spans="1:26" ht="15.75" customHeight="1">
      <c r="A84" s="158"/>
      <c r="B84" s="159"/>
      <c r="C84" s="158"/>
      <c r="D84" s="15"/>
      <c r="E84" s="15"/>
      <c r="F84" s="15"/>
      <c r="G84" s="15"/>
      <c r="H84" s="15"/>
      <c r="I84" s="15"/>
      <c r="J84" s="15"/>
      <c r="K84" s="15"/>
      <c r="L84" s="15"/>
      <c r="M84" s="15"/>
      <c r="N84" s="15"/>
      <c r="O84" s="15"/>
      <c r="P84" s="15"/>
      <c r="Q84" s="15"/>
      <c r="R84" s="15"/>
      <c r="S84" s="15"/>
      <c r="T84" s="15"/>
      <c r="U84" s="15"/>
      <c r="V84" s="15"/>
      <c r="W84" s="15"/>
      <c r="X84" s="15"/>
      <c r="Y84" s="15"/>
      <c r="Z84" s="16"/>
    </row>
    <row r="85" spans="1:26" ht="15.75" customHeight="1">
      <c r="A85" s="158"/>
      <c r="B85" s="159"/>
      <c r="C85" s="158"/>
      <c r="D85" s="15"/>
      <c r="E85" s="15"/>
      <c r="F85" s="15"/>
      <c r="G85" s="15"/>
      <c r="H85" s="15"/>
      <c r="I85" s="15"/>
      <c r="J85" s="15"/>
      <c r="K85" s="15"/>
      <c r="L85" s="15"/>
      <c r="M85" s="15"/>
      <c r="N85" s="15"/>
      <c r="O85" s="15"/>
      <c r="P85" s="15"/>
      <c r="Q85" s="15"/>
      <c r="R85" s="15"/>
      <c r="S85" s="15"/>
      <c r="T85" s="15"/>
      <c r="U85" s="15"/>
      <c r="V85" s="15"/>
      <c r="W85" s="15"/>
      <c r="X85" s="15"/>
      <c r="Y85" s="15"/>
      <c r="Z85" s="16"/>
    </row>
    <row r="86" spans="1:26" ht="15.75" customHeight="1">
      <c r="A86" s="158"/>
      <c r="B86" s="159"/>
      <c r="C86" s="158"/>
      <c r="D86" s="15"/>
      <c r="E86" s="15"/>
      <c r="F86" s="15"/>
      <c r="G86" s="15"/>
      <c r="H86" s="15"/>
      <c r="I86" s="15"/>
      <c r="J86" s="15"/>
      <c r="K86" s="15"/>
      <c r="L86" s="15"/>
      <c r="M86" s="15"/>
      <c r="N86" s="15"/>
      <c r="O86" s="15"/>
      <c r="P86" s="15"/>
      <c r="Q86" s="15"/>
      <c r="R86" s="15"/>
      <c r="S86" s="15"/>
      <c r="T86" s="15"/>
      <c r="U86" s="15"/>
      <c r="V86" s="15"/>
      <c r="W86" s="15"/>
      <c r="X86" s="15"/>
      <c r="Y86" s="15"/>
      <c r="Z86" s="16"/>
    </row>
    <row r="87" spans="1:26" ht="15.75" customHeight="1">
      <c r="A87" s="158"/>
      <c r="B87" s="159"/>
      <c r="C87" s="158"/>
      <c r="D87" s="15"/>
      <c r="E87" s="15"/>
      <c r="F87" s="15"/>
      <c r="G87" s="15"/>
      <c r="H87" s="15"/>
      <c r="I87" s="15"/>
      <c r="J87" s="15"/>
      <c r="K87" s="15"/>
      <c r="L87" s="15"/>
      <c r="M87" s="15"/>
      <c r="N87" s="15"/>
      <c r="O87" s="15"/>
      <c r="P87" s="15"/>
      <c r="Q87" s="15"/>
      <c r="R87" s="15"/>
      <c r="S87" s="15"/>
      <c r="T87" s="15"/>
      <c r="U87" s="15"/>
      <c r="V87" s="15"/>
      <c r="W87" s="15"/>
      <c r="X87" s="15"/>
      <c r="Y87" s="15"/>
      <c r="Z87" s="16"/>
    </row>
    <row r="88" spans="1:26" ht="15.75" customHeight="1">
      <c r="A88" s="194"/>
      <c r="B88" s="195"/>
      <c r="C88" s="158"/>
      <c r="D88" s="15"/>
      <c r="E88" s="15"/>
      <c r="F88" s="15"/>
      <c r="G88" s="15"/>
      <c r="H88" s="15"/>
      <c r="I88" s="15"/>
      <c r="J88" s="15"/>
      <c r="K88" s="15"/>
      <c r="L88" s="15"/>
      <c r="M88" s="15"/>
      <c r="N88" s="15"/>
      <c r="O88" s="15"/>
      <c r="P88" s="15"/>
      <c r="Q88" s="15"/>
      <c r="R88" s="15"/>
      <c r="S88" s="15"/>
      <c r="T88" s="15"/>
      <c r="U88" s="15"/>
      <c r="V88" s="15"/>
      <c r="W88" s="15"/>
      <c r="X88" s="15"/>
      <c r="Y88" s="15"/>
      <c r="Z88" s="16"/>
    </row>
    <row r="89" spans="1:26" ht="15.75" customHeight="1">
      <c r="A89" s="196"/>
      <c r="B89" s="197"/>
      <c r="C89" s="15"/>
      <c r="D89" s="15"/>
      <c r="E89" s="15"/>
      <c r="F89" s="15"/>
      <c r="G89" s="15"/>
      <c r="H89" s="15"/>
      <c r="I89" s="15"/>
      <c r="J89" s="15"/>
      <c r="K89" s="15"/>
      <c r="L89" s="15"/>
      <c r="M89" s="15"/>
      <c r="N89" s="15"/>
      <c r="O89" s="15"/>
      <c r="P89" s="15"/>
      <c r="Q89" s="15"/>
      <c r="R89" s="15"/>
      <c r="S89" s="15"/>
      <c r="T89" s="15"/>
      <c r="U89" s="15"/>
      <c r="V89" s="15"/>
      <c r="W89" s="15"/>
      <c r="X89" s="15"/>
      <c r="Y89" s="15"/>
      <c r="Z89" s="16"/>
    </row>
    <row r="90" spans="1:26" ht="15.75" customHeight="1">
      <c r="A90" s="198"/>
      <c r="B90" s="15"/>
      <c r="C90" s="15"/>
      <c r="D90" s="15"/>
      <c r="E90" s="15"/>
      <c r="F90" s="15"/>
      <c r="G90" s="15"/>
      <c r="H90" s="15"/>
      <c r="I90" s="15"/>
      <c r="J90" s="15"/>
      <c r="K90" s="15"/>
      <c r="L90" s="15"/>
      <c r="M90" s="15"/>
      <c r="N90" s="15"/>
      <c r="O90" s="15"/>
      <c r="P90" s="15"/>
      <c r="Q90" s="15"/>
      <c r="R90" s="15"/>
      <c r="S90" s="15"/>
      <c r="T90" s="15"/>
      <c r="U90" s="15"/>
      <c r="V90" s="15"/>
      <c r="W90" s="15"/>
      <c r="X90" s="15"/>
      <c r="Y90" s="15"/>
      <c r="Z90" s="16"/>
    </row>
    <row r="91" spans="1:26" ht="15.75" customHeight="1">
      <c r="A91" s="198"/>
      <c r="B91" s="15"/>
      <c r="C91" s="15"/>
      <c r="D91" s="15"/>
      <c r="E91" s="15"/>
      <c r="F91" s="15"/>
      <c r="G91" s="15"/>
      <c r="H91" s="15"/>
      <c r="I91" s="15"/>
      <c r="J91" s="15"/>
      <c r="K91" s="15"/>
      <c r="L91" s="15"/>
      <c r="M91" s="15"/>
      <c r="N91" s="15"/>
      <c r="O91" s="15"/>
      <c r="P91" s="15"/>
      <c r="Q91" s="15"/>
      <c r="R91" s="15"/>
      <c r="S91" s="15"/>
      <c r="T91" s="15"/>
      <c r="U91" s="15"/>
      <c r="V91" s="15"/>
      <c r="W91" s="15"/>
      <c r="X91" s="15"/>
      <c r="Y91" s="15"/>
      <c r="Z91" s="16"/>
    </row>
    <row r="92" spans="1:26" ht="15.75" customHeight="1">
      <c r="A92" s="198"/>
      <c r="B92" s="15"/>
      <c r="C92" s="15"/>
      <c r="D92" s="15"/>
      <c r="E92" s="15"/>
      <c r="F92" s="15"/>
      <c r="G92" s="15"/>
      <c r="H92" s="15"/>
      <c r="I92" s="15"/>
      <c r="J92" s="15"/>
      <c r="K92" s="15"/>
      <c r="L92" s="15"/>
      <c r="M92" s="15"/>
      <c r="N92" s="15"/>
      <c r="O92" s="15"/>
      <c r="P92" s="15"/>
      <c r="Q92" s="15"/>
      <c r="R92" s="15"/>
      <c r="S92" s="15"/>
      <c r="T92" s="15"/>
      <c r="U92" s="15"/>
      <c r="V92" s="15"/>
      <c r="W92" s="15"/>
      <c r="X92" s="15"/>
      <c r="Y92" s="15"/>
      <c r="Z92" s="16"/>
    </row>
    <row r="93" spans="1:26" ht="15.75" customHeight="1">
      <c r="A93" s="198"/>
      <c r="B93" s="15"/>
      <c r="C93" s="15"/>
      <c r="D93" s="15"/>
      <c r="E93" s="15"/>
      <c r="F93" s="15"/>
      <c r="G93" s="15"/>
      <c r="H93" s="15"/>
      <c r="I93" s="15"/>
      <c r="J93" s="15"/>
      <c r="K93" s="15"/>
      <c r="L93" s="15"/>
      <c r="M93" s="15"/>
      <c r="N93" s="15"/>
      <c r="O93" s="15"/>
      <c r="P93" s="15"/>
      <c r="Q93" s="15"/>
      <c r="R93" s="15"/>
      <c r="S93" s="15"/>
      <c r="T93" s="15"/>
      <c r="U93" s="15"/>
      <c r="V93" s="15"/>
      <c r="W93" s="15"/>
      <c r="X93" s="15"/>
      <c r="Y93" s="15"/>
      <c r="Z93" s="16"/>
    </row>
    <row r="94" spans="1:26" ht="15.75" customHeight="1">
      <c r="A94" s="198"/>
      <c r="B94" s="15"/>
      <c r="C94" s="15"/>
      <c r="D94" s="15"/>
      <c r="E94" s="15"/>
      <c r="F94" s="15"/>
      <c r="G94" s="15"/>
      <c r="H94" s="15"/>
      <c r="I94" s="15"/>
      <c r="J94" s="15"/>
      <c r="K94" s="15"/>
      <c r="L94" s="15"/>
      <c r="M94" s="15"/>
      <c r="N94" s="15"/>
      <c r="O94" s="15"/>
      <c r="P94" s="15"/>
      <c r="Q94" s="15"/>
      <c r="R94" s="15"/>
      <c r="S94" s="15"/>
      <c r="T94" s="15"/>
      <c r="U94" s="15"/>
      <c r="V94" s="15"/>
      <c r="W94" s="15"/>
      <c r="X94" s="15"/>
      <c r="Y94" s="15"/>
      <c r="Z94" s="16"/>
    </row>
    <row r="95" spans="1:26" ht="15.75" customHeight="1">
      <c r="A95" s="198"/>
      <c r="B95" s="15"/>
      <c r="C95" s="15"/>
      <c r="D95" s="15"/>
      <c r="E95" s="15"/>
      <c r="F95" s="15"/>
      <c r="G95" s="15"/>
      <c r="H95" s="15"/>
      <c r="I95" s="15"/>
      <c r="J95" s="15"/>
      <c r="K95" s="15"/>
      <c r="L95" s="15"/>
      <c r="M95" s="15"/>
      <c r="N95" s="15"/>
      <c r="O95" s="15"/>
      <c r="P95" s="15"/>
      <c r="Q95" s="15"/>
      <c r="R95" s="15"/>
      <c r="S95" s="15"/>
      <c r="T95" s="15"/>
      <c r="U95" s="15"/>
      <c r="V95" s="15"/>
      <c r="W95" s="15"/>
      <c r="X95" s="15"/>
      <c r="Y95" s="15"/>
      <c r="Z95" s="16"/>
    </row>
    <row r="96" spans="1:26" ht="15.75" customHeight="1">
      <c r="A96" s="198"/>
      <c r="B96" s="15"/>
      <c r="C96" s="15"/>
      <c r="D96" s="15"/>
      <c r="E96" s="15"/>
      <c r="F96" s="15"/>
      <c r="G96" s="15"/>
      <c r="H96" s="15"/>
      <c r="I96" s="15"/>
      <c r="J96" s="15"/>
      <c r="K96" s="15"/>
      <c r="L96" s="15"/>
      <c r="M96" s="15"/>
      <c r="N96" s="15"/>
      <c r="O96" s="15"/>
      <c r="P96" s="15"/>
      <c r="Q96" s="15"/>
      <c r="R96" s="15"/>
      <c r="S96" s="15"/>
      <c r="T96" s="15"/>
      <c r="U96" s="15"/>
      <c r="V96" s="15"/>
      <c r="W96" s="15"/>
      <c r="X96" s="15"/>
      <c r="Y96" s="15"/>
      <c r="Z96" s="16"/>
    </row>
    <row r="97" spans="1:26" ht="15.75" customHeight="1">
      <c r="A97" s="198"/>
      <c r="B97" s="15"/>
      <c r="C97" s="15"/>
      <c r="D97" s="15"/>
      <c r="E97" s="15"/>
      <c r="F97" s="15"/>
      <c r="G97" s="15"/>
      <c r="H97" s="15"/>
      <c r="I97" s="15"/>
      <c r="J97" s="15"/>
      <c r="K97" s="15"/>
      <c r="L97" s="15"/>
      <c r="M97" s="15"/>
      <c r="N97" s="15"/>
      <c r="O97" s="15"/>
      <c r="P97" s="15"/>
      <c r="Q97" s="15"/>
      <c r="R97" s="15"/>
      <c r="S97" s="15"/>
      <c r="T97" s="15"/>
      <c r="U97" s="15"/>
      <c r="V97" s="15"/>
      <c r="W97" s="15"/>
      <c r="X97" s="15"/>
      <c r="Y97" s="15"/>
      <c r="Z97" s="16"/>
    </row>
    <row r="98" spans="1:26" ht="15.75" customHeight="1">
      <c r="A98" s="198"/>
      <c r="B98" s="15"/>
      <c r="C98" s="15"/>
      <c r="D98" s="15"/>
      <c r="E98" s="15"/>
      <c r="F98" s="15"/>
      <c r="G98" s="15"/>
      <c r="H98" s="15"/>
      <c r="I98" s="15"/>
      <c r="J98" s="15"/>
      <c r="K98" s="15"/>
      <c r="L98" s="15"/>
      <c r="M98" s="15"/>
      <c r="N98" s="15"/>
      <c r="O98" s="15"/>
      <c r="P98" s="15"/>
      <c r="Q98" s="15"/>
      <c r="R98" s="15"/>
      <c r="S98" s="15"/>
      <c r="T98" s="15"/>
      <c r="U98" s="15"/>
      <c r="V98" s="15"/>
      <c r="W98" s="15"/>
      <c r="X98" s="15"/>
      <c r="Y98" s="15"/>
      <c r="Z98" s="16"/>
    </row>
    <row r="99" spans="1:26" ht="15.75" customHeight="1">
      <c r="A99" s="198"/>
      <c r="B99" s="15"/>
      <c r="C99" s="15"/>
      <c r="D99" s="15"/>
      <c r="E99" s="15"/>
      <c r="F99" s="15"/>
      <c r="G99" s="15"/>
      <c r="H99" s="15"/>
      <c r="I99" s="15"/>
      <c r="J99" s="15"/>
      <c r="K99" s="15"/>
      <c r="L99" s="15"/>
      <c r="M99" s="15"/>
      <c r="N99" s="15"/>
      <c r="O99" s="15"/>
      <c r="P99" s="15"/>
      <c r="Q99" s="15"/>
      <c r="R99" s="15"/>
      <c r="S99" s="15"/>
      <c r="T99" s="15"/>
      <c r="U99" s="15"/>
      <c r="V99" s="15"/>
      <c r="W99" s="15"/>
      <c r="X99" s="15"/>
      <c r="Y99" s="15"/>
      <c r="Z99" s="16"/>
    </row>
    <row r="100" spans="1:26" ht="15.75" customHeight="1">
      <c r="A100" s="198"/>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6"/>
    </row>
    <row r="101" spans="1:26" ht="15.75" customHeight="1">
      <c r="A101" s="198"/>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6"/>
    </row>
    <row r="102" spans="1:26" ht="15.75" customHeight="1">
      <c r="A102" s="198"/>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6"/>
    </row>
    <row r="103" spans="1:26" ht="15.75" customHeight="1">
      <c r="A103" s="198"/>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6"/>
    </row>
    <row r="104" spans="1:26" ht="15.75" customHeight="1">
      <c r="A104" s="198"/>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6"/>
    </row>
    <row r="105" spans="1:26" ht="15.75" customHeight="1">
      <c r="A105" s="198"/>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6"/>
    </row>
    <row r="106" spans="1:26" ht="15.75" customHeight="1">
      <c r="A106" s="198"/>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6"/>
    </row>
    <row r="107" spans="1:26" ht="15.75" customHeight="1">
      <c r="A107" s="198"/>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6"/>
    </row>
    <row r="108" spans="1:26" ht="15.75" customHeight="1">
      <c r="A108" s="198"/>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6"/>
    </row>
    <row r="109" spans="1:26" ht="15.75" customHeight="1">
      <c r="A109" s="198"/>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6"/>
    </row>
    <row r="110" spans="1:26" ht="15.75" customHeight="1">
      <c r="A110" s="198"/>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6"/>
    </row>
    <row r="111" spans="1:26" ht="15.75" customHeight="1">
      <c r="A111" s="198"/>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6"/>
    </row>
    <row r="112" spans="1:26" ht="15.75" customHeight="1">
      <c r="A112" s="198"/>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6"/>
    </row>
    <row r="113" spans="1:26" ht="15.75" customHeight="1">
      <c r="A113" s="198"/>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6"/>
    </row>
    <row r="114" spans="1:26" ht="15.75" customHeight="1">
      <c r="A114" s="198"/>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6"/>
    </row>
    <row r="115" spans="1:26" ht="15.75" customHeight="1">
      <c r="A115" s="198"/>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6"/>
    </row>
    <row r="116" spans="1:26" ht="15.75" customHeight="1">
      <c r="A116" s="198"/>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6"/>
    </row>
    <row r="117" spans="1:26" ht="15.75" customHeight="1">
      <c r="A117" s="198"/>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6"/>
    </row>
    <row r="118" spans="1:26" ht="15.75" customHeight="1">
      <c r="A118" s="198"/>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6"/>
    </row>
    <row r="119" spans="1:26" ht="15.75" customHeight="1">
      <c r="A119" s="198"/>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6"/>
    </row>
    <row r="120" spans="1:26" ht="15.75" customHeight="1">
      <c r="A120" s="198"/>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6"/>
    </row>
    <row r="121" spans="1:26" ht="15.75" customHeight="1">
      <c r="A121" s="198"/>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6"/>
    </row>
    <row r="122" spans="1:26" ht="15.75" customHeight="1">
      <c r="A122" s="198"/>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6"/>
    </row>
    <row r="123" spans="1:26" ht="15.75" customHeight="1">
      <c r="A123" s="198"/>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6"/>
    </row>
    <row r="124" spans="1:26" ht="15.75" customHeight="1">
      <c r="A124" s="198"/>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6"/>
    </row>
    <row r="125" spans="1:26" ht="15.75" customHeight="1">
      <c r="A125" s="198"/>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6"/>
    </row>
    <row r="126" spans="1:26" ht="15.75" customHeight="1">
      <c r="A126" s="198"/>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6"/>
    </row>
    <row r="127" spans="1:26" ht="15.75" customHeight="1">
      <c r="A127" s="198"/>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6"/>
    </row>
    <row r="128" spans="1:26" ht="15.75" customHeight="1">
      <c r="A128" s="198"/>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6"/>
    </row>
    <row r="129" spans="1:26" ht="15.75" customHeight="1">
      <c r="A129" s="198"/>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6"/>
    </row>
    <row r="130" spans="1:26" ht="15.75" customHeight="1">
      <c r="A130" s="198"/>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6"/>
    </row>
    <row r="131" spans="1:26" ht="15.75" customHeight="1">
      <c r="A131" s="198"/>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6"/>
    </row>
    <row r="132" spans="1:26" ht="15.75" customHeight="1">
      <c r="A132" s="198"/>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6"/>
    </row>
    <row r="133" spans="1:26" ht="15.75" customHeight="1">
      <c r="A133" s="198"/>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6"/>
    </row>
    <row r="134" spans="1:26" ht="15.75" customHeight="1">
      <c r="A134" s="198"/>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6"/>
    </row>
    <row r="135" spans="1:26" ht="15.75" customHeight="1">
      <c r="A135" s="198"/>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6"/>
    </row>
    <row r="136" spans="1:26" ht="15.75" customHeight="1">
      <c r="A136" s="198"/>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6"/>
    </row>
    <row r="137" spans="1:26" ht="15.75" customHeight="1">
      <c r="A137" s="198"/>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6"/>
    </row>
    <row r="138" spans="1:26" ht="15.75" customHeight="1">
      <c r="A138" s="198"/>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6"/>
    </row>
    <row r="139" spans="1:26" ht="15.75" customHeight="1">
      <c r="A139" s="198"/>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6"/>
    </row>
    <row r="140" spans="1:26" ht="15.75" customHeight="1">
      <c r="A140" s="198"/>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6"/>
    </row>
    <row r="141" spans="1:26" ht="15.75" customHeight="1">
      <c r="A141" s="198"/>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6"/>
    </row>
    <row r="142" spans="1:26" ht="15.75" customHeight="1">
      <c r="A142" s="198"/>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6"/>
    </row>
    <row r="143" spans="1:26" ht="15.75" customHeight="1">
      <c r="A143" s="198"/>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6"/>
    </row>
    <row r="144" spans="1:26" ht="15.75" customHeight="1">
      <c r="A144" s="198"/>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6"/>
    </row>
    <row r="145" spans="1:26" ht="15.75" customHeight="1">
      <c r="A145" s="198"/>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6"/>
    </row>
    <row r="146" spans="1:26" ht="15.75" customHeight="1">
      <c r="A146" s="198"/>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6"/>
    </row>
    <row r="147" spans="1:26" ht="15.75" customHeight="1">
      <c r="A147" s="198"/>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6"/>
    </row>
    <row r="148" spans="1:26" ht="15.75" customHeight="1">
      <c r="A148" s="198"/>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6"/>
    </row>
    <row r="149" spans="1:26" ht="15.75" customHeight="1">
      <c r="A149" s="198"/>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6"/>
    </row>
    <row r="150" spans="1:26" ht="15.75" customHeight="1">
      <c r="A150" s="198"/>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6"/>
    </row>
    <row r="151" spans="1:26" ht="15.75" customHeight="1">
      <c r="A151" s="198"/>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6"/>
    </row>
    <row r="152" spans="1:26" ht="15.75" customHeight="1">
      <c r="A152" s="198"/>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6"/>
    </row>
    <row r="153" spans="1:26" ht="15.75" customHeight="1">
      <c r="A153" s="198"/>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6"/>
    </row>
    <row r="154" spans="1:26" ht="15.75" customHeight="1">
      <c r="A154" s="198"/>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6"/>
    </row>
    <row r="155" spans="1:26" ht="15.75" customHeight="1">
      <c r="A155" s="198"/>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6"/>
    </row>
    <row r="156" spans="1:26" ht="15.75" customHeight="1">
      <c r="A156" s="198"/>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6"/>
    </row>
    <row r="157" spans="1:26" ht="15.75" customHeight="1">
      <c r="A157" s="198"/>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6"/>
    </row>
    <row r="158" spans="1:26" ht="15.75" customHeight="1">
      <c r="A158" s="198"/>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6"/>
    </row>
    <row r="159" spans="1:26" ht="15.75" customHeight="1">
      <c r="A159" s="198"/>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6"/>
    </row>
    <row r="160" spans="1:26" ht="15.75" customHeight="1">
      <c r="A160" s="198"/>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6"/>
    </row>
    <row r="161" spans="1:26" ht="15.75" customHeight="1">
      <c r="A161" s="198"/>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6"/>
    </row>
    <row r="162" spans="1:26" ht="15.75" customHeight="1">
      <c r="A162" s="198"/>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6"/>
    </row>
    <row r="163" spans="1:26" ht="15.75" customHeight="1">
      <c r="A163" s="198"/>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6"/>
    </row>
    <row r="164" spans="1:26" ht="15.75" customHeight="1">
      <c r="A164" s="198"/>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6"/>
    </row>
    <row r="165" spans="1:26" ht="15.75" customHeight="1">
      <c r="A165" s="198"/>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6"/>
    </row>
    <row r="166" spans="1:26" ht="15.75" customHeight="1">
      <c r="A166" s="198"/>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6"/>
    </row>
    <row r="167" spans="1:26" ht="15.75" customHeight="1">
      <c r="A167" s="198"/>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6"/>
    </row>
    <row r="168" spans="1:26" ht="15.75" customHeight="1">
      <c r="A168" s="198"/>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6"/>
    </row>
    <row r="169" spans="1:26" ht="15.75" customHeight="1">
      <c r="A169" s="198"/>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6"/>
    </row>
    <row r="170" spans="1:26" ht="15.75" customHeight="1">
      <c r="A170" s="198"/>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6"/>
    </row>
    <row r="171" spans="1:26" ht="15.75" customHeight="1">
      <c r="A171" s="198"/>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6"/>
    </row>
    <row r="172" spans="1:26" ht="15.75" customHeight="1">
      <c r="A172" s="198"/>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6"/>
    </row>
    <row r="173" spans="1:26" ht="15.75" customHeight="1">
      <c r="A173" s="198"/>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6"/>
    </row>
    <row r="174" spans="1:26" ht="15.75" customHeight="1">
      <c r="A174" s="198"/>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6"/>
    </row>
    <row r="175" spans="1:26" ht="15.75" customHeight="1">
      <c r="A175" s="198"/>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6"/>
    </row>
    <row r="176" spans="1:26" ht="15.75" customHeight="1">
      <c r="A176" s="198"/>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6"/>
    </row>
    <row r="177" spans="1:26" ht="15.75" customHeight="1">
      <c r="A177" s="198"/>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6"/>
    </row>
    <row r="178" spans="1:26" ht="15.75" customHeight="1">
      <c r="A178" s="198"/>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6"/>
    </row>
    <row r="179" spans="1:26" ht="15.75" customHeight="1">
      <c r="A179" s="198"/>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6"/>
    </row>
    <row r="180" spans="1:26" ht="15.75" customHeight="1">
      <c r="A180" s="198"/>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6"/>
    </row>
    <row r="181" spans="1:26" ht="15.75" customHeight="1">
      <c r="A181" s="198"/>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6"/>
    </row>
    <row r="182" spans="1:26" ht="15.75" customHeight="1">
      <c r="A182" s="198"/>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6"/>
    </row>
    <row r="183" spans="1:26" ht="15.75" customHeight="1">
      <c r="A183" s="198"/>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6"/>
    </row>
    <row r="184" spans="1:26" ht="15.75" customHeight="1">
      <c r="A184" s="198"/>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6"/>
    </row>
    <row r="185" spans="1:26" ht="15.75" customHeight="1">
      <c r="A185" s="198"/>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6"/>
    </row>
    <row r="186" spans="1:26" ht="15.75" customHeight="1">
      <c r="A186" s="198"/>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6"/>
    </row>
    <row r="187" spans="1:26" ht="15.75" customHeight="1">
      <c r="A187" s="198"/>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6"/>
    </row>
    <row r="188" spans="1:26" ht="15.75" customHeight="1">
      <c r="A188" s="198"/>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6"/>
    </row>
    <row r="189" spans="1:26" ht="15.75" customHeight="1">
      <c r="A189" s="198"/>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6"/>
    </row>
    <row r="190" spans="1:26" ht="15.75" customHeight="1">
      <c r="A190" s="198"/>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6"/>
    </row>
    <row r="191" spans="1:26" ht="15.75" customHeight="1">
      <c r="A191" s="198"/>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6"/>
    </row>
    <row r="192" spans="1:26" ht="15.75" customHeight="1">
      <c r="A192" s="198"/>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6"/>
    </row>
    <row r="193" spans="1:26" ht="15.75" customHeight="1">
      <c r="A193" s="198"/>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6"/>
    </row>
    <row r="194" spans="1:26" ht="15.75" customHeight="1">
      <c r="A194" s="198"/>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6"/>
    </row>
    <row r="195" spans="1:26" ht="15.75" customHeight="1">
      <c r="A195" s="198"/>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6"/>
    </row>
    <row r="196" spans="1:26" ht="15.75" customHeight="1">
      <c r="A196" s="198"/>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6"/>
    </row>
    <row r="197" spans="1:26" ht="15.75" customHeight="1">
      <c r="A197" s="198"/>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6"/>
    </row>
    <row r="198" spans="1:26" ht="15.75" customHeight="1">
      <c r="A198" s="198"/>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6"/>
    </row>
    <row r="199" spans="1:26" ht="15.75" customHeight="1">
      <c r="A199" s="198"/>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6"/>
    </row>
    <row r="200" spans="1:26" ht="15.75" customHeight="1">
      <c r="A200" s="198"/>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6"/>
    </row>
    <row r="201" spans="1:26" ht="15.75" customHeight="1">
      <c r="A201" s="198"/>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6"/>
    </row>
    <row r="202" spans="1:26" ht="15.75" customHeight="1">
      <c r="A202" s="198"/>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6"/>
    </row>
    <row r="203" spans="1:26" ht="15.75" customHeight="1">
      <c r="A203" s="198"/>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6"/>
    </row>
    <row r="204" spans="1:26" ht="15.75" customHeight="1">
      <c r="A204" s="198"/>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6"/>
    </row>
    <row r="205" spans="1:26" ht="15.75" customHeight="1">
      <c r="A205" s="198"/>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6"/>
    </row>
    <row r="206" spans="1:26" ht="15.75" customHeight="1">
      <c r="A206" s="198"/>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6"/>
    </row>
    <row r="207" spans="1:26" ht="15.75" customHeight="1">
      <c r="A207" s="198"/>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6"/>
    </row>
    <row r="208" spans="1:26" ht="15.75" customHeight="1">
      <c r="A208" s="198"/>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6"/>
    </row>
    <row r="209" spans="1:26" ht="15.75" customHeight="1">
      <c r="A209" s="198"/>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6"/>
    </row>
    <row r="210" spans="1:26" ht="15.75" customHeight="1">
      <c r="A210" s="198"/>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6"/>
    </row>
    <row r="211" spans="1:26" ht="15.75" customHeight="1">
      <c r="A211" s="198"/>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6"/>
    </row>
    <row r="212" spans="1:26" ht="15.75" customHeight="1">
      <c r="A212" s="198"/>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6"/>
    </row>
    <row r="213" spans="1:26" ht="15.75" customHeight="1">
      <c r="A213" s="198"/>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6"/>
    </row>
    <row r="214" spans="1:26" ht="15.75" customHeight="1">
      <c r="A214" s="198"/>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6"/>
    </row>
    <row r="215" spans="1:26" ht="15.75" customHeight="1">
      <c r="A215" s="198"/>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6"/>
    </row>
    <row r="216" spans="1:26" ht="15.75" customHeight="1">
      <c r="A216" s="198"/>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6"/>
    </row>
    <row r="217" spans="1:26" ht="15.75" customHeight="1">
      <c r="A217" s="198"/>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6"/>
    </row>
    <row r="218" spans="1:26" ht="15.75" customHeight="1">
      <c r="A218" s="198"/>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6"/>
    </row>
    <row r="219" spans="1:26" ht="15.75" customHeight="1">
      <c r="A219" s="198"/>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6"/>
    </row>
    <row r="220" spans="1:26" ht="15.75" customHeight="1">
      <c r="A220" s="198"/>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6"/>
    </row>
    <row r="221" spans="1:26" ht="15.75" customHeight="1">
      <c r="A221" s="198"/>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6"/>
    </row>
    <row r="222" spans="1:26" ht="15.75" customHeight="1">
      <c r="A222" s="198"/>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6"/>
    </row>
    <row r="223" spans="1:26" ht="15.75" customHeight="1">
      <c r="A223" s="198"/>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6"/>
    </row>
    <row r="224" spans="1:26" ht="15.75" customHeight="1">
      <c r="A224" s="198"/>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6"/>
    </row>
    <row r="225" spans="1:26" ht="15.75" customHeight="1">
      <c r="A225" s="198"/>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6"/>
    </row>
    <row r="226" spans="1:26" ht="15.75" customHeight="1">
      <c r="A226" s="198"/>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6"/>
    </row>
    <row r="227" spans="1:26" ht="15.75" customHeight="1">
      <c r="A227" s="198"/>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6"/>
    </row>
    <row r="228" spans="1:26" ht="15.75" customHeight="1">
      <c r="A228" s="198"/>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6"/>
    </row>
    <row r="229" spans="1:26" ht="15.75" customHeight="1">
      <c r="A229" s="198"/>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6"/>
    </row>
    <row r="230" spans="1:26" ht="15.75" customHeight="1">
      <c r="A230" s="198"/>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6"/>
    </row>
    <row r="231" spans="1:26" ht="15.75" customHeight="1">
      <c r="A231" s="198"/>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6"/>
    </row>
    <row r="232" spans="1:26" ht="15.75" customHeight="1">
      <c r="A232" s="198"/>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6"/>
    </row>
    <row r="233" spans="1:26" ht="15.75" customHeight="1">
      <c r="A233" s="198"/>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6"/>
    </row>
    <row r="234" spans="1:26" ht="15.75" customHeight="1">
      <c r="A234" s="198"/>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6"/>
    </row>
    <row r="235" spans="1:26" ht="15.75" customHeight="1">
      <c r="A235" s="198"/>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6"/>
    </row>
    <row r="236" spans="1:26" ht="15.75" customHeight="1">
      <c r="A236" s="198"/>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6"/>
    </row>
    <row r="237" spans="1:26" ht="15.75" customHeight="1">
      <c r="A237" s="198"/>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6"/>
    </row>
    <row r="238" spans="1:26" ht="15.75" customHeight="1">
      <c r="A238" s="198"/>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6"/>
    </row>
    <row r="239" spans="1:26" ht="15.75" customHeight="1">
      <c r="A239" s="198"/>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6"/>
    </row>
    <row r="240" spans="1:26" ht="15.75" customHeight="1">
      <c r="A240" s="198"/>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6"/>
    </row>
    <row r="241" spans="1:26" ht="15.75" customHeight="1">
      <c r="A241" s="198"/>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6"/>
    </row>
    <row r="242" spans="1:26" ht="15.75" customHeight="1">
      <c r="A242" s="198"/>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6"/>
    </row>
    <row r="243" spans="1:26" ht="15.75" customHeight="1">
      <c r="A243" s="198"/>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6"/>
    </row>
    <row r="244" spans="1:26" ht="15.75" customHeight="1">
      <c r="A244" s="198"/>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6"/>
    </row>
    <row r="245" spans="1:26" ht="15.75" customHeight="1">
      <c r="A245" s="198"/>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6"/>
    </row>
    <row r="246" spans="1:26" ht="15.75" customHeight="1">
      <c r="A246" s="198"/>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6"/>
    </row>
    <row r="247" spans="1:26" ht="15.75" customHeight="1">
      <c r="A247" s="198"/>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6"/>
    </row>
    <row r="248" spans="1:26" ht="15.75" customHeight="1">
      <c r="A248" s="198"/>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6"/>
    </row>
    <row r="249" spans="1:26" ht="15.75" customHeight="1">
      <c r="A249" s="198"/>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6"/>
    </row>
    <row r="250" spans="1:26" ht="15.75" customHeight="1">
      <c r="A250" s="198"/>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6"/>
    </row>
    <row r="251" spans="1:26" ht="15.75" customHeight="1">
      <c r="A251" s="198"/>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6"/>
    </row>
    <row r="252" spans="1:26" ht="15.75" customHeight="1">
      <c r="A252" s="198"/>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6"/>
    </row>
    <row r="253" spans="1:26" ht="15.75" customHeight="1">
      <c r="A253" s="198"/>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6"/>
    </row>
    <row r="254" spans="1:26" ht="15.75" customHeight="1">
      <c r="A254" s="198"/>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6"/>
    </row>
    <row r="255" spans="1:26" ht="15.75" customHeight="1">
      <c r="A255" s="198"/>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6"/>
    </row>
    <row r="256" spans="1:26" ht="15.75" customHeight="1">
      <c r="A256" s="198"/>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6"/>
    </row>
    <row r="257" spans="1:26" ht="15.75" customHeight="1">
      <c r="A257" s="198"/>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6"/>
    </row>
    <row r="258" spans="1:26" ht="15.75" customHeight="1">
      <c r="A258" s="198"/>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6"/>
    </row>
    <row r="259" spans="1:26" ht="15.75" customHeight="1">
      <c r="A259" s="198"/>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6"/>
    </row>
    <row r="260" spans="1:26" ht="15.75" customHeight="1">
      <c r="A260" s="198"/>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6"/>
    </row>
    <row r="261" spans="1:26" ht="15.75" customHeight="1">
      <c r="A261" s="198"/>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6"/>
    </row>
    <row r="262" spans="1:26" ht="15.75" customHeight="1">
      <c r="A262" s="198"/>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6"/>
    </row>
    <row r="263" spans="1:26" ht="15.75" customHeight="1">
      <c r="A263" s="198"/>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6"/>
    </row>
    <row r="264" spans="1:26" ht="15.75" customHeight="1">
      <c r="A264" s="198"/>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6"/>
    </row>
    <row r="265" spans="1:26" ht="15.75" customHeight="1">
      <c r="A265" s="198"/>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6"/>
    </row>
    <row r="266" spans="1:26" ht="15.75" customHeight="1">
      <c r="A266" s="198"/>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6"/>
    </row>
    <row r="267" spans="1:26" ht="15.75" customHeight="1">
      <c r="A267" s="198"/>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6"/>
    </row>
    <row r="268" spans="1:26" ht="15.75" customHeight="1">
      <c r="A268" s="198"/>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6"/>
    </row>
    <row r="269" spans="1:26" ht="15.75" customHeight="1">
      <c r="A269" s="198"/>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6"/>
    </row>
    <row r="270" spans="1:26" ht="15.75" customHeight="1">
      <c r="A270" s="198"/>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6"/>
    </row>
    <row r="271" spans="1:26" ht="15.75" customHeight="1">
      <c r="A271" s="198"/>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6"/>
    </row>
    <row r="272" spans="1:26" ht="15.75" customHeight="1">
      <c r="A272" s="198"/>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6"/>
    </row>
    <row r="273" spans="1:26" ht="15.75" customHeight="1">
      <c r="A273" s="198"/>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6"/>
    </row>
    <row r="274" spans="1:26" ht="15.75" customHeight="1">
      <c r="A274" s="198"/>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6"/>
    </row>
    <row r="275" spans="1:26" ht="15.75" customHeight="1">
      <c r="A275" s="198"/>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6"/>
    </row>
    <row r="276" spans="1:26" ht="15.75" customHeight="1">
      <c r="A276" s="198"/>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6"/>
    </row>
    <row r="277" spans="1:26" ht="15.75" customHeight="1">
      <c r="A277" s="198"/>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6"/>
    </row>
    <row r="278" spans="1:26" ht="15.75" customHeight="1">
      <c r="A278" s="198"/>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6"/>
    </row>
    <row r="279" spans="1:26" ht="15.75" customHeight="1">
      <c r="A279" s="198"/>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6"/>
    </row>
    <row r="280" spans="1:26" ht="15.75" customHeight="1">
      <c r="A280" s="198"/>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6"/>
    </row>
    <row r="281" spans="1:26" ht="15.75" customHeight="1">
      <c r="A281" s="198"/>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6"/>
    </row>
    <row r="282" spans="1:26" ht="15.75" customHeight="1">
      <c r="A282" s="198"/>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6"/>
    </row>
    <row r="283" spans="1:26" ht="15.75" customHeight="1">
      <c r="A283" s="198"/>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6"/>
    </row>
    <row r="284" spans="1:26" ht="15.75" customHeight="1">
      <c r="A284" s="198"/>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6"/>
    </row>
    <row r="285" spans="1:26" ht="15.75" customHeight="1">
      <c r="A285" s="198"/>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6"/>
    </row>
    <row r="286" spans="1:26" ht="15.75" customHeight="1">
      <c r="A286" s="198"/>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6"/>
    </row>
    <row r="287" spans="1:26" ht="15.75" customHeight="1">
      <c r="A287" s="198"/>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6"/>
    </row>
    <row r="288" spans="1:26" ht="15.75" customHeight="1">
      <c r="A288" s="198"/>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6"/>
    </row>
    <row r="289" spans="1:26" ht="15.75" customHeight="1">
      <c r="A289" s="198"/>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6"/>
    </row>
    <row r="290" spans="1:26" ht="15.75" customHeight="1">
      <c r="A290" s="198"/>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6"/>
    </row>
    <row r="291" spans="1:26" ht="15.75" customHeight="1">
      <c r="A291" s="198"/>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6"/>
    </row>
    <row r="292" spans="1:26" ht="15.75" customHeight="1">
      <c r="A292" s="198"/>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6"/>
    </row>
    <row r="293" spans="1:26" ht="15.75" customHeight="1">
      <c r="A293" s="198"/>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6"/>
    </row>
    <row r="294" spans="1:26" ht="15.75" customHeight="1">
      <c r="A294" s="198"/>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6"/>
    </row>
    <row r="295" spans="1:26" ht="15.75" customHeight="1">
      <c r="A295" s="198"/>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6"/>
    </row>
    <row r="296" spans="1:26" ht="15.75" customHeight="1">
      <c r="A296" s="198"/>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6"/>
    </row>
    <row r="297" spans="1:26" ht="15.75" customHeight="1">
      <c r="A297" s="198"/>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6"/>
    </row>
    <row r="298" spans="1:26" ht="15.75" customHeight="1">
      <c r="A298" s="198"/>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6"/>
    </row>
    <row r="299" spans="1:26" ht="15.75" customHeight="1">
      <c r="A299" s="198"/>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6"/>
    </row>
    <row r="300" spans="1:26" ht="15.75" customHeight="1">
      <c r="A300" s="198"/>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6"/>
    </row>
    <row r="301" spans="1:26" ht="15.75" customHeight="1">
      <c r="A301" s="198"/>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6"/>
    </row>
    <row r="302" spans="1:26" ht="15.75" customHeight="1">
      <c r="A302" s="198"/>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6"/>
    </row>
    <row r="303" spans="1:26" ht="15.75" customHeight="1">
      <c r="A303" s="198"/>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6"/>
    </row>
    <row r="304" spans="1:26" ht="15.75" customHeight="1">
      <c r="A304" s="198"/>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6"/>
    </row>
    <row r="305" spans="1:26" ht="15.75" customHeight="1">
      <c r="A305" s="198"/>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6"/>
    </row>
    <row r="306" spans="1:26" ht="15.75" customHeight="1">
      <c r="A306" s="198"/>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6"/>
    </row>
    <row r="307" spans="1:26" ht="15.75" customHeight="1">
      <c r="A307" s="198"/>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6"/>
    </row>
    <row r="308" spans="1:26" ht="15.75" customHeight="1">
      <c r="A308" s="198"/>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6"/>
    </row>
    <row r="309" spans="1:26" ht="15.75" customHeight="1">
      <c r="A309" s="198"/>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6"/>
    </row>
    <row r="310" spans="1:26" ht="15.75" customHeight="1">
      <c r="A310" s="198"/>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6"/>
    </row>
    <row r="311" spans="1:26" ht="15.75" customHeight="1">
      <c r="A311" s="198"/>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6"/>
    </row>
    <row r="312" spans="1:26" ht="15.75" customHeight="1">
      <c r="A312" s="198"/>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6"/>
    </row>
    <row r="313" spans="1:26" ht="15.75" customHeight="1">
      <c r="A313" s="198"/>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6"/>
    </row>
    <row r="314" spans="1:26" ht="15.75" customHeight="1">
      <c r="A314" s="198"/>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6"/>
    </row>
    <row r="315" spans="1:26" ht="15.75" customHeight="1">
      <c r="A315" s="198"/>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6"/>
    </row>
    <row r="316" spans="1:26" ht="15.75" customHeight="1">
      <c r="A316" s="198"/>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6"/>
    </row>
    <row r="317" spans="1:26" ht="15.75" customHeight="1">
      <c r="A317" s="198"/>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6"/>
    </row>
    <row r="318" spans="1:26" ht="15.75" customHeight="1">
      <c r="A318" s="198"/>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6"/>
    </row>
    <row r="319" spans="1:26" ht="15.75" customHeight="1">
      <c r="A319" s="198"/>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6"/>
    </row>
    <row r="320" spans="1:26" ht="15.75" customHeight="1">
      <c r="A320" s="198"/>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6"/>
    </row>
    <row r="321" spans="1:26" ht="15.75" customHeight="1">
      <c r="A321" s="198"/>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6"/>
    </row>
    <row r="322" spans="1:26" ht="15.75" customHeight="1">
      <c r="A322" s="198"/>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6"/>
    </row>
    <row r="323" spans="1:26" ht="15.75" customHeight="1">
      <c r="A323" s="198"/>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6"/>
    </row>
    <row r="324" spans="1:26" ht="15.75" customHeight="1">
      <c r="A324" s="198"/>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6"/>
    </row>
    <row r="325" spans="1:26" ht="15.75" customHeight="1">
      <c r="A325" s="198"/>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6"/>
    </row>
    <row r="326" spans="1:26" ht="15.75" customHeight="1">
      <c r="A326" s="198"/>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6"/>
    </row>
    <row r="327" spans="1:26" ht="15.75" customHeight="1">
      <c r="A327" s="198"/>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6"/>
    </row>
    <row r="328" spans="1:26" ht="15.75" customHeight="1">
      <c r="A328" s="198"/>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6"/>
    </row>
    <row r="329" spans="1:26" ht="15.75" customHeight="1">
      <c r="A329" s="198"/>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6"/>
    </row>
    <row r="330" spans="1:26" ht="15.75" customHeight="1">
      <c r="A330" s="198"/>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6"/>
    </row>
    <row r="331" spans="1:26" ht="15.75" customHeight="1">
      <c r="A331" s="198"/>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6"/>
    </row>
    <row r="332" spans="1:26" ht="15.75" customHeight="1">
      <c r="A332" s="198"/>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6"/>
    </row>
    <row r="333" spans="1:26" ht="15.75" customHeight="1">
      <c r="A333" s="198"/>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6"/>
    </row>
    <row r="334" spans="1:26" ht="15.75" customHeight="1">
      <c r="A334" s="198"/>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6"/>
    </row>
    <row r="335" spans="1:26" ht="15.75" customHeight="1">
      <c r="A335" s="198"/>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6"/>
    </row>
    <row r="336" spans="1:26" ht="15.75" customHeight="1">
      <c r="A336" s="198"/>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6"/>
    </row>
    <row r="337" spans="1:26" ht="15.75" customHeight="1">
      <c r="A337" s="198"/>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6"/>
    </row>
    <row r="338" spans="1:26" ht="15.75" customHeight="1">
      <c r="A338" s="198"/>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6"/>
    </row>
    <row r="339" spans="1:26" ht="15.75" customHeight="1">
      <c r="A339" s="198"/>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6"/>
    </row>
    <row r="340" spans="1:26" ht="15.75" customHeight="1">
      <c r="A340" s="198"/>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6"/>
    </row>
    <row r="341" spans="1:26" ht="15.75" customHeight="1">
      <c r="A341" s="198"/>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6"/>
    </row>
    <row r="342" spans="1:26" ht="15.75" customHeight="1">
      <c r="A342" s="198"/>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6"/>
    </row>
    <row r="343" spans="1:26" ht="15.75" customHeight="1">
      <c r="A343" s="198"/>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6"/>
    </row>
    <row r="344" spans="1:26" ht="15.75" customHeight="1">
      <c r="A344" s="198"/>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6"/>
    </row>
    <row r="345" spans="1:26" ht="15.75" customHeight="1">
      <c r="A345" s="198"/>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6"/>
    </row>
    <row r="346" spans="1:26" ht="15.75" customHeight="1">
      <c r="A346" s="198"/>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6"/>
    </row>
    <row r="347" spans="1:26" ht="15.75" customHeight="1">
      <c r="A347" s="198"/>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6"/>
    </row>
    <row r="348" spans="1:26" ht="15.75" customHeight="1">
      <c r="A348" s="198"/>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6"/>
    </row>
    <row r="349" spans="1:26" ht="15.75" customHeight="1">
      <c r="A349" s="198"/>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6"/>
    </row>
    <row r="350" spans="1:26" ht="15.75" customHeight="1">
      <c r="A350" s="198"/>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6"/>
    </row>
    <row r="351" spans="1:26" ht="15.75" customHeight="1">
      <c r="A351" s="198"/>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6"/>
    </row>
    <row r="352" spans="1:26" ht="15.75" customHeight="1">
      <c r="A352" s="198"/>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6"/>
    </row>
    <row r="353" spans="1:26" ht="15.75" customHeight="1">
      <c r="A353" s="198"/>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6"/>
    </row>
    <row r="354" spans="1:26" ht="15.75" customHeight="1">
      <c r="A354" s="198"/>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6"/>
    </row>
    <row r="355" spans="1:26" ht="15.75" customHeight="1">
      <c r="A355" s="198"/>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6"/>
    </row>
    <row r="356" spans="1:26" ht="15.75" customHeight="1">
      <c r="A356" s="198"/>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6"/>
    </row>
    <row r="357" spans="1:26" ht="15.75" customHeight="1">
      <c r="A357" s="198"/>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6"/>
    </row>
    <row r="358" spans="1:26" ht="15.75" customHeight="1">
      <c r="A358" s="198"/>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6"/>
    </row>
    <row r="359" spans="1:26" ht="15.75" customHeight="1">
      <c r="A359" s="198"/>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6"/>
    </row>
    <row r="360" spans="1:26" ht="15.75" customHeight="1">
      <c r="A360" s="198"/>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6"/>
    </row>
    <row r="361" spans="1:26" ht="15.75" customHeight="1">
      <c r="A361" s="198"/>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6"/>
    </row>
    <row r="362" spans="1:26" ht="15.75" customHeight="1">
      <c r="A362" s="198"/>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6"/>
    </row>
    <row r="363" spans="1:26" ht="15.75" customHeight="1">
      <c r="A363" s="198"/>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6"/>
    </row>
    <row r="364" spans="1:26" ht="15.75" customHeight="1">
      <c r="A364" s="198"/>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6"/>
    </row>
    <row r="365" spans="1:26" ht="15.75" customHeight="1">
      <c r="A365" s="198"/>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6"/>
    </row>
    <row r="366" spans="1:26" ht="15.75" customHeight="1">
      <c r="A366" s="198"/>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6"/>
    </row>
    <row r="367" spans="1:26" ht="15.75" customHeight="1">
      <c r="A367" s="198"/>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6"/>
    </row>
    <row r="368" spans="1:26" ht="15.75" customHeight="1">
      <c r="A368" s="198"/>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6"/>
    </row>
    <row r="369" spans="1:26" ht="15.75" customHeight="1">
      <c r="A369" s="198"/>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6"/>
    </row>
    <row r="370" spans="1:26" ht="15.75" customHeight="1">
      <c r="A370" s="198"/>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6"/>
    </row>
    <row r="371" spans="1:26" ht="15.75" customHeight="1">
      <c r="A371" s="198"/>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6"/>
    </row>
    <row r="372" spans="1:26" ht="15.75" customHeight="1">
      <c r="A372" s="198"/>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6"/>
    </row>
    <row r="373" spans="1:26" ht="15.75" customHeight="1">
      <c r="A373" s="198"/>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6"/>
    </row>
    <row r="374" spans="1:26" ht="15.75" customHeight="1">
      <c r="A374" s="198"/>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6"/>
    </row>
    <row r="375" spans="1:26" ht="15.75" customHeight="1">
      <c r="A375" s="198"/>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6"/>
    </row>
    <row r="376" spans="1:26" ht="15.75" customHeight="1">
      <c r="A376" s="198"/>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6"/>
    </row>
    <row r="377" spans="1:26" ht="15.75" customHeight="1">
      <c r="A377" s="198"/>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6"/>
    </row>
    <row r="378" spans="1:26" ht="15.75" customHeight="1">
      <c r="A378" s="198"/>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6"/>
    </row>
    <row r="379" spans="1:26" ht="15.75" customHeight="1">
      <c r="A379" s="198"/>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6"/>
    </row>
    <row r="380" spans="1:26" ht="15.75" customHeight="1">
      <c r="A380" s="198"/>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6"/>
    </row>
    <row r="381" spans="1:26" ht="15.75" customHeight="1">
      <c r="A381" s="198"/>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6"/>
    </row>
    <row r="382" spans="1:26" ht="15.75" customHeight="1">
      <c r="A382" s="198"/>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6"/>
    </row>
    <row r="383" spans="1:26" ht="15.75" customHeight="1">
      <c r="A383" s="198"/>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6"/>
    </row>
    <row r="384" spans="1:26" ht="15.75" customHeight="1">
      <c r="A384" s="198"/>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6"/>
    </row>
    <row r="385" spans="1:26" ht="15.75" customHeight="1">
      <c r="A385" s="198"/>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6"/>
    </row>
    <row r="386" spans="1:26" ht="15.75" customHeight="1">
      <c r="A386" s="198"/>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6"/>
    </row>
    <row r="387" spans="1:26" ht="15.75" customHeight="1">
      <c r="A387" s="198"/>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6"/>
    </row>
    <row r="388" spans="1:26" ht="15.75" customHeight="1">
      <c r="A388" s="198"/>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6"/>
    </row>
    <row r="389" spans="1:26" ht="15.75" customHeight="1">
      <c r="A389" s="198"/>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6"/>
    </row>
    <row r="390" spans="1:26" ht="15.75" customHeight="1">
      <c r="A390" s="198"/>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6"/>
    </row>
    <row r="391" spans="1:26" ht="15.75" customHeight="1">
      <c r="A391" s="198"/>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6"/>
    </row>
    <row r="392" spans="1:26" ht="15.75" customHeight="1">
      <c r="A392" s="198"/>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6"/>
    </row>
    <row r="393" spans="1:26" ht="15.75" customHeight="1">
      <c r="A393" s="198"/>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6"/>
    </row>
    <row r="394" spans="1:26" ht="15.75" customHeight="1">
      <c r="A394" s="198"/>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6"/>
    </row>
    <row r="395" spans="1:26" ht="15.75" customHeight="1">
      <c r="A395" s="198"/>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6"/>
    </row>
    <row r="396" spans="1:26" ht="15.75" customHeight="1">
      <c r="A396" s="198"/>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6"/>
    </row>
    <row r="397" spans="1:26" ht="15.75" customHeight="1">
      <c r="A397" s="198"/>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6"/>
    </row>
    <row r="398" spans="1:26" ht="15.75" customHeight="1">
      <c r="A398" s="198"/>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6"/>
    </row>
    <row r="399" spans="1:26" ht="15.75" customHeight="1">
      <c r="A399" s="198"/>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6"/>
    </row>
    <row r="400" spans="1:26" ht="15.75" customHeight="1">
      <c r="A400" s="198"/>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6"/>
    </row>
    <row r="401" spans="1:26" ht="15.75" customHeight="1">
      <c r="A401" s="198"/>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6"/>
    </row>
    <row r="402" spans="1:26" ht="15.75" customHeight="1">
      <c r="A402" s="198"/>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6"/>
    </row>
    <row r="403" spans="1:26" ht="15.75" customHeight="1">
      <c r="A403" s="198"/>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6"/>
    </row>
    <row r="404" spans="1:26" ht="15.75" customHeight="1">
      <c r="A404" s="198"/>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6"/>
    </row>
    <row r="405" spans="1:26" ht="15.75" customHeight="1">
      <c r="A405" s="198"/>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6"/>
    </row>
    <row r="406" spans="1:26" ht="15.75" customHeight="1">
      <c r="A406" s="198"/>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6"/>
    </row>
    <row r="407" spans="1:26" ht="15.75" customHeight="1">
      <c r="A407" s="198"/>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6"/>
    </row>
    <row r="408" spans="1:26" ht="15.75" customHeight="1">
      <c r="A408" s="198"/>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6"/>
    </row>
    <row r="409" spans="1:26" ht="15.75" customHeight="1">
      <c r="A409" s="198"/>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6"/>
    </row>
    <row r="410" spans="1:26" ht="15.75" customHeight="1">
      <c r="A410" s="198"/>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6"/>
    </row>
    <row r="411" spans="1:26" ht="15.75" customHeight="1">
      <c r="A411" s="198"/>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6"/>
    </row>
    <row r="412" spans="1:26" ht="15.75" customHeight="1">
      <c r="A412" s="198"/>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6"/>
    </row>
    <row r="413" spans="1:26" ht="15.75" customHeight="1">
      <c r="A413" s="198"/>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6"/>
    </row>
    <row r="414" spans="1:26" ht="15.75" customHeight="1">
      <c r="A414" s="198"/>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6"/>
    </row>
    <row r="415" spans="1:26" ht="15.75" customHeight="1">
      <c r="A415" s="198"/>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6"/>
    </row>
    <row r="416" spans="1:26" ht="15.75" customHeight="1">
      <c r="A416" s="198"/>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6"/>
    </row>
    <row r="417" spans="1:26" ht="15.75" customHeight="1">
      <c r="A417" s="198"/>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6"/>
    </row>
    <row r="418" spans="1:26" ht="15.75" customHeight="1">
      <c r="A418" s="198"/>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6"/>
    </row>
    <row r="419" spans="1:26" ht="15.75" customHeight="1">
      <c r="A419" s="198"/>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6"/>
    </row>
    <row r="420" spans="1:26" ht="15.75" customHeight="1">
      <c r="A420" s="198"/>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6"/>
    </row>
    <row r="421" spans="1:26" ht="15.75" customHeight="1">
      <c r="A421" s="198"/>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6"/>
    </row>
    <row r="422" spans="1:26" ht="15.75" customHeight="1">
      <c r="A422" s="198"/>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6"/>
    </row>
    <row r="423" spans="1:26" ht="15.75" customHeight="1">
      <c r="A423" s="198"/>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6"/>
    </row>
    <row r="424" spans="1:26" ht="15.75" customHeight="1">
      <c r="A424" s="198"/>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6"/>
    </row>
    <row r="425" spans="1:26" ht="15.75" customHeight="1">
      <c r="A425" s="198"/>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6"/>
    </row>
    <row r="426" spans="1:26" ht="15.75" customHeight="1">
      <c r="A426" s="198"/>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6"/>
    </row>
    <row r="427" spans="1:26" ht="15.75" customHeight="1">
      <c r="A427" s="198"/>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6"/>
    </row>
    <row r="428" spans="1:26" ht="15.75" customHeight="1">
      <c r="A428" s="198"/>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6"/>
    </row>
    <row r="429" spans="1:26" ht="15.75" customHeight="1">
      <c r="A429" s="198"/>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6"/>
    </row>
    <row r="430" spans="1:26" ht="15.75" customHeight="1">
      <c r="A430" s="198"/>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6"/>
    </row>
    <row r="431" spans="1:26" ht="15.75" customHeight="1">
      <c r="A431" s="198"/>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6"/>
    </row>
    <row r="432" spans="1:26" ht="15.75" customHeight="1">
      <c r="A432" s="198"/>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6"/>
    </row>
    <row r="433" spans="1:26" ht="15.75" customHeight="1">
      <c r="A433" s="198"/>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6"/>
    </row>
    <row r="434" spans="1:26" ht="15.75" customHeight="1">
      <c r="A434" s="198"/>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6"/>
    </row>
    <row r="435" spans="1:26" ht="15.75" customHeight="1">
      <c r="A435" s="198"/>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6"/>
    </row>
    <row r="436" spans="1:26" ht="15.75" customHeight="1">
      <c r="A436" s="198"/>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6"/>
    </row>
    <row r="437" spans="1:26" ht="15.75" customHeight="1">
      <c r="A437" s="198"/>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6"/>
    </row>
    <row r="438" spans="1:26" ht="15.75" customHeight="1">
      <c r="A438" s="198"/>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6"/>
    </row>
    <row r="439" spans="1:26" ht="15.75" customHeight="1">
      <c r="A439" s="198"/>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6"/>
    </row>
    <row r="440" spans="1:26" ht="15.75" customHeight="1">
      <c r="A440" s="198"/>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6"/>
    </row>
    <row r="441" spans="1:26" ht="15.75" customHeight="1">
      <c r="A441" s="198"/>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6"/>
    </row>
    <row r="442" spans="1:26" ht="15.75" customHeight="1">
      <c r="A442" s="198"/>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6"/>
    </row>
    <row r="443" spans="1:26" ht="15.75" customHeight="1">
      <c r="A443" s="198"/>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6"/>
    </row>
    <row r="444" spans="1:26" ht="15.75" customHeight="1">
      <c r="A444" s="198"/>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6"/>
    </row>
    <row r="445" spans="1:26" ht="15.75" customHeight="1">
      <c r="A445" s="198"/>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6"/>
    </row>
    <row r="446" spans="1:26" ht="15.75" customHeight="1">
      <c r="A446" s="198"/>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6"/>
    </row>
    <row r="447" spans="1:26" ht="15.75" customHeight="1">
      <c r="A447" s="198"/>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6"/>
    </row>
    <row r="448" spans="1:26" ht="15.75" customHeight="1">
      <c r="A448" s="198"/>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6"/>
    </row>
    <row r="449" spans="1:26" ht="15.75" customHeight="1">
      <c r="A449" s="198"/>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6"/>
    </row>
    <row r="450" spans="1:26" ht="15.75" customHeight="1">
      <c r="A450" s="198"/>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6"/>
    </row>
    <row r="451" spans="1:26" ht="15.75" customHeight="1">
      <c r="A451" s="198"/>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6"/>
    </row>
    <row r="452" spans="1:26" ht="15.75" customHeight="1">
      <c r="A452" s="198"/>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6"/>
    </row>
    <row r="453" spans="1:26" ht="15.75" customHeight="1">
      <c r="A453" s="198"/>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6"/>
    </row>
    <row r="454" spans="1:26" ht="15.75" customHeight="1">
      <c r="A454" s="198"/>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6"/>
    </row>
    <row r="455" spans="1:26" ht="15.75" customHeight="1">
      <c r="A455" s="198"/>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6"/>
    </row>
    <row r="456" spans="1:26" ht="15.75" customHeight="1">
      <c r="A456" s="198"/>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6"/>
    </row>
    <row r="457" spans="1:26" ht="15.75" customHeight="1">
      <c r="A457" s="198"/>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6"/>
    </row>
    <row r="458" spans="1:26" ht="15.75" customHeight="1">
      <c r="A458" s="198"/>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6"/>
    </row>
    <row r="459" spans="1:26" ht="15.75" customHeight="1">
      <c r="A459" s="198"/>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6"/>
    </row>
    <row r="460" spans="1:26" ht="15.75" customHeight="1">
      <c r="A460" s="198"/>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6"/>
    </row>
    <row r="461" spans="1:26" ht="15.75" customHeight="1">
      <c r="A461" s="198"/>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6"/>
    </row>
    <row r="462" spans="1:26" ht="15.75" customHeight="1">
      <c r="A462" s="198"/>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6"/>
    </row>
    <row r="463" spans="1:26" ht="15.75" customHeight="1">
      <c r="A463" s="198"/>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6"/>
    </row>
    <row r="464" spans="1:26" ht="15.75" customHeight="1">
      <c r="A464" s="198"/>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6"/>
    </row>
    <row r="465" spans="1:26" ht="15.75" customHeight="1">
      <c r="A465" s="198"/>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6"/>
    </row>
    <row r="466" spans="1:26" ht="15.75" customHeight="1">
      <c r="A466" s="198"/>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6"/>
    </row>
    <row r="467" spans="1:26" ht="15.75" customHeight="1">
      <c r="A467" s="198"/>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6"/>
    </row>
    <row r="468" spans="1:26" ht="15.75" customHeight="1">
      <c r="A468" s="198"/>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6"/>
    </row>
    <row r="469" spans="1:26" ht="15.75" customHeight="1">
      <c r="A469" s="198"/>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6"/>
    </row>
    <row r="470" spans="1:26" ht="15.75" customHeight="1">
      <c r="A470" s="198"/>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6"/>
    </row>
    <row r="471" spans="1:26" ht="15.75" customHeight="1">
      <c r="A471" s="198"/>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6"/>
    </row>
    <row r="472" spans="1:26" ht="15.75" customHeight="1">
      <c r="A472" s="198"/>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6"/>
    </row>
    <row r="473" spans="1:26" ht="15.75" customHeight="1">
      <c r="A473" s="198"/>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6"/>
    </row>
    <row r="474" spans="1:26" ht="15.75" customHeight="1">
      <c r="A474" s="198"/>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6"/>
    </row>
    <row r="475" spans="1:26" ht="15.75" customHeight="1">
      <c r="A475" s="198"/>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6"/>
    </row>
    <row r="476" spans="1:26" ht="15.75" customHeight="1">
      <c r="A476" s="198"/>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6"/>
    </row>
    <row r="477" spans="1:26" ht="15.75" customHeight="1">
      <c r="A477" s="198"/>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6"/>
    </row>
    <row r="478" spans="1:26" ht="15.75" customHeight="1">
      <c r="A478" s="198"/>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6"/>
    </row>
    <row r="479" spans="1:26" ht="15.75" customHeight="1">
      <c r="A479" s="198"/>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6"/>
    </row>
    <row r="480" spans="1:26" ht="15.75" customHeight="1">
      <c r="A480" s="198"/>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6"/>
    </row>
    <row r="481" spans="1:26" ht="15.75" customHeight="1">
      <c r="A481" s="198"/>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6"/>
    </row>
    <row r="482" spans="1:26" ht="15.75" customHeight="1">
      <c r="A482" s="198"/>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6"/>
    </row>
    <row r="483" spans="1:26" ht="15.75" customHeight="1">
      <c r="A483" s="198"/>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6"/>
    </row>
    <row r="484" spans="1:26" ht="15.75" customHeight="1">
      <c r="A484" s="198"/>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6"/>
    </row>
    <row r="485" spans="1:26" ht="15.75" customHeight="1">
      <c r="A485" s="198"/>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6"/>
    </row>
    <row r="486" spans="1:26" ht="15.75" customHeight="1">
      <c r="A486" s="198"/>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6"/>
    </row>
    <row r="487" spans="1:26" ht="15.75" customHeight="1">
      <c r="A487" s="198"/>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6"/>
    </row>
    <row r="488" spans="1:26" ht="15.75" customHeight="1">
      <c r="A488" s="198"/>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6"/>
    </row>
    <row r="489" spans="1:26" ht="15.75" customHeight="1">
      <c r="A489" s="198"/>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6"/>
    </row>
    <row r="490" spans="1:26" ht="15.75" customHeight="1">
      <c r="A490" s="198"/>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6"/>
    </row>
    <row r="491" spans="1:26" ht="15.75" customHeight="1">
      <c r="A491" s="198"/>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6"/>
    </row>
    <row r="492" spans="1:26" ht="15.75" customHeight="1">
      <c r="A492" s="198"/>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6"/>
    </row>
    <row r="493" spans="1:26" ht="15.75" customHeight="1">
      <c r="A493" s="198"/>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6"/>
    </row>
    <row r="494" spans="1:26" ht="15.75" customHeight="1">
      <c r="A494" s="198"/>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6"/>
    </row>
    <row r="495" spans="1:26" ht="15.75" customHeight="1">
      <c r="A495" s="198"/>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6"/>
    </row>
    <row r="496" spans="1:26" ht="15.75" customHeight="1">
      <c r="A496" s="198"/>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6"/>
    </row>
    <row r="497" spans="1:26" ht="15.75" customHeight="1">
      <c r="A497" s="198"/>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6"/>
    </row>
    <row r="498" spans="1:26" ht="15.75" customHeight="1">
      <c r="A498" s="198"/>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6"/>
    </row>
    <row r="499" spans="1:26" ht="15.75" customHeight="1">
      <c r="A499" s="198"/>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6"/>
    </row>
    <row r="500" spans="1:26" ht="15.75" customHeight="1">
      <c r="A500" s="198"/>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6"/>
    </row>
    <row r="501" spans="1:26" ht="15.75" customHeight="1">
      <c r="A501" s="198"/>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6"/>
    </row>
    <row r="502" spans="1:26" ht="15.75" customHeight="1">
      <c r="A502" s="198"/>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6"/>
    </row>
    <row r="503" spans="1:26" ht="15.75" customHeight="1">
      <c r="A503" s="198"/>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6"/>
    </row>
    <row r="504" spans="1:26" ht="15.75" customHeight="1">
      <c r="A504" s="198"/>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6"/>
    </row>
    <row r="505" spans="1:26" ht="15.75" customHeight="1">
      <c r="A505" s="198"/>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6"/>
    </row>
    <row r="506" spans="1:26" ht="15.75" customHeight="1">
      <c r="A506" s="198"/>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6"/>
    </row>
    <row r="507" spans="1:26" ht="15.75" customHeight="1">
      <c r="A507" s="198"/>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6"/>
    </row>
    <row r="508" spans="1:26" ht="15.75" customHeight="1">
      <c r="A508" s="198"/>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6"/>
    </row>
    <row r="509" spans="1:26" ht="15.75" customHeight="1">
      <c r="A509" s="198"/>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6"/>
    </row>
    <row r="510" spans="1:26" ht="15.75" customHeight="1">
      <c r="A510" s="198"/>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6"/>
    </row>
    <row r="511" spans="1:26" ht="15.75" customHeight="1">
      <c r="A511" s="198"/>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6"/>
    </row>
    <row r="512" spans="1:26" ht="15.75" customHeight="1">
      <c r="A512" s="198"/>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6"/>
    </row>
    <row r="513" spans="1:26" ht="15.75" customHeight="1">
      <c r="A513" s="198"/>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6"/>
    </row>
    <row r="514" spans="1:26" ht="15.75" customHeight="1">
      <c r="A514" s="198"/>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6"/>
    </row>
    <row r="515" spans="1:26" ht="15.75" customHeight="1">
      <c r="A515" s="198"/>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6"/>
    </row>
    <row r="516" spans="1:26" ht="15.75" customHeight="1">
      <c r="A516" s="198"/>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6"/>
    </row>
    <row r="517" spans="1:26" ht="15.75" customHeight="1">
      <c r="A517" s="198"/>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6"/>
    </row>
    <row r="518" spans="1:26" ht="15.75" customHeight="1">
      <c r="A518" s="198"/>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6"/>
    </row>
    <row r="519" spans="1:26" ht="15.75" customHeight="1">
      <c r="A519" s="198"/>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6"/>
    </row>
    <row r="520" spans="1:26" ht="15.75" customHeight="1">
      <c r="A520" s="198"/>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6"/>
    </row>
    <row r="521" spans="1:26" ht="15.75" customHeight="1">
      <c r="A521" s="198"/>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6"/>
    </row>
    <row r="522" spans="1:26" ht="15.75" customHeight="1">
      <c r="A522" s="198"/>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6"/>
    </row>
    <row r="523" spans="1:26" ht="15.75" customHeight="1">
      <c r="A523" s="198"/>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6"/>
    </row>
    <row r="524" spans="1:26" ht="15.75" customHeight="1">
      <c r="A524" s="198"/>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6"/>
    </row>
    <row r="525" spans="1:26" ht="15.75" customHeight="1">
      <c r="A525" s="198"/>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6"/>
    </row>
    <row r="526" spans="1:26" ht="15.75" customHeight="1">
      <c r="A526" s="198"/>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6"/>
    </row>
    <row r="527" spans="1:26" ht="15.75" customHeight="1">
      <c r="A527" s="198"/>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6"/>
    </row>
    <row r="528" spans="1:26" ht="15.75" customHeight="1">
      <c r="A528" s="198"/>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6"/>
    </row>
    <row r="529" spans="1:26" ht="15.75" customHeight="1">
      <c r="A529" s="198"/>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6"/>
    </row>
    <row r="530" spans="1:26" ht="15.75" customHeight="1">
      <c r="A530" s="198"/>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6"/>
    </row>
    <row r="531" spans="1:26" ht="15.75" customHeight="1">
      <c r="A531" s="198"/>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6"/>
    </row>
    <row r="532" spans="1:26" ht="15.75" customHeight="1">
      <c r="A532" s="198"/>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6"/>
    </row>
    <row r="533" spans="1:26" ht="15.75" customHeight="1">
      <c r="A533" s="198"/>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6"/>
    </row>
    <row r="534" spans="1:26" ht="15.75" customHeight="1">
      <c r="A534" s="198"/>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6"/>
    </row>
    <row r="535" spans="1:26" ht="15.75" customHeight="1">
      <c r="A535" s="198"/>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6"/>
    </row>
    <row r="536" spans="1:26" ht="15.75" customHeight="1">
      <c r="A536" s="198"/>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6"/>
    </row>
    <row r="537" spans="1:26" ht="15.75" customHeight="1">
      <c r="A537" s="198"/>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6"/>
    </row>
    <row r="538" spans="1:26" ht="15.75" customHeight="1">
      <c r="A538" s="198"/>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6"/>
    </row>
    <row r="539" spans="1:26" ht="15.75" customHeight="1">
      <c r="A539" s="198"/>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6"/>
    </row>
    <row r="540" spans="1:26" ht="15.75" customHeight="1">
      <c r="A540" s="198"/>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6"/>
    </row>
    <row r="541" spans="1:26" ht="15.75" customHeight="1">
      <c r="A541" s="198"/>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6"/>
    </row>
    <row r="542" spans="1:26" ht="15.75" customHeight="1">
      <c r="A542" s="198"/>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6"/>
    </row>
    <row r="543" spans="1:26" ht="15.75" customHeight="1">
      <c r="A543" s="198"/>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6"/>
    </row>
    <row r="544" spans="1:26" ht="15.75" customHeight="1">
      <c r="A544" s="198"/>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6"/>
    </row>
    <row r="545" spans="1:26" ht="15.75" customHeight="1">
      <c r="A545" s="198"/>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6"/>
    </row>
    <row r="546" spans="1:26" ht="15.75" customHeight="1">
      <c r="A546" s="198"/>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6"/>
    </row>
    <row r="547" spans="1:26" ht="15.75" customHeight="1">
      <c r="A547" s="198"/>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6"/>
    </row>
    <row r="548" spans="1:26" ht="15.75" customHeight="1">
      <c r="A548" s="198"/>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6"/>
    </row>
    <row r="549" spans="1:26" ht="15.75" customHeight="1">
      <c r="A549" s="198"/>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6"/>
    </row>
    <row r="550" spans="1:26" ht="15.75" customHeight="1">
      <c r="A550" s="198"/>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6"/>
    </row>
    <row r="551" spans="1:26" ht="15.75" customHeight="1">
      <c r="A551" s="198"/>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6"/>
    </row>
    <row r="552" spans="1:26" ht="15.75" customHeight="1">
      <c r="A552" s="198"/>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6"/>
    </row>
    <row r="553" spans="1:26" ht="15.75" customHeight="1">
      <c r="A553" s="198"/>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6"/>
    </row>
    <row r="554" spans="1:26" ht="15.75" customHeight="1">
      <c r="A554" s="198"/>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6"/>
    </row>
    <row r="555" spans="1:26" ht="15.75" customHeight="1">
      <c r="A555" s="198"/>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6"/>
    </row>
    <row r="556" spans="1:26" ht="15.75" customHeight="1">
      <c r="A556" s="198"/>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6"/>
    </row>
    <row r="557" spans="1:26" ht="15.75" customHeight="1">
      <c r="A557" s="198"/>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6"/>
    </row>
    <row r="558" spans="1:26" ht="15.75" customHeight="1">
      <c r="A558" s="198"/>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6"/>
    </row>
    <row r="559" spans="1:26" ht="15.75" customHeight="1">
      <c r="A559" s="198"/>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6"/>
    </row>
    <row r="560" spans="1:26" ht="15.75" customHeight="1">
      <c r="A560" s="198"/>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6"/>
    </row>
    <row r="561" spans="1:26" ht="15.75" customHeight="1">
      <c r="A561" s="198"/>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6"/>
    </row>
    <row r="562" spans="1:26" ht="15.75" customHeight="1">
      <c r="A562" s="198"/>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6"/>
    </row>
    <row r="563" spans="1:26" ht="15.75" customHeight="1">
      <c r="A563" s="198"/>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6"/>
    </row>
    <row r="564" spans="1:26" ht="15.75" customHeight="1">
      <c r="A564" s="198"/>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6"/>
    </row>
    <row r="565" spans="1:26" ht="15.75" customHeight="1">
      <c r="A565" s="198"/>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6"/>
    </row>
    <row r="566" spans="1:26" ht="15.75" customHeight="1">
      <c r="A566" s="198"/>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6"/>
    </row>
    <row r="567" spans="1:26" ht="15.75" customHeight="1">
      <c r="A567" s="198"/>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6"/>
    </row>
    <row r="568" spans="1:26" ht="15.75" customHeight="1">
      <c r="A568" s="198"/>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6"/>
    </row>
    <row r="569" spans="1:26" ht="15.75" customHeight="1">
      <c r="A569" s="198"/>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6"/>
    </row>
    <row r="570" spans="1:26" ht="15.75" customHeight="1">
      <c r="A570" s="198"/>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6"/>
    </row>
    <row r="571" spans="1:26" ht="15.75" customHeight="1">
      <c r="A571" s="198"/>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6"/>
    </row>
    <row r="572" spans="1:26" ht="15.75" customHeight="1">
      <c r="A572" s="198"/>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6"/>
    </row>
    <row r="573" spans="1:26" ht="15.75" customHeight="1">
      <c r="A573" s="198"/>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6"/>
    </row>
    <row r="574" spans="1:26" ht="15.75" customHeight="1">
      <c r="A574" s="198"/>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6"/>
    </row>
    <row r="575" spans="1:26" ht="15.75" customHeight="1">
      <c r="A575" s="198"/>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6"/>
    </row>
    <row r="576" spans="1:26" ht="15.75" customHeight="1">
      <c r="A576" s="198"/>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6"/>
    </row>
    <row r="577" spans="1:26" ht="15.75" customHeight="1">
      <c r="A577" s="198"/>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6"/>
    </row>
    <row r="578" spans="1:26" ht="15.75" customHeight="1">
      <c r="A578" s="198"/>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6"/>
    </row>
    <row r="579" spans="1:26" ht="15.75" customHeight="1">
      <c r="A579" s="198"/>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6"/>
    </row>
    <row r="580" spans="1:26" ht="15.75" customHeight="1">
      <c r="A580" s="198"/>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6"/>
    </row>
    <row r="581" spans="1:26" ht="15.75" customHeight="1">
      <c r="A581" s="198"/>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6"/>
    </row>
    <row r="582" spans="1:26" ht="15.75" customHeight="1">
      <c r="A582" s="198"/>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6"/>
    </row>
    <row r="583" spans="1:26" ht="15.75" customHeight="1">
      <c r="A583" s="198"/>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6"/>
    </row>
    <row r="584" spans="1:26" ht="15.75" customHeight="1">
      <c r="A584" s="198"/>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6"/>
    </row>
    <row r="585" spans="1:26" ht="15.75" customHeight="1">
      <c r="A585" s="198"/>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6"/>
    </row>
    <row r="586" spans="1:26" ht="15.75" customHeight="1">
      <c r="A586" s="198"/>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6"/>
    </row>
    <row r="587" spans="1:26" ht="15.75" customHeight="1">
      <c r="A587" s="198"/>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6"/>
    </row>
    <row r="588" spans="1:26" ht="15.75" customHeight="1">
      <c r="A588" s="198"/>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6"/>
    </row>
    <row r="589" spans="1:26" ht="15.75" customHeight="1">
      <c r="A589" s="198"/>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6"/>
    </row>
    <row r="590" spans="1:26" ht="15.75" customHeight="1">
      <c r="A590" s="198"/>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6"/>
    </row>
    <row r="591" spans="1:26" ht="15.75" customHeight="1">
      <c r="A591" s="198"/>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6"/>
    </row>
    <row r="592" spans="1:26" ht="15.75" customHeight="1">
      <c r="A592" s="198"/>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6"/>
    </row>
    <row r="593" spans="1:26" ht="15.75" customHeight="1">
      <c r="A593" s="198"/>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6"/>
    </row>
    <row r="594" spans="1:26" ht="15.75" customHeight="1">
      <c r="A594" s="198"/>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6"/>
    </row>
    <row r="595" spans="1:26" ht="15.75" customHeight="1">
      <c r="A595" s="198"/>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6"/>
    </row>
    <row r="596" spans="1:26" ht="15.75" customHeight="1">
      <c r="A596" s="198"/>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6"/>
    </row>
    <row r="597" spans="1:26" ht="15.75" customHeight="1">
      <c r="A597" s="198"/>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6"/>
    </row>
    <row r="598" spans="1:26" ht="15.75" customHeight="1">
      <c r="A598" s="198"/>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6"/>
    </row>
    <row r="599" spans="1:26" ht="15.75" customHeight="1">
      <c r="A599" s="198"/>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6"/>
    </row>
    <row r="600" spans="1:26" ht="15.75" customHeight="1">
      <c r="A600" s="198"/>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6"/>
    </row>
    <row r="601" spans="1:26" ht="15.75" customHeight="1">
      <c r="A601" s="198"/>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6"/>
    </row>
    <row r="602" spans="1:26" ht="15.75" customHeight="1">
      <c r="A602" s="198"/>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6"/>
    </row>
    <row r="603" spans="1:26" ht="15.75" customHeight="1">
      <c r="A603" s="198"/>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6"/>
    </row>
    <row r="604" spans="1:26" ht="15.75" customHeight="1">
      <c r="A604" s="198"/>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6"/>
    </row>
    <row r="605" spans="1:26" ht="15.75" customHeight="1">
      <c r="A605" s="198"/>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6"/>
    </row>
    <row r="606" spans="1:26" ht="15.75" customHeight="1">
      <c r="A606" s="198"/>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6"/>
    </row>
    <row r="607" spans="1:26" ht="15.75" customHeight="1">
      <c r="A607" s="198"/>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6"/>
    </row>
    <row r="608" spans="1:26" ht="15.75" customHeight="1">
      <c r="A608" s="198"/>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6"/>
    </row>
    <row r="609" spans="1:26" ht="15.75" customHeight="1">
      <c r="A609" s="198"/>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6"/>
    </row>
    <row r="610" spans="1:26" ht="15.75" customHeight="1">
      <c r="A610" s="198"/>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6"/>
    </row>
    <row r="611" spans="1:26" ht="15.75" customHeight="1">
      <c r="A611" s="198"/>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6"/>
    </row>
    <row r="612" spans="1:26" ht="15.75" customHeight="1">
      <c r="A612" s="198"/>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6"/>
    </row>
    <row r="613" spans="1:26" ht="15.75" customHeight="1">
      <c r="A613" s="198"/>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6"/>
    </row>
    <row r="614" spans="1:26" ht="15.75" customHeight="1">
      <c r="A614" s="198"/>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6"/>
    </row>
    <row r="615" spans="1:26" ht="15.75" customHeight="1">
      <c r="A615" s="198"/>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6"/>
    </row>
    <row r="616" spans="1:26" ht="15.75" customHeight="1">
      <c r="A616" s="198"/>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6"/>
    </row>
    <row r="617" spans="1:26" ht="15.75" customHeight="1">
      <c r="A617" s="198"/>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6"/>
    </row>
    <row r="618" spans="1:26" ht="15.75" customHeight="1">
      <c r="A618" s="198"/>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6"/>
    </row>
    <row r="619" spans="1:26" ht="15.75" customHeight="1">
      <c r="A619" s="198"/>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6"/>
    </row>
    <row r="620" spans="1:26" ht="15.75" customHeight="1">
      <c r="A620" s="198"/>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6"/>
    </row>
    <row r="621" spans="1:26" ht="15.75" customHeight="1">
      <c r="A621" s="198"/>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6"/>
    </row>
    <row r="622" spans="1:26" ht="15.75" customHeight="1">
      <c r="A622" s="198"/>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6"/>
    </row>
    <row r="623" spans="1:26" ht="15.75" customHeight="1">
      <c r="A623" s="198"/>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6"/>
    </row>
    <row r="624" spans="1:26" ht="15.75" customHeight="1">
      <c r="A624" s="198"/>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6"/>
    </row>
    <row r="625" spans="1:26" ht="15.75" customHeight="1">
      <c r="A625" s="198"/>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6"/>
    </row>
    <row r="626" spans="1:26" ht="15.75" customHeight="1">
      <c r="A626" s="198"/>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6"/>
    </row>
    <row r="627" spans="1:26" ht="15.75" customHeight="1">
      <c r="A627" s="198"/>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6"/>
    </row>
    <row r="628" spans="1:26" ht="15.75" customHeight="1">
      <c r="A628" s="198"/>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6"/>
    </row>
    <row r="629" spans="1:26" ht="15.75" customHeight="1">
      <c r="A629" s="198"/>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6"/>
    </row>
    <row r="630" spans="1:26" ht="15.75" customHeight="1">
      <c r="A630" s="198"/>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6"/>
    </row>
    <row r="631" spans="1:26" ht="15.75" customHeight="1">
      <c r="A631" s="198"/>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6"/>
    </row>
    <row r="632" spans="1:26" ht="15.75" customHeight="1">
      <c r="A632" s="198"/>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6"/>
    </row>
    <row r="633" spans="1:26" ht="15.75" customHeight="1">
      <c r="A633" s="198"/>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6"/>
    </row>
    <row r="634" spans="1:26" ht="15.75" customHeight="1">
      <c r="A634" s="198"/>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6"/>
    </row>
    <row r="635" spans="1:26" ht="15.75" customHeight="1">
      <c r="A635" s="198"/>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6"/>
    </row>
    <row r="636" spans="1:26" ht="15.75" customHeight="1">
      <c r="A636" s="198"/>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6"/>
    </row>
    <row r="637" spans="1:26" ht="15.75" customHeight="1">
      <c r="A637" s="198"/>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6"/>
    </row>
    <row r="638" spans="1:26" ht="15.75" customHeight="1">
      <c r="A638" s="198"/>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6"/>
    </row>
    <row r="639" spans="1:26" ht="15.75" customHeight="1">
      <c r="A639" s="198"/>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6"/>
    </row>
    <row r="640" spans="1:26" ht="15.75" customHeight="1">
      <c r="A640" s="198"/>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6"/>
    </row>
    <row r="641" spans="1:26" ht="15.75" customHeight="1">
      <c r="A641" s="198"/>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6"/>
    </row>
    <row r="642" spans="1:26" ht="15.75" customHeight="1">
      <c r="A642" s="198"/>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6"/>
    </row>
    <row r="643" spans="1:26" ht="15.75" customHeight="1">
      <c r="A643" s="198"/>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6"/>
    </row>
    <row r="644" spans="1:26" ht="15.75" customHeight="1">
      <c r="A644" s="198"/>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6"/>
    </row>
    <row r="645" spans="1:26" ht="15.75" customHeight="1">
      <c r="A645" s="198"/>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6"/>
    </row>
    <row r="646" spans="1:26" ht="15.75" customHeight="1">
      <c r="A646" s="198"/>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6"/>
    </row>
    <row r="647" spans="1:26" ht="15.75" customHeight="1">
      <c r="A647" s="198"/>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6"/>
    </row>
    <row r="648" spans="1:26" ht="15.75" customHeight="1">
      <c r="A648" s="198"/>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6"/>
    </row>
    <row r="649" spans="1:26" ht="15.75" customHeight="1">
      <c r="A649" s="198"/>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6"/>
    </row>
    <row r="650" spans="1:26" ht="15.75" customHeight="1">
      <c r="A650" s="198"/>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6"/>
    </row>
    <row r="651" spans="1:26" ht="15.75" customHeight="1">
      <c r="A651" s="198"/>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6"/>
    </row>
    <row r="652" spans="1:26" ht="15.75" customHeight="1">
      <c r="A652" s="198"/>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6"/>
    </row>
    <row r="653" spans="1:26" ht="15.75" customHeight="1">
      <c r="A653" s="198"/>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6"/>
    </row>
    <row r="654" spans="1:26" ht="15.75" customHeight="1">
      <c r="A654" s="198"/>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6"/>
    </row>
    <row r="655" spans="1:26" ht="15.75" customHeight="1">
      <c r="A655" s="198"/>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6"/>
    </row>
    <row r="656" spans="1:26" ht="15.75" customHeight="1">
      <c r="A656" s="198"/>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6"/>
    </row>
    <row r="657" spans="1:26" ht="15.75" customHeight="1">
      <c r="A657" s="198"/>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6"/>
    </row>
    <row r="658" spans="1:26" ht="15.75" customHeight="1">
      <c r="A658" s="198"/>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6"/>
    </row>
    <row r="659" spans="1:26" ht="15.75" customHeight="1">
      <c r="A659" s="198"/>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6"/>
    </row>
    <row r="660" spans="1:26" ht="15.75" customHeight="1">
      <c r="A660" s="198"/>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6"/>
    </row>
    <row r="661" spans="1:26" ht="15.75" customHeight="1">
      <c r="A661" s="198"/>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6"/>
    </row>
    <row r="662" spans="1:26" ht="15.75" customHeight="1">
      <c r="A662" s="198"/>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6"/>
    </row>
    <row r="663" spans="1:26" ht="15.75" customHeight="1">
      <c r="A663" s="198"/>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6"/>
    </row>
    <row r="664" spans="1:26" ht="15.75" customHeight="1">
      <c r="A664" s="198"/>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6"/>
    </row>
    <row r="665" spans="1:26" ht="15.75" customHeight="1">
      <c r="A665" s="198"/>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6"/>
    </row>
    <row r="666" spans="1:26" ht="15.75" customHeight="1">
      <c r="A666" s="198"/>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6"/>
    </row>
    <row r="667" spans="1:26" ht="15.75" customHeight="1">
      <c r="A667" s="198"/>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6"/>
    </row>
    <row r="668" spans="1:26" ht="15.75" customHeight="1">
      <c r="A668" s="198"/>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6"/>
    </row>
    <row r="669" spans="1:26" ht="15.75" customHeight="1">
      <c r="A669" s="198"/>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6"/>
    </row>
    <row r="670" spans="1:26" ht="15.75" customHeight="1">
      <c r="A670" s="198"/>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6"/>
    </row>
    <row r="671" spans="1:26" ht="15.75" customHeight="1">
      <c r="A671" s="198"/>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6"/>
    </row>
    <row r="672" spans="1:26" ht="15.75" customHeight="1">
      <c r="A672" s="198"/>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6"/>
    </row>
    <row r="673" spans="1:26" ht="15.75" customHeight="1">
      <c r="A673" s="198"/>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6"/>
    </row>
    <row r="674" spans="1:26" ht="15.75" customHeight="1">
      <c r="A674" s="198"/>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6"/>
    </row>
    <row r="675" spans="1:26" ht="15.75" customHeight="1">
      <c r="A675" s="198"/>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6"/>
    </row>
    <row r="676" spans="1:26" ht="15.75" customHeight="1">
      <c r="A676" s="198"/>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6"/>
    </row>
    <row r="677" spans="1:26" ht="15.75" customHeight="1">
      <c r="A677" s="198"/>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6"/>
    </row>
    <row r="678" spans="1:26" ht="15.75" customHeight="1">
      <c r="A678" s="198"/>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6"/>
    </row>
    <row r="679" spans="1:26" ht="15.75" customHeight="1">
      <c r="A679" s="198"/>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6"/>
    </row>
    <row r="680" spans="1:26" ht="15.75" customHeight="1">
      <c r="A680" s="198"/>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6"/>
    </row>
    <row r="681" spans="1:26" ht="15.75" customHeight="1">
      <c r="A681" s="198"/>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6"/>
    </row>
    <row r="682" spans="1:26" ht="15.75" customHeight="1">
      <c r="A682" s="198"/>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6"/>
    </row>
    <row r="683" spans="1:26" ht="15.75" customHeight="1">
      <c r="A683" s="198"/>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6"/>
    </row>
    <row r="684" spans="1:26" ht="15.75" customHeight="1">
      <c r="A684" s="198"/>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6"/>
    </row>
    <row r="685" spans="1:26" ht="15.75" customHeight="1">
      <c r="A685" s="198"/>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6"/>
    </row>
    <row r="686" spans="1:26" ht="15.75" customHeight="1">
      <c r="A686" s="198"/>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6"/>
    </row>
    <row r="687" spans="1:26" ht="15.75" customHeight="1">
      <c r="A687" s="198"/>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6"/>
    </row>
    <row r="688" spans="1:26" ht="15.75" customHeight="1">
      <c r="A688" s="198"/>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6"/>
    </row>
    <row r="689" spans="1:26" ht="15.75" customHeight="1">
      <c r="A689" s="198"/>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6"/>
    </row>
    <row r="690" spans="1:26" ht="15.75" customHeight="1">
      <c r="A690" s="198"/>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6"/>
    </row>
    <row r="691" spans="1:26" ht="15.75" customHeight="1">
      <c r="A691" s="198"/>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6"/>
    </row>
    <row r="692" spans="1:26" ht="15.75" customHeight="1">
      <c r="A692" s="198"/>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6"/>
    </row>
    <row r="693" spans="1:26" ht="15.75" customHeight="1">
      <c r="A693" s="198"/>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6"/>
    </row>
    <row r="694" spans="1:26" ht="15.75" customHeight="1">
      <c r="A694" s="198"/>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6"/>
    </row>
    <row r="695" spans="1:26" ht="15.75" customHeight="1">
      <c r="A695" s="198"/>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6"/>
    </row>
    <row r="696" spans="1:26" ht="15.75" customHeight="1">
      <c r="A696" s="198"/>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6"/>
    </row>
    <row r="697" spans="1:26" ht="15.75" customHeight="1">
      <c r="A697" s="198"/>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6"/>
    </row>
    <row r="698" spans="1:26" ht="15.75" customHeight="1">
      <c r="A698" s="198"/>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6"/>
    </row>
    <row r="699" spans="1:26" ht="15.75" customHeight="1">
      <c r="A699" s="198"/>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6"/>
    </row>
    <row r="700" spans="1:26" ht="15.75" customHeight="1">
      <c r="A700" s="198"/>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6"/>
    </row>
    <row r="701" spans="1:26" ht="15.75" customHeight="1">
      <c r="A701" s="198"/>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6"/>
    </row>
    <row r="702" spans="1:26" ht="15.75" customHeight="1">
      <c r="A702" s="198"/>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6"/>
    </row>
    <row r="703" spans="1:26" ht="15.75" customHeight="1">
      <c r="A703" s="198"/>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6"/>
    </row>
    <row r="704" spans="1:26" ht="15.75" customHeight="1">
      <c r="A704" s="198"/>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6"/>
    </row>
    <row r="705" spans="1:26" ht="15.75" customHeight="1">
      <c r="A705" s="198"/>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6"/>
    </row>
    <row r="706" spans="1:26" ht="15.75" customHeight="1">
      <c r="A706" s="198"/>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6"/>
    </row>
    <row r="707" spans="1:26" ht="15.75" customHeight="1">
      <c r="A707" s="198"/>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6"/>
    </row>
    <row r="708" spans="1:26" ht="15.75" customHeight="1">
      <c r="A708" s="198"/>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6"/>
    </row>
    <row r="709" spans="1:26" ht="15.75" customHeight="1">
      <c r="A709" s="198"/>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6"/>
    </row>
    <row r="710" spans="1:26" ht="15.75" customHeight="1">
      <c r="A710" s="198"/>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6"/>
    </row>
    <row r="711" spans="1:26" ht="15.75" customHeight="1">
      <c r="A711" s="198"/>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6"/>
    </row>
    <row r="712" spans="1:26" ht="15.75" customHeight="1">
      <c r="A712" s="198"/>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6"/>
    </row>
    <row r="713" spans="1:26" ht="15.75" customHeight="1">
      <c r="A713" s="198"/>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6"/>
    </row>
    <row r="714" spans="1:26" ht="15.75" customHeight="1">
      <c r="A714" s="198"/>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6"/>
    </row>
    <row r="715" spans="1:26" ht="15.75" customHeight="1">
      <c r="A715" s="198"/>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6"/>
    </row>
    <row r="716" spans="1:26" ht="15.75" customHeight="1">
      <c r="A716" s="198"/>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6"/>
    </row>
    <row r="717" spans="1:26" ht="15.75" customHeight="1">
      <c r="A717" s="198"/>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6"/>
    </row>
    <row r="718" spans="1:26" ht="15.75" customHeight="1">
      <c r="A718" s="198"/>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6"/>
    </row>
    <row r="719" spans="1:26" ht="15.75" customHeight="1">
      <c r="A719" s="198"/>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6"/>
    </row>
    <row r="720" spans="1:26" ht="15.75" customHeight="1">
      <c r="A720" s="198"/>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6"/>
    </row>
    <row r="721" spans="1:26" ht="15.75" customHeight="1">
      <c r="A721" s="198"/>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6"/>
    </row>
    <row r="722" spans="1:26" ht="15.75" customHeight="1">
      <c r="A722" s="198"/>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6"/>
    </row>
    <row r="723" spans="1:26" ht="15.75" customHeight="1">
      <c r="A723" s="198"/>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6"/>
    </row>
    <row r="724" spans="1:26" ht="15.75" customHeight="1">
      <c r="A724" s="198"/>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6"/>
    </row>
    <row r="725" spans="1:26" ht="15.75" customHeight="1">
      <c r="A725" s="198"/>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6"/>
    </row>
    <row r="726" spans="1:26" ht="15.75" customHeight="1">
      <c r="A726" s="198"/>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6"/>
    </row>
    <row r="727" spans="1:26" ht="15.75" customHeight="1">
      <c r="A727" s="198"/>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6"/>
    </row>
    <row r="728" spans="1:26" ht="15.75" customHeight="1">
      <c r="A728" s="198"/>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6"/>
    </row>
    <row r="729" spans="1:26" ht="15.75" customHeight="1">
      <c r="A729" s="198"/>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6"/>
    </row>
    <row r="730" spans="1:26" ht="15.75" customHeight="1">
      <c r="A730" s="198"/>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6"/>
    </row>
    <row r="731" spans="1:26" ht="15.75" customHeight="1">
      <c r="A731" s="198"/>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6"/>
    </row>
    <row r="732" spans="1:26" ht="15.75" customHeight="1">
      <c r="A732" s="198"/>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6"/>
    </row>
    <row r="733" spans="1:26" ht="15.75" customHeight="1">
      <c r="A733" s="198"/>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6"/>
    </row>
    <row r="734" spans="1:26" ht="15.75" customHeight="1">
      <c r="A734" s="198"/>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6"/>
    </row>
    <row r="735" spans="1:26" ht="15.75" customHeight="1">
      <c r="A735" s="198"/>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6"/>
    </row>
    <row r="736" spans="1:26" ht="15.75" customHeight="1">
      <c r="A736" s="198"/>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6"/>
    </row>
    <row r="737" spans="1:26" ht="15.75" customHeight="1">
      <c r="A737" s="198"/>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6"/>
    </row>
    <row r="738" spans="1:26" ht="15.75" customHeight="1">
      <c r="A738" s="198"/>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6"/>
    </row>
    <row r="739" spans="1:26" ht="15.75" customHeight="1">
      <c r="A739" s="198"/>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6"/>
    </row>
    <row r="740" spans="1:26" ht="15.75" customHeight="1">
      <c r="A740" s="198"/>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6"/>
    </row>
    <row r="741" spans="1:26" ht="15.75" customHeight="1">
      <c r="A741" s="198"/>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6"/>
    </row>
    <row r="742" spans="1:26" ht="15.75" customHeight="1">
      <c r="A742" s="198"/>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6"/>
    </row>
    <row r="743" spans="1:26" ht="15.75" customHeight="1">
      <c r="A743" s="198"/>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6"/>
    </row>
    <row r="744" spans="1:26" ht="15.75" customHeight="1">
      <c r="A744" s="198"/>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6"/>
    </row>
    <row r="745" spans="1:26" ht="15.75" customHeight="1">
      <c r="A745" s="198"/>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6"/>
    </row>
    <row r="746" spans="1:26" ht="15.75" customHeight="1">
      <c r="A746" s="198"/>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6"/>
    </row>
    <row r="747" spans="1:26" ht="15.75" customHeight="1">
      <c r="A747" s="198"/>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6"/>
    </row>
    <row r="748" spans="1:26" ht="15.75" customHeight="1">
      <c r="A748" s="198"/>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6"/>
    </row>
    <row r="749" spans="1:26" ht="15.75" customHeight="1">
      <c r="A749" s="198"/>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6"/>
    </row>
    <row r="750" spans="1:26" ht="15.75" customHeight="1">
      <c r="A750" s="198"/>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6"/>
    </row>
    <row r="751" spans="1:26" ht="15.75" customHeight="1">
      <c r="A751" s="198"/>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6"/>
    </row>
    <row r="752" spans="1:26" ht="15.75" customHeight="1">
      <c r="A752" s="198"/>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6"/>
    </row>
    <row r="753" spans="1:26" ht="15.75" customHeight="1">
      <c r="A753" s="198"/>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6"/>
    </row>
    <row r="754" spans="1:26" ht="15.75" customHeight="1">
      <c r="A754" s="198"/>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6"/>
    </row>
    <row r="755" spans="1:26" ht="15.75" customHeight="1">
      <c r="A755" s="198"/>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6"/>
    </row>
    <row r="756" spans="1:26" ht="15.75" customHeight="1">
      <c r="A756" s="198"/>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6"/>
    </row>
    <row r="757" spans="1:26" ht="15.75" customHeight="1">
      <c r="A757" s="198"/>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6"/>
    </row>
    <row r="758" spans="1:26" ht="15.75" customHeight="1">
      <c r="A758" s="198"/>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6"/>
    </row>
    <row r="759" spans="1:26" ht="15.75" customHeight="1">
      <c r="A759" s="198"/>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6"/>
    </row>
    <row r="760" spans="1:26" ht="15.75" customHeight="1">
      <c r="A760" s="198"/>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6"/>
    </row>
    <row r="761" spans="1:26" ht="15.75" customHeight="1">
      <c r="A761" s="198"/>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6"/>
    </row>
    <row r="762" spans="1:26" ht="15.75" customHeight="1">
      <c r="A762" s="198"/>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6"/>
    </row>
    <row r="763" spans="1:26" ht="15.75" customHeight="1">
      <c r="A763" s="198"/>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6"/>
    </row>
    <row r="764" spans="1:26" ht="15.75" customHeight="1">
      <c r="A764" s="198"/>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6"/>
    </row>
    <row r="765" spans="1:26" ht="15.75" customHeight="1">
      <c r="A765" s="198"/>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6"/>
    </row>
    <row r="766" spans="1:26" ht="15.75" customHeight="1">
      <c r="A766" s="198"/>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6"/>
    </row>
    <row r="767" spans="1:26" ht="15.75" customHeight="1">
      <c r="A767" s="198"/>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6"/>
    </row>
    <row r="768" spans="1:26" ht="15.75" customHeight="1">
      <c r="A768" s="198"/>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6"/>
    </row>
    <row r="769" spans="1:26" ht="15.75" customHeight="1">
      <c r="A769" s="198"/>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6"/>
    </row>
    <row r="770" spans="1:26" ht="15.75" customHeight="1">
      <c r="A770" s="198"/>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6"/>
    </row>
    <row r="771" spans="1:26" ht="15.75" customHeight="1">
      <c r="A771" s="198"/>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6"/>
    </row>
    <row r="772" spans="1:26" ht="15.75" customHeight="1">
      <c r="A772" s="198"/>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6"/>
    </row>
    <row r="773" spans="1:26" ht="15.75" customHeight="1">
      <c r="A773" s="198"/>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6"/>
    </row>
    <row r="774" spans="1:26" ht="15.75" customHeight="1">
      <c r="A774" s="198"/>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6"/>
    </row>
    <row r="775" spans="1:26" ht="15.75" customHeight="1">
      <c r="A775" s="198"/>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6"/>
    </row>
    <row r="776" spans="1:26" ht="15.75" customHeight="1">
      <c r="A776" s="198"/>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6"/>
    </row>
    <row r="777" spans="1:26" ht="15.75" customHeight="1">
      <c r="A777" s="198"/>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6"/>
    </row>
    <row r="778" spans="1:26" ht="15.75" customHeight="1">
      <c r="A778" s="198"/>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6"/>
    </row>
    <row r="779" spans="1:26" ht="15.75" customHeight="1">
      <c r="A779" s="198"/>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6"/>
    </row>
    <row r="780" spans="1:26" ht="15.75" customHeight="1">
      <c r="A780" s="198"/>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6"/>
    </row>
    <row r="781" spans="1:26" ht="15.75" customHeight="1">
      <c r="A781" s="198"/>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6"/>
    </row>
    <row r="782" spans="1:26" ht="15.75" customHeight="1">
      <c r="A782" s="198"/>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6"/>
    </row>
    <row r="783" spans="1:26" ht="15.75" customHeight="1">
      <c r="A783" s="198"/>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6"/>
    </row>
    <row r="784" spans="1:26" ht="15.75" customHeight="1">
      <c r="A784" s="198"/>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6"/>
    </row>
    <row r="785" spans="1:26" ht="15.75" customHeight="1">
      <c r="A785" s="198"/>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6"/>
    </row>
    <row r="786" spans="1:26" ht="15.75" customHeight="1">
      <c r="A786" s="198"/>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6"/>
    </row>
    <row r="787" spans="1:26" ht="15.75" customHeight="1">
      <c r="A787" s="198"/>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6"/>
    </row>
    <row r="788" spans="1:26" ht="15.75" customHeight="1">
      <c r="A788" s="198"/>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6"/>
    </row>
    <row r="789" spans="1:26" ht="15.75" customHeight="1">
      <c r="A789" s="198"/>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6"/>
    </row>
    <row r="790" spans="1:26" ht="15.75" customHeight="1">
      <c r="A790" s="198"/>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6"/>
    </row>
    <row r="791" spans="1:26" ht="15.75" customHeight="1">
      <c r="A791" s="198"/>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6"/>
    </row>
    <row r="792" spans="1:26" ht="15.75" customHeight="1">
      <c r="A792" s="198"/>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6"/>
    </row>
    <row r="793" spans="1:26" ht="15.75" customHeight="1">
      <c r="A793" s="198"/>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6"/>
    </row>
    <row r="794" spans="1:26" ht="15.75" customHeight="1">
      <c r="A794" s="198"/>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6"/>
    </row>
    <row r="795" spans="1:26" ht="15.75" customHeight="1">
      <c r="A795" s="198"/>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6"/>
    </row>
    <row r="796" spans="1:26" ht="15.75" customHeight="1">
      <c r="A796" s="198"/>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6"/>
    </row>
    <row r="797" spans="1:26" ht="15.75" customHeight="1">
      <c r="A797" s="198"/>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6"/>
    </row>
    <row r="798" spans="1:26" ht="15.75" customHeight="1">
      <c r="A798" s="198"/>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6"/>
    </row>
    <row r="799" spans="1:26" ht="15.75" customHeight="1">
      <c r="A799" s="198"/>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6"/>
    </row>
    <row r="800" spans="1:26" ht="15.75" customHeight="1">
      <c r="A800" s="198"/>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6"/>
    </row>
    <row r="801" spans="1:26" ht="15.75" customHeight="1">
      <c r="A801" s="198"/>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6"/>
    </row>
    <row r="802" spans="1:26" ht="15.75" customHeight="1">
      <c r="A802" s="198"/>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6"/>
    </row>
    <row r="803" spans="1:26" ht="15.75" customHeight="1">
      <c r="A803" s="198"/>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6"/>
    </row>
    <row r="804" spans="1:26" ht="15.75" customHeight="1">
      <c r="A804" s="198"/>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6"/>
    </row>
    <row r="805" spans="1:26" ht="15.75" customHeight="1">
      <c r="A805" s="198"/>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6"/>
    </row>
    <row r="806" spans="1:26" ht="15.75" customHeight="1">
      <c r="A806" s="198"/>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6"/>
    </row>
    <row r="807" spans="1:26" ht="15.75" customHeight="1">
      <c r="A807" s="198"/>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6"/>
    </row>
    <row r="808" spans="1:26" ht="15.75" customHeight="1">
      <c r="A808" s="198"/>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6"/>
    </row>
    <row r="809" spans="1:26" ht="15.75" customHeight="1">
      <c r="A809" s="198"/>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6"/>
    </row>
    <row r="810" spans="1:26" ht="15.75" customHeight="1">
      <c r="A810" s="198"/>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6"/>
    </row>
    <row r="811" spans="1:26" ht="15.75" customHeight="1">
      <c r="A811" s="198"/>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6"/>
    </row>
    <row r="812" spans="1:26" ht="15.75" customHeight="1">
      <c r="A812" s="198"/>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6"/>
    </row>
    <row r="813" spans="1:26" ht="15.75" customHeight="1">
      <c r="A813" s="198"/>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6"/>
    </row>
    <row r="814" spans="1:26" ht="15.75" customHeight="1">
      <c r="A814" s="198"/>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6"/>
    </row>
    <row r="815" spans="1:26" ht="15.75" customHeight="1">
      <c r="A815" s="198"/>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6"/>
    </row>
    <row r="816" spans="1:26" ht="15.75" customHeight="1">
      <c r="A816" s="198"/>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6"/>
    </row>
    <row r="817" spans="1:26" ht="15.75" customHeight="1">
      <c r="A817" s="198"/>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6"/>
    </row>
    <row r="818" spans="1:26" ht="15.75" customHeight="1">
      <c r="A818" s="198"/>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6"/>
    </row>
    <row r="819" spans="1:26" ht="15.75" customHeight="1">
      <c r="A819" s="198"/>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6"/>
    </row>
    <row r="820" spans="1:26" ht="15.75" customHeight="1">
      <c r="A820" s="198"/>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6"/>
    </row>
    <row r="821" spans="1:26" ht="15.75" customHeight="1">
      <c r="A821" s="198"/>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6"/>
    </row>
    <row r="822" spans="1:26" ht="15.75" customHeight="1">
      <c r="A822" s="198"/>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6"/>
    </row>
    <row r="823" spans="1:26" ht="15.75" customHeight="1">
      <c r="A823" s="198"/>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6"/>
    </row>
    <row r="824" spans="1:26" ht="15.75" customHeight="1">
      <c r="A824" s="198"/>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6"/>
    </row>
    <row r="825" spans="1:26" ht="15.75" customHeight="1">
      <c r="A825" s="198"/>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6"/>
    </row>
    <row r="826" spans="1:26" ht="15.75" customHeight="1">
      <c r="A826" s="198"/>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6"/>
    </row>
    <row r="827" spans="1:26" ht="15.75" customHeight="1">
      <c r="A827" s="198"/>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6"/>
    </row>
    <row r="828" spans="1:26" ht="15.75" customHeight="1">
      <c r="A828" s="198"/>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6"/>
    </row>
    <row r="829" spans="1:26" ht="15.75" customHeight="1">
      <c r="A829" s="198"/>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6"/>
    </row>
    <row r="830" spans="1:26" ht="15.75" customHeight="1">
      <c r="A830" s="198"/>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6"/>
    </row>
    <row r="831" spans="1:26" ht="15.75" customHeight="1">
      <c r="A831" s="198"/>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6"/>
    </row>
    <row r="832" spans="1:26" ht="15.75" customHeight="1">
      <c r="A832" s="198"/>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6"/>
    </row>
    <row r="833" spans="1:26" ht="15.75" customHeight="1">
      <c r="A833" s="198"/>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6"/>
    </row>
    <row r="834" spans="1:26" ht="15.75" customHeight="1">
      <c r="A834" s="198"/>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6"/>
    </row>
    <row r="835" spans="1:26" ht="15.75" customHeight="1">
      <c r="A835" s="198"/>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6"/>
    </row>
    <row r="836" spans="1:26" ht="15.75" customHeight="1">
      <c r="A836" s="198"/>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6"/>
    </row>
    <row r="837" spans="1:26" ht="15.75" customHeight="1">
      <c r="A837" s="198"/>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6"/>
    </row>
    <row r="838" spans="1:26" ht="15.75" customHeight="1">
      <c r="A838" s="198"/>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6"/>
    </row>
    <row r="839" spans="1:26" ht="15.75" customHeight="1">
      <c r="A839" s="198"/>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6"/>
    </row>
    <row r="840" spans="1:26" ht="15.75" customHeight="1">
      <c r="A840" s="198"/>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6"/>
    </row>
    <row r="841" spans="1:26" ht="15.75" customHeight="1">
      <c r="A841" s="198"/>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6"/>
    </row>
    <row r="842" spans="1:26" ht="15.75" customHeight="1">
      <c r="A842" s="198"/>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6"/>
    </row>
    <row r="843" spans="1:26" ht="15.75" customHeight="1">
      <c r="A843" s="198"/>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6"/>
    </row>
    <row r="844" spans="1:26" ht="15.75" customHeight="1">
      <c r="A844" s="198"/>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6"/>
    </row>
    <row r="845" spans="1:26" ht="15.75" customHeight="1">
      <c r="A845" s="198"/>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6"/>
    </row>
    <row r="846" spans="1:26" ht="15.75" customHeight="1">
      <c r="A846" s="198"/>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6"/>
    </row>
    <row r="847" spans="1:26" ht="15.75" customHeight="1">
      <c r="A847" s="198"/>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6"/>
    </row>
    <row r="848" spans="1:26" ht="15.75" customHeight="1">
      <c r="A848" s="198"/>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6"/>
    </row>
    <row r="849" spans="1:26" ht="15.75" customHeight="1">
      <c r="A849" s="198"/>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6"/>
    </row>
    <row r="850" spans="1:26" ht="15.75" customHeight="1">
      <c r="A850" s="198"/>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6"/>
    </row>
    <row r="851" spans="1:26" ht="15.75" customHeight="1">
      <c r="A851" s="198"/>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6"/>
    </row>
    <row r="852" spans="1:26" ht="15.75" customHeight="1">
      <c r="A852" s="198"/>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6"/>
    </row>
    <row r="853" spans="1:26" ht="15.75" customHeight="1">
      <c r="A853" s="198"/>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6"/>
    </row>
    <row r="854" spans="1:26" ht="15.75" customHeight="1">
      <c r="A854" s="198"/>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6"/>
    </row>
    <row r="855" spans="1:26" ht="15.75" customHeight="1">
      <c r="A855" s="198"/>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6"/>
    </row>
    <row r="856" spans="1:26" ht="15.75" customHeight="1">
      <c r="A856" s="198"/>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6"/>
    </row>
    <row r="857" spans="1:26" ht="15.75" customHeight="1">
      <c r="A857" s="198"/>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6"/>
    </row>
    <row r="858" spans="1:26" ht="15.75" customHeight="1">
      <c r="A858" s="198"/>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6"/>
    </row>
    <row r="859" spans="1:26" ht="15.75" customHeight="1">
      <c r="A859" s="198"/>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6"/>
    </row>
    <row r="860" spans="1:26" ht="15.75" customHeight="1">
      <c r="A860" s="198"/>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6"/>
    </row>
    <row r="861" spans="1:26" ht="15.75" customHeight="1">
      <c r="A861" s="198"/>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6"/>
    </row>
    <row r="862" spans="1:26" ht="15.75" customHeight="1">
      <c r="A862" s="198"/>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6"/>
    </row>
    <row r="863" spans="1:26" ht="15.75" customHeight="1">
      <c r="A863" s="198"/>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6"/>
    </row>
    <row r="864" spans="1:26" ht="15.75" customHeight="1">
      <c r="A864" s="198"/>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6"/>
    </row>
    <row r="865" spans="1:26" ht="15.75" customHeight="1">
      <c r="A865" s="198"/>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6"/>
    </row>
    <row r="866" spans="1:26" ht="15.75" customHeight="1">
      <c r="A866" s="198"/>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6"/>
    </row>
    <row r="867" spans="1:26" ht="15.75" customHeight="1">
      <c r="A867" s="198"/>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6"/>
    </row>
    <row r="868" spans="1:26" ht="15.75" customHeight="1">
      <c r="A868" s="198"/>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6"/>
    </row>
    <row r="869" spans="1:26" ht="15.75" customHeight="1">
      <c r="A869" s="198"/>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6"/>
    </row>
    <row r="870" spans="1:26" ht="15.75" customHeight="1">
      <c r="A870" s="198"/>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6"/>
    </row>
    <row r="871" spans="1:26" ht="15.75" customHeight="1">
      <c r="A871" s="198"/>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6"/>
    </row>
    <row r="872" spans="1:26" ht="15.75" customHeight="1">
      <c r="A872" s="198"/>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6"/>
    </row>
    <row r="873" spans="1:26" ht="15.75" customHeight="1">
      <c r="A873" s="198"/>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6"/>
    </row>
    <row r="874" spans="1:26" ht="15.75" customHeight="1">
      <c r="A874" s="198"/>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6"/>
    </row>
    <row r="875" spans="1:26" ht="15.75" customHeight="1">
      <c r="A875" s="198"/>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6"/>
    </row>
    <row r="876" spans="1:26" ht="15.75" customHeight="1">
      <c r="A876" s="198"/>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6"/>
    </row>
    <row r="877" spans="1:26" ht="15.75" customHeight="1">
      <c r="A877" s="198"/>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6"/>
    </row>
    <row r="878" spans="1:26" ht="15.75" customHeight="1">
      <c r="A878" s="198"/>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6"/>
    </row>
    <row r="879" spans="1:26" ht="15.75" customHeight="1">
      <c r="A879" s="198"/>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6"/>
    </row>
    <row r="880" spans="1:26" ht="15.75" customHeight="1">
      <c r="A880" s="198"/>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6"/>
    </row>
    <row r="881" spans="1:26" ht="15.75" customHeight="1">
      <c r="A881" s="198"/>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6"/>
    </row>
    <row r="882" spans="1:26" ht="15.75" customHeight="1">
      <c r="A882" s="198"/>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6"/>
    </row>
    <row r="883" spans="1:26" ht="15.75" customHeight="1">
      <c r="A883" s="198"/>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6"/>
    </row>
    <row r="884" spans="1:26" ht="15.75" customHeight="1">
      <c r="A884" s="198"/>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6"/>
    </row>
    <row r="885" spans="1:26" ht="15.75" customHeight="1">
      <c r="A885" s="198"/>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6"/>
    </row>
    <row r="886" spans="1:26" ht="15.75" customHeight="1">
      <c r="A886" s="198"/>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6"/>
    </row>
    <row r="887" spans="1:26" ht="15.75" customHeight="1">
      <c r="A887" s="198"/>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6"/>
    </row>
    <row r="888" spans="1:26" ht="15.75" customHeight="1">
      <c r="A888" s="198"/>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6"/>
    </row>
    <row r="889" spans="1:26" ht="15.75" customHeight="1">
      <c r="A889" s="198"/>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6"/>
    </row>
    <row r="890" spans="1:26" ht="15.75" customHeight="1">
      <c r="A890" s="198"/>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6"/>
    </row>
    <row r="891" spans="1:26" ht="15.75" customHeight="1">
      <c r="A891" s="198"/>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6"/>
    </row>
    <row r="892" spans="1:26" ht="15.75" customHeight="1">
      <c r="A892" s="198"/>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6"/>
    </row>
    <row r="893" spans="1:26" ht="15.75" customHeight="1">
      <c r="A893" s="198"/>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6"/>
    </row>
    <row r="894" spans="1:26" ht="15.75" customHeight="1">
      <c r="A894" s="198"/>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6"/>
    </row>
    <row r="895" spans="1:26" ht="15.75" customHeight="1">
      <c r="A895" s="198"/>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6"/>
    </row>
    <row r="896" spans="1:26" ht="15.75" customHeight="1">
      <c r="A896" s="198"/>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6"/>
    </row>
    <row r="897" spans="1:26" ht="15.75" customHeight="1">
      <c r="A897" s="198"/>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6"/>
    </row>
    <row r="898" spans="1:26" ht="15.75" customHeight="1">
      <c r="A898" s="198"/>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6"/>
    </row>
    <row r="899" spans="1:26" ht="15.75" customHeight="1">
      <c r="A899" s="198"/>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6"/>
    </row>
    <row r="900" spans="1:26" ht="15.75" customHeight="1">
      <c r="A900" s="198"/>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6"/>
    </row>
    <row r="901" spans="1:26" ht="15.75" customHeight="1">
      <c r="A901" s="198"/>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6"/>
    </row>
    <row r="902" spans="1:26" ht="15.75" customHeight="1">
      <c r="A902" s="198"/>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6"/>
    </row>
    <row r="903" spans="1:26" ht="15.75" customHeight="1">
      <c r="A903" s="198"/>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6"/>
    </row>
    <row r="904" spans="1:26" ht="15.75" customHeight="1">
      <c r="A904" s="198"/>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6"/>
    </row>
    <row r="905" spans="1:26" ht="15.75" customHeight="1">
      <c r="A905" s="198"/>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6"/>
    </row>
    <row r="906" spans="1:26" ht="15.75" customHeight="1">
      <c r="A906" s="198"/>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6"/>
    </row>
    <row r="907" spans="1:26" ht="15.75" customHeight="1">
      <c r="A907" s="198"/>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6"/>
    </row>
    <row r="908" spans="1:26" ht="15.75" customHeight="1">
      <c r="A908" s="198"/>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6"/>
    </row>
    <row r="909" spans="1:26" ht="15.75" customHeight="1">
      <c r="A909" s="198"/>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6"/>
    </row>
    <row r="910" spans="1:26" ht="15.75" customHeight="1">
      <c r="A910" s="198"/>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6"/>
    </row>
    <row r="911" spans="1:26" ht="15.75" customHeight="1">
      <c r="A911" s="198"/>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6"/>
    </row>
    <row r="912" spans="1:26" ht="15.75" customHeight="1">
      <c r="A912" s="198"/>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6"/>
    </row>
    <row r="913" spans="1:26" ht="15.75" customHeight="1">
      <c r="A913" s="198"/>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6"/>
    </row>
    <row r="914" spans="1:26" ht="15.75" customHeight="1">
      <c r="A914" s="198"/>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6"/>
    </row>
    <row r="915" spans="1:26" ht="15.75" customHeight="1">
      <c r="A915" s="198"/>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6"/>
    </row>
    <row r="916" spans="1:26" ht="15.75" customHeight="1">
      <c r="A916" s="198"/>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6"/>
    </row>
    <row r="917" spans="1:26" ht="15.75" customHeight="1">
      <c r="A917" s="198"/>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6"/>
    </row>
    <row r="918" spans="1:26" ht="15.75" customHeight="1">
      <c r="A918" s="198"/>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6"/>
    </row>
    <row r="919" spans="1:26" ht="15.75" customHeight="1">
      <c r="A919" s="198"/>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6"/>
    </row>
    <row r="920" spans="1:26" ht="15.75" customHeight="1">
      <c r="A920" s="198"/>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6"/>
    </row>
    <row r="921" spans="1:26" ht="15.75" customHeight="1">
      <c r="A921" s="198"/>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6"/>
    </row>
    <row r="922" spans="1:26" ht="15.75" customHeight="1">
      <c r="A922" s="198"/>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6"/>
    </row>
    <row r="923" spans="1:26" ht="15.75" customHeight="1">
      <c r="A923" s="198"/>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6"/>
    </row>
    <row r="924" spans="1:26" ht="15.75" customHeight="1">
      <c r="A924" s="198"/>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6"/>
    </row>
    <row r="925" spans="1:26" ht="15.75" customHeight="1">
      <c r="A925" s="198"/>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6"/>
    </row>
    <row r="926" spans="1:26" ht="15.75" customHeight="1">
      <c r="A926" s="198"/>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6"/>
    </row>
    <row r="927" spans="1:26" ht="15.75" customHeight="1">
      <c r="A927" s="198"/>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6"/>
    </row>
    <row r="928" spans="1:26" ht="15.75" customHeight="1">
      <c r="A928" s="198"/>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6"/>
    </row>
    <row r="929" spans="1:26" ht="15.75" customHeight="1">
      <c r="A929" s="198"/>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6"/>
    </row>
    <row r="930" spans="1:26" ht="15.75" customHeight="1">
      <c r="A930" s="198"/>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6"/>
    </row>
    <row r="931" spans="1:26" ht="15.75" customHeight="1">
      <c r="A931" s="198"/>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6"/>
    </row>
    <row r="932" spans="1:26" ht="15.75" customHeight="1">
      <c r="A932" s="198"/>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6"/>
    </row>
    <row r="933" spans="1:26" ht="15.75" customHeight="1">
      <c r="A933" s="198"/>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6"/>
    </row>
    <row r="934" spans="1:26" ht="15.75" customHeight="1">
      <c r="A934" s="198"/>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6"/>
    </row>
    <row r="935" spans="1:26" ht="15.75" customHeight="1">
      <c r="A935" s="198"/>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6"/>
    </row>
    <row r="936" spans="1:26" ht="15.75" customHeight="1">
      <c r="A936" s="198"/>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6"/>
    </row>
    <row r="937" spans="1:26" ht="15.75" customHeight="1">
      <c r="A937" s="198"/>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6"/>
    </row>
    <row r="938" spans="1:26" ht="15.75" customHeight="1">
      <c r="A938" s="198"/>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6"/>
    </row>
    <row r="939" spans="1:26" ht="15.75" customHeight="1">
      <c r="A939" s="198"/>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6"/>
    </row>
    <row r="940" spans="1:26" ht="15.75" customHeight="1">
      <c r="A940" s="198"/>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6"/>
    </row>
    <row r="941" spans="1:26" ht="15.75" customHeight="1">
      <c r="A941" s="198"/>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6"/>
    </row>
    <row r="942" spans="1:26" ht="15.75" customHeight="1">
      <c r="A942" s="198"/>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6"/>
    </row>
    <row r="943" spans="1:26" ht="15.75" customHeight="1">
      <c r="A943" s="198"/>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6"/>
    </row>
    <row r="944" spans="1:26" ht="15.75" customHeight="1">
      <c r="A944" s="198"/>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6"/>
    </row>
    <row r="945" spans="1:26" ht="15.75" customHeight="1">
      <c r="A945" s="198"/>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6"/>
    </row>
    <row r="946" spans="1:26" ht="15.75" customHeight="1">
      <c r="A946" s="198"/>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6"/>
    </row>
    <row r="947" spans="1:26" ht="15.75" customHeight="1">
      <c r="A947" s="198"/>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6"/>
    </row>
    <row r="948" spans="1:26" ht="15.75" customHeight="1">
      <c r="A948" s="198"/>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6"/>
    </row>
    <row r="949" spans="1:26" ht="15.75" customHeight="1">
      <c r="A949" s="198"/>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6"/>
    </row>
    <row r="950" spans="1:26" ht="15.75" customHeight="1">
      <c r="A950" s="198"/>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6"/>
    </row>
    <row r="951" spans="1:26" ht="15.75" customHeight="1">
      <c r="A951" s="198"/>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6"/>
    </row>
    <row r="952" spans="1:26" ht="15.75" customHeight="1">
      <c r="A952" s="198"/>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6"/>
    </row>
    <row r="953" spans="1:26" ht="15.75" customHeight="1">
      <c r="A953" s="198"/>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6"/>
    </row>
    <row r="954" spans="1:26" ht="15.75" customHeight="1">
      <c r="A954" s="198"/>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6"/>
    </row>
    <row r="955" spans="1:26" ht="15.75" customHeight="1">
      <c r="A955" s="198"/>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6"/>
    </row>
    <row r="956" spans="1:26" ht="15.75" customHeight="1">
      <c r="A956" s="198"/>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6"/>
    </row>
    <row r="957" spans="1:26" ht="15.75" customHeight="1">
      <c r="A957" s="198"/>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6"/>
    </row>
    <row r="958" spans="1:26" ht="15.75" customHeight="1">
      <c r="A958" s="198"/>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6"/>
    </row>
    <row r="959" spans="1:26" ht="15.75" customHeight="1">
      <c r="A959" s="198"/>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6"/>
    </row>
    <row r="960" spans="1:26" ht="15.75" customHeight="1">
      <c r="A960" s="198"/>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6"/>
    </row>
    <row r="961" spans="1:26" ht="15.75" customHeight="1">
      <c r="A961" s="198"/>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6"/>
    </row>
    <row r="962" spans="1:26" ht="15.75" customHeight="1">
      <c r="A962" s="198"/>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6"/>
    </row>
    <row r="963" spans="1:26" ht="15.75" customHeight="1">
      <c r="A963" s="198"/>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6"/>
    </row>
    <row r="964" spans="1:26" ht="15.75" customHeight="1">
      <c r="A964" s="198"/>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6"/>
    </row>
    <row r="965" spans="1:26" ht="15.75" customHeight="1">
      <c r="A965" s="198"/>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6"/>
    </row>
    <row r="966" spans="1:26" ht="15.75" customHeight="1">
      <c r="A966" s="198"/>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6"/>
    </row>
    <row r="967" spans="1:26" ht="15.75" customHeight="1">
      <c r="A967" s="198"/>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6"/>
    </row>
    <row r="968" spans="1:26" ht="15.75" customHeight="1">
      <c r="A968" s="198"/>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6"/>
    </row>
    <row r="969" spans="1:26" ht="15.75" customHeight="1">
      <c r="A969" s="198"/>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6"/>
    </row>
    <row r="970" spans="1:26" ht="15.75" customHeight="1">
      <c r="A970" s="198"/>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6"/>
    </row>
    <row r="971" spans="1:26" ht="15.75" customHeight="1">
      <c r="A971" s="198"/>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6"/>
    </row>
    <row r="972" spans="1:26" ht="15.75" customHeight="1">
      <c r="A972" s="198"/>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6"/>
    </row>
    <row r="973" spans="1:26" ht="15.75" customHeight="1">
      <c r="A973" s="198"/>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6"/>
    </row>
    <row r="974" spans="1:26" ht="15.75" customHeight="1">
      <c r="A974" s="198"/>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6"/>
    </row>
    <row r="975" spans="1:26" ht="15.75" customHeight="1">
      <c r="A975" s="198"/>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6"/>
    </row>
    <row r="976" spans="1:26" ht="15.75" customHeight="1">
      <c r="A976" s="198"/>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6"/>
    </row>
    <row r="977" spans="1:26" ht="15.75" customHeight="1">
      <c r="A977" s="198"/>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6"/>
    </row>
    <row r="978" spans="1:26" ht="15.75" customHeight="1">
      <c r="A978" s="198"/>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6"/>
    </row>
    <row r="979" spans="1:26" ht="15.75" customHeight="1">
      <c r="A979" s="198"/>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6"/>
    </row>
    <row r="980" spans="1:26" ht="15.75" customHeight="1">
      <c r="A980" s="198"/>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6"/>
    </row>
    <row r="981" spans="1:26" ht="15.75" customHeight="1">
      <c r="A981" s="198"/>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6"/>
    </row>
    <row r="982" spans="1:26" ht="15.75" customHeight="1">
      <c r="A982" s="198"/>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6"/>
    </row>
    <row r="983" spans="1:26" ht="15.75" customHeight="1">
      <c r="A983" s="198"/>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6"/>
    </row>
    <row r="984" spans="1:26" ht="15.75" customHeight="1">
      <c r="A984" s="198"/>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6"/>
    </row>
    <row r="985" spans="1:26" ht="15.75" customHeight="1">
      <c r="A985" s="198"/>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6"/>
    </row>
    <row r="986" spans="1:26" ht="15.75" customHeight="1">
      <c r="A986" s="198"/>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6"/>
    </row>
    <row r="987" spans="1:26" ht="15.75" customHeight="1">
      <c r="A987" s="198"/>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6"/>
    </row>
    <row r="988" spans="1:26" ht="15.75" customHeight="1">
      <c r="A988" s="198"/>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6"/>
    </row>
    <row r="989" spans="1:26" ht="15.75" customHeight="1">
      <c r="A989" s="198"/>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6"/>
    </row>
    <row r="990" spans="1:26" ht="15.75" customHeight="1">
      <c r="A990" s="198"/>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6"/>
    </row>
    <row r="991" spans="1:26" ht="15.75" customHeight="1">
      <c r="A991" s="198"/>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6"/>
    </row>
    <row r="992" spans="1:26" ht="15.75" customHeight="1">
      <c r="A992" s="198"/>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6"/>
    </row>
    <row r="993" spans="1:26" ht="15.75" customHeight="1">
      <c r="A993" s="198"/>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6"/>
    </row>
    <row r="994" spans="1:26" ht="15.75" customHeight="1">
      <c r="A994" s="198"/>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6"/>
    </row>
    <row r="995" spans="1:26" ht="15.75" customHeight="1">
      <c r="A995" s="198"/>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6"/>
    </row>
    <row r="996" spans="1:26" ht="15.75" customHeight="1">
      <c r="A996" s="198"/>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6"/>
    </row>
    <row r="997" spans="1:26" ht="15.75" customHeight="1">
      <c r="A997" s="198"/>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6"/>
    </row>
    <row r="998" spans="1:26" ht="15.75" customHeight="1">
      <c r="A998" s="198"/>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6"/>
    </row>
    <row r="999" spans="1:26" ht="15.75" customHeight="1">
      <c r="A999" s="198"/>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6"/>
    </row>
    <row r="1000" spans="1:26" ht="15.75" customHeight="1">
      <c r="A1000" s="198"/>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6"/>
    </row>
    <row r="1001" spans="1:26" ht="15.75" customHeight="1">
      <c r="A1001" s="198"/>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6"/>
    </row>
    <row r="1002" spans="1:26" ht="15.75" customHeight="1">
      <c r="A1002" s="199"/>
      <c r="B1002" s="200"/>
      <c r="C1002" s="200"/>
      <c r="D1002" s="200"/>
      <c r="E1002" s="200"/>
      <c r="F1002" s="200"/>
      <c r="G1002" s="200"/>
      <c r="H1002" s="200"/>
      <c r="I1002" s="200"/>
      <c r="J1002" s="200"/>
      <c r="K1002" s="200"/>
      <c r="L1002" s="200"/>
      <c r="M1002" s="200"/>
      <c r="N1002" s="200"/>
      <c r="O1002" s="200"/>
      <c r="P1002" s="200"/>
      <c r="Q1002" s="200"/>
      <c r="R1002" s="200"/>
      <c r="S1002" s="200"/>
      <c r="T1002" s="200"/>
      <c r="U1002" s="200"/>
      <c r="V1002" s="200"/>
      <c r="W1002" s="200"/>
      <c r="X1002" s="200"/>
      <c r="Y1002" s="200"/>
      <c r="Z1002" s="201"/>
    </row>
  </sheetData>
  <mergeCells count="20">
    <mergeCell ref="O16:Q16"/>
    <mergeCell ref="O18:U18"/>
    <mergeCell ref="O17:U17"/>
    <mergeCell ref="G34:L34"/>
    <mergeCell ref="A1:M1"/>
    <mergeCell ref="A2:C2"/>
    <mergeCell ref="A3:C3"/>
    <mergeCell ref="A5:C5"/>
    <mergeCell ref="F2:J2"/>
    <mergeCell ref="J48:K48"/>
    <mergeCell ref="G47:K47"/>
    <mergeCell ref="G35:K35"/>
    <mergeCell ref="A7:C7"/>
    <mergeCell ref="F3:J3"/>
    <mergeCell ref="G32:K32"/>
    <mergeCell ref="A9:B9"/>
    <mergeCell ref="A6:C6"/>
    <mergeCell ref="E6:G6"/>
    <mergeCell ref="G28:K28"/>
    <mergeCell ref="A15:B15"/>
  </mergeCells>
  <conditionalFormatting sqref="B11:M11">
    <cfRule type="beginsWith" dxfId="0" priority="1" stopIfTrue="1" operator="beginsWith" text="X">
      <formula>FIND(UPPER("X"),UPPER(B11))=1</formula>
      <formula>"X"</formula>
    </cfRule>
  </conditionalFormatting>
  <dataValidations disablePrompts="1" count="3">
    <dataValidation type="list" allowBlank="1" showInputMessage="1" showErrorMessage="1" sqref="D2" xr:uid="{00000000-0002-0000-0000-000000000000}">
      <formula1>"S12,C12"</formula1>
    </dataValidation>
    <dataValidation type="list" allowBlank="1" showInputMessage="1" showErrorMessage="1" sqref="D3:D4" xr:uid="{00000000-0002-0000-0000-000001000000}">
      <formula1>"1,2,3,4,5,6,7,8,9,10,11,12"</formula1>
    </dataValidation>
    <dataValidation type="list" allowBlank="1" showInputMessage="1" showErrorMessage="1" sqref="D5" xr:uid="{00000000-0002-0000-0000-000002000000}">
      <formula1>"Yes,No"</formula1>
    </dataValidation>
  </dataValidations>
  <pageMargins left="0.7" right="0.7" top="0.75" bottom="0.75" header="0" footer="0"/>
  <pageSetup orientation="portrait"/>
  <headerFooter>
    <oddFooter>&amp;C&amp;"Arial,Regular"&amp;10&amp;K000000000000&amp;P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showGridLines="0" topLeftCell="A17" workbookViewId="0">
      <selection activeCell="H45" sqref="H45"/>
    </sheetView>
  </sheetViews>
  <sheetFormatPr baseColWidth="10" defaultColWidth="22.33203125" defaultRowHeight="16" customHeight="1"/>
  <cols>
    <col min="1" max="1" width="36.83203125" style="1" customWidth="1"/>
    <col min="2" max="14" width="22.33203125" style="1" customWidth="1"/>
    <col min="15" max="16384" width="22.33203125" style="1"/>
  </cols>
  <sheetData>
    <row r="1" spans="1:13" ht="17" customHeight="1">
      <c r="A1" t="s" s="202">
        <v>95</v>
      </c>
      <c r="B1" s="203"/>
      <c r="C1" s="7"/>
      <c r="D1" s="7"/>
      <c r="E1" s="7"/>
      <c r="F1" s="7"/>
      <c r="G1" s="7"/>
      <c r="H1" s="204"/>
      <c r="I1" s="205"/>
      <c r="J1" s="9"/>
      <c r="K1" s="9"/>
      <c r="L1" s="9"/>
      <c r="M1" s="10"/>
    </row>
    <row r="2" spans="1:13" ht="15.75" customHeight="1">
      <c r="A2" t="s" s="206">
        <v>96</v>
      </c>
      <c r="B2" s="163"/>
      <c r="C2" s="7"/>
      <c r="D2" s="7"/>
      <c r="E2" s="7"/>
      <c r="F2" s="7"/>
      <c r="G2" s="7"/>
      <c r="H2" s="7"/>
      <c r="I2" s="7"/>
      <c r="J2" s="14"/>
      <c r="K2" s="15"/>
      <c r="L2" s="15"/>
      <c r="M2" s="16"/>
    </row>
    <row r="3" spans="1:13" ht="15.25" customHeight="1">
      <c r="A3" t="s" s="207">
        <v>97</v>
      </c>
      <c r="B3" s="163"/>
      <c r="C3" s="7"/>
      <c r="D3" s="7"/>
      <c r="E3" s="7"/>
      <c r="F3" s="7"/>
      <c r="G3" s="7"/>
      <c r="H3" s="7"/>
      <c r="I3" s="7"/>
      <c r="J3" s="14"/>
      <c r="K3" s="15"/>
      <c r="L3" s="15"/>
      <c r="M3" s="16"/>
    </row>
    <row r="4" spans="1:13" ht="15.25" customHeight="1">
      <c r="A4" t="s" s="207">
        <v>98</v>
      </c>
      <c r="B4" s="163"/>
      <c r="C4" s="7"/>
      <c r="D4" s="7"/>
      <c r="E4" s="7"/>
      <c r="F4" s="7"/>
      <c r="G4" s="7"/>
      <c r="H4" s="7"/>
      <c r="I4" s="7"/>
      <c r="J4" s="14"/>
      <c r="K4" s="15"/>
      <c r="L4" s="15"/>
      <c r="M4" s="16"/>
    </row>
    <row r="5" spans="1:13" ht="15.25" customHeight="1">
      <c r="A5" t="s" s="207">
        <v>99</v>
      </c>
      <c r="B5" s="163"/>
      <c r="C5" s="21"/>
      <c r="D5" s="22"/>
      <c r="E5" s="22"/>
      <c r="F5" s="31"/>
      <c r="G5" s="7"/>
      <c r="H5" s="7"/>
      <c r="I5" s="7"/>
      <c r="J5" s="14"/>
      <c r="K5" s="15"/>
      <c r="L5" s="15"/>
      <c r="M5" s="16"/>
    </row>
    <row r="6" spans="1:13" ht="15.25" customHeight="1">
      <c r="A6" t="s" s="207">
        <v>100</v>
      </c>
      <c r="B6" s="163"/>
      <c r="C6" s="208"/>
      <c r="D6" s="168"/>
      <c r="E6" s="168"/>
      <c r="F6" s="88"/>
      <c r="G6" s="7"/>
      <c r="H6" s="7"/>
      <c r="I6" s="7"/>
      <c r="J6" s="14"/>
      <c r="K6" s="15"/>
      <c r="L6" s="15"/>
      <c r="M6" s="16"/>
    </row>
    <row r="7" spans="1:13" ht="15.25" customHeight="1">
      <c r="A7" t="s" s="207">
        <v>101</v>
      </c>
      <c r="B7" s="133"/>
      <c r="C7" s="7"/>
      <c r="D7" s="7"/>
      <c r="E7" s="7"/>
      <c r="F7" s="7"/>
      <c r="G7" s="7"/>
      <c r="H7" s="7"/>
      <c r="I7" s="7"/>
      <c r="J7" s="14"/>
      <c r="K7" s="15"/>
      <c r="L7" s="15"/>
      <c r="M7" s="16"/>
    </row>
    <row r="8" spans="1:13" ht="15.25" customHeight="1">
      <c r="A8" t="s" s="207">
        <v>102</v>
      </c>
      <c r="B8" s="142"/>
      <c r="C8" s="7"/>
      <c r="D8" s="7"/>
      <c r="E8" s="7"/>
      <c r="F8" s="7"/>
      <c r="G8" s="7"/>
      <c r="H8" s="7"/>
      <c r="I8" s="7"/>
      <c r="J8" s="14"/>
      <c r="K8" s="15"/>
      <c r="L8" s="15"/>
      <c r="M8" s="16"/>
    </row>
    <row r="9" spans="1:13" ht="16.5" customHeight="1">
      <c r="A9" t="s" s="207">
        <v>103</v>
      </c>
      <c r="B9" s="142"/>
      <c r="C9" s="7"/>
      <c r="D9" s="7"/>
      <c r="E9" s="209"/>
      <c r="F9" s="7"/>
      <c r="G9" s="7"/>
      <c r="H9" s="7"/>
      <c r="I9" s="7"/>
      <c r="J9" s="14"/>
      <c r="K9" s="15"/>
      <c r="L9" s="15"/>
      <c r="M9" s="16"/>
    </row>
    <row r="10" spans="1:13" ht="16.5" customHeight="1">
      <c r="A10" t="s" s="210">
        <v>104</v>
      </c>
      <c r="B10" s="142"/>
      <c r="C10" s="7"/>
      <c r="D10" s="7"/>
      <c r="E10" s="209"/>
      <c r="F10" s="7"/>
      <c r="G10" s="7"/>
      <c r="H10" s="7"/>
      <c r="I10" s="7"/>
      <c r="J10" s="14"/>
      <c r="K10" s="15"/>
      <c r="L10" s="15"/>
      <c r="M10" s="16"/>
    </row>
    <row r="11" spans="1:13" ht="17" customHeight="1">
      <c r="A11" t="s" s="211">
        <v>105</v>
      </c>
      <c r="B11" s="142"/>
      <c r="C11" s="7"/>
      <c r="D11" s="7"/>
      <c r="E11" s="209"/>
      <c r="F11" s="7"/>
      <c r="G11" s="7"/>
      <c r="H11" s="7"/>
      <c r="I11" s="7"/>
      <c r="J11" s="14"/>
      <c r="K11" s="15"/>
      <c r="L11" s="15"/>
      <c r="M11" s="16"/>
    </row>
    <row r="12" spans="1:13" ht="17" customHeight="1">
      <c r="A12" s="212"/>
      <c r="B12" s="213"/>
      <c r="C12" s="213"/>
      <c r="D12" s="214"/>
      <c r="E12" s="215"/>
      <c r="F12" s="22"/>
      <c r="G12" s="22"/>
      <c r="H12" s="22"/>
      <c r="I12" s="22"/>
      <c r="J12" s="15"/>
      <c r="K12" s="15"/>
      <c r="L12" s="15"/>
      <c r="M12" s="16"/>
    </row>
    <row r="13" spans="1:13" ht="16.5" customHeight="1">
      <c r="A13" t="s" s="216">
        <v>106</v>
      </c>
      <c r="B13" t="s" s="216">
        <v>107</v>
      </c>
      <c r="C13" t="s" s="216">
        <v>108</v>
      </c>
      <c r="D13" s="170"/>
      <c r="E13" s="217"/>
      <c r="F13" s="15"/>
      <c r="G13" s="15"/>
      <c r="H13" s="15"/>
      <c r="I13" s="15"/>
      <c r="J13" s="15"/>
      <c r="K13" s="15"/>
      <c r="L13" s="15"/>
      <c r="M13" s="16"/>
    </row>
    <row r="14" spans="1:13" ht="16.5" customHeight="1">
      <c r="A14" t="s" s="161">
        <v>109</v>
      </c>
      <c r="B14" t="s" s="161">
        <v>110</v>
      </c>
      <c r="C14" t="s" s="161">
        <v>111</v>
      </c>
      <c r="D14" s="170"/>
      <c r="E14" s="217"/>
      <c r="F14" s="15"/>
      <c r="G14" s="15"/>
      <c r="H14" s="15"/>
      <c r="I14" s="15"/>
      <c r="J14" s="15"/>
      <c r="K14" s="15"/>
      <c r="L14" s="15"/>
      <c r="M14" s="16"/>
    </row>
    <row r="15" spans="1:13" ht="13.75" customHeight="1">
      <c r="A15" s="218"/>
      <c r="B15" s="193"/>
      <c r="C15" s="193"/>
      <c r="D15" s="22"/>
      <c r="E15" s="15"/>
      <c r="F15" s="15"/>
      <c r="G15" s="15"/>
      <c r="H15" s="15"/>
      <c r="I15" s="15"/>
      <c r="J15" s="15"/>
      <c r="K15" s="15"/>
      <c r="L15" s="15"/>
      <c r="M15" s="16"/>
    </row>
    <row r="16" spans="1:13" ht="13.75" customHeight="1">
      <c r="A16" s="198"/>
      <c r="B16" s="15"/>
      <c r="C16" s="15"/>
      <c r="D16" s="15"/>
      <c r="E16" s="15"/>
      <c r="F16" s="15"/>
      <c r="G16" s="15"/>
      <c r="H16" s="15"/>
      <c r="I16" s="15"/>
      <c r="J16" s="15"/>
      <c r="K16" s="15"/>
      <c r="L16" s="15"/>
      <c r="M16" s="16"/>
    </row>
    <row r="17" spans="1:13" ht="16.5" customHeight="1">
      <c r="A17" t="s" s="219">
        <v>112</v>
      </c>
      <c r="B17" s="15"/>
      <c r="C17" s="15"/>
      <c r="D17" s="15"/>
      <c r="E17" s="15"/>
      <c r="F17" s="15"/>
      <c r="G17" s="15"/>
      <c r="H17" s="15"/>
      <c r="I17" s="15"/>
      <c r="J17" s="15"/>
      <c r="K17" s="15"/>
      <c r="L17" s="15"/>
      <c r="M17" s="16"/>
    </row>
    <row r="18" spans="1:13" ht="16.5" customHeight="1">
      <c r="A18" t="s" s="219">
        <v>113</v>
      </c>
      <c r="B18" s="15"/>
      <c r="C18" s="15"/>
      <c r="D18" s="15"/>
      <c r="E18" s="15"/>
      <c r="F18" s="15"/>
      <c r="G18" s="15"/>
      <c r="H18" s="15"/>
      <c r="I18" s="15"/>
      <c r="J18" s="15"/>
      <c r="K18" s="15"/>
      <c r="L18" s="15"/>
      <c r="M18" s="16"/>
    </row>
    <row r="19" spans="1:13" ht="16.5" customHeight="1">
      <c r="A19" t="s" s="219">
        <v>114</v>
      </c>
      <c r="B19" s="15"/>
      <c r="C19" s="15"/>
      <c r="D19" s="15"/>
      <c r="E19" s="15"/>
      <c r="F19" s="15"/>
      <c r="G19" s="15"/>
      <c r="H19" s="15"/>
      <c r="I19" s="15"/>
      <c r="J19" s="15"/>
      <c r="K19" s="15"/>
      <c r="L19" s="15"/>
      <c r="M19" s="16"/>
    </row>
    <row r="20" spans="1:13" ht="16.5" customHeight="1">
      <c r="A20" t="s" s="219">
        <v>115</v>
      </c>
      <c r="B20" s="15"/>
      <c r="C20" s="15"/>
      <c r="D20" s="15"/>
      <c r="E20" s="15"/>
      <c r="F20" s="15"/>
      <c r="G20" s="15"/>
      <c r="H20" s="15"/>
      <c r="I20" s="15"/>
      <c r="J20" s="15"/>
      <c r="K20" s="15"/>
      <c r="L20" s="15"/>
      <c r="M20" s="16"/>
    </row>
    <row r="21" spans="1:13" ht="16.5" customHeight="1">
      <c r="A21" t="s" s="219">
        <v>116</v>
      </c>
      <c r="B21" s="15"/>
      <c r="C21" s="15"/>
      <c r="D21" s="15"/>
      <c r="E21" s="15"/>
      <c r="F21" s="15"/>
      <c r="G21" s="15"/>
      <c r="H21" s="15"/>
      <c r="I21" s="15"/>
      <c r="J21" s="15"/>
      <c r="K21" s="15"/>
      <c r="L21" s="15"/>
      <c r="M21" s="16"/>
    </row>
    <row r="22" spans="1:13" ht="13.75" customHeight="1">
      <c r="A22" s="198"/>
      <c r="B22" s="15"/>
      <c r="C22" s="15"/>
      <c r="D22" s="15"/>
      <c r="E22" s="15"/>
      <c r="F22" s="15"/>
      <c r="G22" s="15"/>
      <c r="H22" s="15"/>
      <c r="I22" s="15"/>
      <c r="J22" s="15"/>
      <c r="K22" s="15"/>
      <c r="L22" s="15"/>
      <c r="M22" s="16"/>
    </row>
    <row r="23" spans="1:13" ht="17" customHeight="1">
      <c r="A23" s="220"/>
      <c r="B23" s="59"/>
      <c r="C23" s="59"/>
      <c r="D23" s="59"/>
      <c r="E23" s="59"/>
      <c r="F23" s="59"/>
      <c r="G23" s="59"/>
      <c r="H23" s="59"/>
      <c r="I23" s="59"/>
      <c r="J23" s="59"/>
      <c r="K23" s="59"/>
      <c r="L23" s="59"/>
      <c r="M23" s="221"/>
    </row>
    <row r="24" spans="1:13" ht="17" customHeight="1">
      <c r="A24" t="s" s="222">
        <v>117</v>
      </c>
      <c r="B24" t="s" s="223">
        <v>118</v>
      </c>
      <c r="C24" t="s" s="223">
        <v>119</v>
      </c>
      <c r="D24" t="s" s="223">
        <v>120</v>
      </c>
      <c r="E24" t="s" s="223">
        <v>121</v>
      </c>
      <c r="F24" t="s" s="223">
        <v>122</v>
      </c>
      <c r="G24" t="s" s="223">
        <v>123</v>
      </c>
      <c r="H24" t="s" s="223">
        <v>124</v>
      </c>
      <c r="I24" t="s" s="223">
        <v>125</v>
      </c>
      <c r="J24" t="s" s="223">
        <v>126</v>
      </c>
      <c r="K24" t="s" s="223">
        <v>127</v>
      </c>
      <c r="L24" t="s" s="223">
        <v>128</v>
      </c>
      <c r="M24" t="s" s="224">
        <v>129</v>
      </c>
    </row>
    <row r="25" spans="1:13" ht="69" customHeight="1">
      <c r="A25" t="s" s="225">
        <v>130</v>
      </c>
      <c r="B25" t="s" s="225">
        <v>9</v>
      </c>
      <c r="C25" t="s" s="225">
        <v>10</v>
      </c>
      <c r="D25" t="s" s="225">
        <v>131</v>
      </c>
      <c r="E25" t="s" s="225">
        <v>12</v>
      </c>
      <c r="F25" t="s" s="225">
        <v>13</v>
      </c>
      <c r="G25" t="s" s="225">
        <v>132</v>
      </c>
      <c r="H25" t="s" s="225">
        <v>133</v>
      </c>
      <c r="I25" t="s" s="225">
        <v>134</v>
      </c>
      <c r="J25" t="s" s="225">
        <v>15</v>
      </c>
      <c r="K25" s="226"/>
      <c r="L25" s="226"/>
      <c r="M25" s="226"/>
    </row>
    <row r="26" spans="1:13" ht="68" customHeight="1">
      <c r="A26" t="s" s="227">
        <v>135</v>
      </c>
      <c r="B26" t="s" s="227">
        <v>136</v>
      </c>
      <c r="C26" t="s" s="227">
        <v>137</v>
      </c>
      <c r="D26" t="s" s="227">
        <v>138</v>
      </c>
      <c r="E26" t="s" s="227">
        <v>12</v>
      </c>
      <c r="F26" t="s" s="227">
        <v>13</v>
      </c>
      <c r="G26" t="s" s="227">
        <v>139</v>
      </c>
      <c r="H26" t="s" s="227">
        <v>140</v>
      </c>
      <c r="I26" t="s" s="227">
        <v>141</v>
      </c>
      <c r="J26" t="s" s="227">
        <v>142</v>
      </c>
      <c r="K26" s="178"/>
      <c r="L26" s="178"/>
      <c r="M26" s="178"/>
    </row>
    <row r="27" spans="1:13" ht="16.5" customHeight="1">
      <c r="A27" s="233"/>
      <c r="B27" s="234"/>
      <c r="C27" s="234"/>
      <c r="D27" s="228"/>
      <c r="E27" s="228"/>
      <c r="F27" s="228"/>
      <c r="G27" s="228"/>
      <c r="H27" s="228"/>
      <c r="I27" s="228"/>
      <c r="J27" s="228"/>
      <c r="K27" s="193"/>
      <c r="L27" s="193"/>
      <c r="M27" s="229"/>
    </row>
    <row r="28" spans="1:13" ht="13.75" customHeight="1">
      <c r="A28" s="235"/>
      <c r="B28" s="236"/>
      <c r="C28" s="236"/>
      <c r="D28" s="15"/>
      <c r="E28" s="15"/>
      <c r="F28" s="15"/>
      <c r="G28" s="15"/>
      <c r="H28" s="15"/>
      <c r="I28" s="15"/>
      <c r="J28" s="15"/>
      <c r="K28" s="15"/>
      <c r="L28" s="15"/>
      <c r="M28" s="16"/>
    </row>
    <row r="29" spans="1:13" ht="16.5" customHeight="1">
      <c r="A29" t="s" s="237">
        <v>143</v>
      </c>
      <c r="B29" s="236"/>
      <c r="C29" s="236"/>
      <c r="D29" s="15"/>
      <c r="E29" s="15"/>
      <c r="F29" s="15"/>
      <c r="G29" s="15"/>
      <c r="H29" s="15"/>
      <c r="I29" s="15"/>
      <c r="J29" s="15"/>
      <c r="K29" s="15"/>
      <c r="L29" s="15"/>
      <c r="M29" s="16"/>
    </row>
    <row r="30" spans="1:13" ht="16.5" customHeight="1">
      <c r="A30" t="s" s="238">
        <v>168</v>
      </c>
      <c r="B30" s="236"/>
      <c r="C30" s="236"/>
      <c r="D30" s="15"/>
      <c r="E30" s="15"/>
      <c r="F30" s="15"/>
      <c r="G30" s="15"/>
      <c r="H30" s="15"/>
      <c r="I30" s="15"/>
      <c r="J30" s="15"/>
      <c r="K30" s="15"/>
      <c r="L30" s="15"/>
      <c r="M30" s="16"/>
    </row>
    <row r="31" spans="1:13" ht="16.5" customHeight="1">
      <c r="A31" t="s" s="238">
        <v>144</v>
      </c>
      <c r="B31" s="236"/>
      <c r="C31" s="236"/>
      <c r="D31" s="15"/>
      <c r="E31" s="15"/>
      <c r="F31" s="15"/>
      <c r="G31" s="15"/>
      <c r="H31" s="15"/>
      <c r="I31" s="15"/>
      <c r="J31" s="15"/>
      <c r="K31" s="15"/>
      <c r="L31" s="15"/>
      <c r="M31" s="16"/>
    </row>
    <row r="32" spans="1:13" ht="16.5" customHeight="1">
      <c r="A32" t="s" s="237">
        <v>145</v>
      </c>
      <c r="B32" s="236"/>
      <c r="C32" s="236"/>
      <c r="D32" s="15"/>
      <c r="E32" s="15"/>
      <c r="F32" s="15"/>
      <c r="G32" s="15"/>
      <c r="H32" s="15"/>
      <c r="I32" s="15"/>
      <c r="J32" s="15"/>
      <c r="K32" s="15"/>
      <c r="L32" s="15"/>
      <c r="M32" s="16"/>
    </row>
    <row r="33" spans="1:13" ht="16.5" customHeight="1">
      <c r="A33" t="s" s="238">
        <v>169</v>
      </c>
      <c r="B33" s="236"/>
      <c r="C33" s="236"/>
      <c r="D33" s="15"/>
      <c r="E33" s="15"/>
      <c r="F33" s="15"/>
      <c r="G33" s="15"/>
      <c r="H33" s="15"/>
      <c r="I33" s="15"/>
      <c r="J33" s="15"/>
      <c r="K33" s="15"/>
      <c r="L33" s="15"/>
      <c r="M33" s="16"/>
    </row>
    <row r="34" spans="1:13" ht="16.5" customHeight="1">
      <c r="A34" t="s" s="237">
        <v>146</v>
      </c>
      <c r="B34" s="236"/>
      <c r="C34" s="236"/>
      <c r="D34" s="15"/>
      <c r="E34" s="15"/>
      <c r="F34" s="15"/>
      <c r="G34" s="15"/>
      <c r="H34" s="15"/>
      <c r="I34" s="15"/>
      <c r="J34" s="15"/>
      <c r="K34" s="15"/>
      <c r="L34" s="15"/>
      <c r="M34" s="16"/>
    </row>
    <row r="35" spans="1:13" ht="16.5" customHeight="1">
      <c r="A35" t="s" s="238">
        <v>147</v>
      </c>
      <c r="B35" s="236"/>
      <c r="C35" s="236"/>
      <c r="D35" s="15"/>
      <c r="E35" s="15"/>
      <c r="F35" s="15"/>
      <c r="G35" s="15"/>
      <c r="H35" s="15"/>
      <c r="I35" s="15"/>
      <c r="J35" s="15"/>
      <c r="K35" s="15"/>
      <c r="L35" s="15"/>
      <c r="M35" s="16"/>
    </row>
    <row r="36" spans="1:13" ht="16.5" customHeight="1">
      <c r="A36" t="s" s="237">
        <v>148</v>
      </c>
      <c r="B36" s="236"/>
      <c r="C36" s="236"/>
      <c r="D36" s="15"/>
      <c r="E36" s="15"/>
      <c r="F36" s="15"/>
      <c r="G36" s="15"/>
      <c r="H36" s="15"/>
      <c r="I36" s="15"/>
      <c r="J36" s="15"/>
      <c r="K36" s="15"/>
      <c r="L36" s="15"/>
      <c r="M36" s="16"/>
    </row>
    <row r="37" spans="1:13" ht="16.5" customHeight="1">
      <c r="A37" t="s" s="238">
        <v>149</v>
      </c>
      <c r="B37" s="236"/>
      <c r="C37" s="236"/>
      <c r="D37" s="15"/>
      <c r="E37" s="15"/>
      <c r="F37" s="15"/>
      <c r="G37" s="15"/>
      <c r="H37" s="15"/>
      <c r="I37" s="15"/>
      <c r="J37" s="15"/>
      <c r="K37" s="15"/>
      <c r="L37" s="15"/>
      <c r="M37" s="16"/>
    </row>
    <row r="38" spans="1:13" ht="16.5" customHeight="1">
      <c r="A38" t="s" s="237">
        <v>150</v>
      </c>
      <c r="B38" s="236"/>
      <c r="C38" s="236"/>
      <c r="D38" s="15"/>
      <c r="E38" s="15"/>
      <c r="F38" s="15"/>
      <c r="G38" s="15"/>
      <c r="H38" s="15"/>
      <c r="I38" s="15"/>
      <c r="J38" s="15"/>
      <c r="K38" s="15"/>
      <c r="L38" s="15"/>
      <c r="M38" s="16"/>
    </row>
    <row r="39" spans="1:13" ht="16.5" customHeight="1">
      <c r="A39" t="s" s="238">
        <v>151</v>
      </c>
      <c r="B39" s="236"/>
      <c r="C39" s="236"/>
      <c r="D39" s="15"/>
      <c r="E39" s="15"/>
      <c r="F39" s="15"/>
      <c r="G39" s="15"/>
      <c r="H39" s="15"/>
      <c r="I39" s="15"/>
      <c r="J39" s="15"/>
      <c r="K39" s="15"/>
      <c r="L39" s="15"/>
      <c r="M39" s="16"/>
    </row>
    <row r="40" spans="1:13" ht="16.5" customHeight="1">
      <c r="A40" t="s" s="237">
        <v>152</v>
      </c>
      <c r="B40" s="236"/>
      <c r="C40" s="236"/>
      <c r="D40" s="15"/>
      <c r="E40" s="15"/>
      <c r="F40" s="15"/>
      <c r="G40" s="15"/>
      <c r="H40" s="15"/>
      <c r="I40" s="15"/>
      <c r="J40" s="15"/>
      <c r="K40" s="15"/>
      <c r="L40" s="15"/>
      <c r="M40" s="16"/>
    </row>
    <row r="41" spans="1:13" ht="16.5" customHeight="1">
      <c r="A41" t="s" s="238">
        <v>170</v>
      </c>
      <c r="B41" s="236"/>
      <c r="C41" s="236"/>
      <c r="D41" s="15"/>
      <c r="E41" s="15"/>
      <c r="F41" s="15"/>
      <c r="G41" s="15"/>
      <c r="H41" s="15"/>
      <c r="I41" s="15"/>
      <c r="J41" s="15"/>
      <c r="K41" s="15"/>
      <c r="L41" s="15"/>
      <c r="M41" s="16"/>
    </row>
    <row r="42" spans="1:13" ht="16.5" customHeight="1">
      <c r="A42" t="s" s="237">
        <v>153</v>
      </c>
      <c r="B42" s="236"/>
      <c r="C42" s="236"/>
      <c r="D42" s="15"/>
      <c r="E42" s="15"/>
      <c r="F42" s="15"/>
      <c r="G42" s="15"/>
      <c r="H42" s="15"/>
      <c r="I42" s="15"/>
      <c r="J42" s="15"/>
      <c r="K42" s="15"/>
      <c r="L42" s="15"/>
      <c r="M42" s="16"/>
    </row>
    <row r="43" spans="1:13" ht="16.5" customHeight="1">
      <c r="A43" t="s" s="238">
        <v>154</v>
      </c>
      <c r="B43" s="236"/>
      <c r="C43" s="236"/>
      <c r="D43" s="15"/>
      <c r="E43" s="15"/>
      <c r="F43" s="15"/>
      <c r="G43" s="15"/>
      <c r="H43" s="15"/>
      <c r="I43" s="15"/>
      <c r="J43" s="15"/>
      <c r="K43" s="15"/>
      <c r="L43" s="15"/>
      <c r="M43" s="16"/>
    </row>
    <row r="44" spans="1:13" ht="16.5" customHeight="1">
      <c r="A44" t="s" s="237">
        <v>155</v>
      </c>
      <c r="B44" s="236"/>
      <c r="C44" s="236"/>
      <c r="D44" s="15"/>
      <c r="E44" s="15"/>
      <c r="F44" s="15"/>
      <c r="G44" s="15"/>
      <c r="H44" s="15"/>
      <c r="I44" s="15"/>
      <c r="J44" s="15"/>
      <c r="K44" s="15"/>
      <c r="L44" s="15"/>
      <c r="M44" s="16"/>
    </row>
    <row r="45" spans="1:13" ht="16.5" customHeight="1">
      <c r="A45" t="s" s="238">
        <v>156</v>
      </c>
      <c r="B45" s="236"/>
      <c r="C45" s="236"/>
      <c r="D45" s="15"/>
      <c r="E45" s="15"/>
      <c r="F45" s="15"/>
      <c r="G45" s="15"/>
      <c r="H45" s="15"/>
      <c r="I45" s="15"/>
      <c r="J45" s="15"/>
      <c r="K45" s="15"/>
      <c r="L45" s="15"/>
      <c r="M45" s="16"/>
    </row>
    <row r="46" spans="1:13" ht="16.5" customHeight="1">
      <c r="A46" t="s" s="237">
        <v>157</v>
      </c>
      <c r="B46" s="236"/>
      <c r="C46" s="236"/>
      <c r="D46" s="15"/>
      <c r="E46" s="15"/>
      <c r="F46" s="15"/>
      <c r="G46" s="15"/>
      <c r="H46" s="15"/>
      <c r="I46" s="15"/>
      <c r="J46" s="15"/>
      <c r="K46" s="15"/>
      <c r="L46" s="15"/>
      <c r="M46" s="16"/>
    </row>
    <row r="47" spans="1:13" ht="16.5" customHeight="1">
      <c r="A47" t="s" s="238">
        <v>158</v>
      </c>
      <c r="B47" s="236"/>
      <c r="C47" s="236"/>
      <c r="D47" s="15"/>
      <c r="E47" s="15"/>
      <c r="F47" s="15"/>
      <c r="G47" s="15"/>
      <c r="H47" s="15"/>
      <c r="I47" s="15"/>
      <c r="J47" s="15"/>
      <c r="K47" s="15"/>
      <c r="L47" s="15"/>
      <c r="M47" s="16"/>
    </row>
    <row r="48" spans="1:13" ht="16.5" customHeight="1">
      <c r="A48" t="s" s="237">
        <v>159</v>
      </c>
      <c r="B48" s="236"/>
      <c r="C48" s="236"/>
      <c r="D48" s="15"/>
      <c r="E48" s="15"/>
      <c r="F48" s="15"/>
      <c r="G48" s="15"/>
      <c r="H48" s="15"/>
      <c r="I48" s="15"/>
      <c r="J48" s="15"/>
      <c r="K48" s="15"/>
      <c r="L48" s="15"/>
      <c r="M48" s="16"/>
    </row>
    <row r="49" spans="1:13" ht="16.5" customHeight="1">
      <c r="A49" t="s" s="238">
        <v>160</v>
      </c>
      <c r="B49" s="236"/>
      <c r="C49" s="236"/>
      <c r="D49" s="15"/>
      <c r="E49" s="15"/>
      <c r="F49" s="15"/>
      <c r="G49" s="15"/>
      <c r="H49" s="15"/>
      <c r="I49" s="15"/>
      <c r="J49" s="15"/>
      <c r="K49" s="15"/>
      <c r="L49" s="15"/>
      <c r="M49" s="16"/>
    </row>
    <row r="50" spans="1:13" ht="16.5" customHeight="1">
      <c r="A50" t="s" s="237">
        <v>161</v>
      </c>
      <c r="B50" s="236"/>
      <c r="C50" s="236"/>
      <c r="D50" s="15"/>
      <c r="E50" s="15"/>
      <c r="F50" s="15"/>
      <c r="G50" s="15"/>
      <c r="H50" s="15"/>
      <c r="I50" s="15"/>
      <c r="J50" s="15"/>
      <c r="K50" s="15"/>
      <c r="L50" s="15"/>
      <c r="M50" s="16"/>
    </row>
    <row r="51" spans="1:13" ht="16.5" customHeight="1">
      <c r="A51" t="s" s="238">
        <v>162</v>
      </c>
      <c r="B51" s="236"/>
      <c r="C51" s="236"/>
      <c r="D51" s="15"/>
      <c r="E51" s="15"/>
      <c r="F51" s="15"/>
      <c r="G51" s="15"/>
      <c r="H51" s="15"/>
      <c r="I51" s="15"/>
      <c r="J51" s="15"/>
      <c r="K51" s="15"/>
      <c r="L51" s="15"/>
      <c r="M51" s="16"/>
    </row>
    <row r="52" spans="1:13" ht="16.5" customHeight="1">
      <c r="A52" t="s" s="237">
        <v>163</v>
      </c>
      <c r="B52" s="236"/>
      <c r="C52" s="236"/>
      <c r="D52" s="15"/>
      <c r="E52" s="15"/>
      <c r="F52" s="15"/>
      <c r="G52" s="15"/>
      <c r="H52" s="15"/>
      <c r="I52" s="15"/>
      <c r="J52" s="15"/>
      <c r="K52" s="15"/>
      <c r="L52" s="15"/>
      <c r="M52" s="16"/>
    </row>
    <row r="53" spans="1:13" ht="16.5" customHeight="1">
      <c r="A53" s="239"/>
      <c r="B53" s="236"/>
      <c r="C53" s="236"/>
      <c r="D53" s="15"/>
      <c r="E53" s="15"/>
      <c r="F53" s="15"/>
      <c r="G53" s="15"/>
      <c r="H53" s="15"/>
      <c r="I53" s="15"/>
      <c r="J53" s="15"/>
      <c r="K53" s="15"/>
      <c r="L53" s="15"/>
      <c r="M53" s="16"/>
    </row>
    <row r="54" spans="1:13" ht="16.5" customHeight="1">
      <c r="A54" t="s" s="237">
        <v>164</v>
      </c>
      <c r="B54" s="236"/>
      <c r="C54" s="236"/>
      <c r="D54" s="15"/>
      <c r="E54" s="15"/>
      <c r="F54" s="15"/>
      <c r="G54" s="15"/>
      <c r="H54" s="15"/>
      <c r="I54" s="15"/>
      <c r="J54" s="15"/>
      <c r="K54" s="15"/>
      <c r="L54" s="15"/>
      <c r="M54" s="16"/>
    </row>
    <row r="55" spans="1:13" ht="16.5" customHeight="1">
      <c r="A55" t="s" s="240">
        <v>165</v>
      </c>
      <c r="B55" s="241"/>
      <c r="C55" s="241"/>
      <c r="D55" s="200"/>
      <c r="E55" s="200"/>
      <c r="F55" s="200"/>
      <c r="G55" s="200"/>
      <c r="H55" s="200"/>
      <c r="I55" s="200"/>
      <c r="J55" s="200"/>
      <c r="K55" s="200"/>
      <c r="L55" s="200"/>
      <c r="M55" s="201"/>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PhenoCycler (Akoya Names)</vt:lpstr>
      <vt:lpstr>CODEX (Nolan Names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Nels Wedin</cp:lastModifiedBy>
  <dcterms:created xsi:type="dcterms:W3CDTF">2023-12-12T19:56:32Z</dcterms:created>
  <dcterms:modified xsi:type="dcterms:W3CDTF">2023-12-12T20:03:53Z</dcterms:modified>
</cp:coreProperties>
</file>