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elsonwedin/Downloads/"/>
    </mc:Choice>
  </mc:AlternateContent>
  <xr:revisionPtr revIDLastSave="0" documentId="13_ncr:1_{FC66C509-592A-0442-8915-FD3AF3100E30}" xr6:coauthVersionLast="47" xr6:coauthVersionMax="47" xr10:uidLastSave="{00000000-0000-0000-0000-000000000000}"/>
  <bookViews>
    <workbookView xWindow="720" yWindow="500" windowWidth="31700" windowHeight="18760" xr2:uid="{00000000-000D-0000-FFFF-FFFF00000000}"/>
  </bookViews>
  <sheets>
    <sheet name="PhenoCycler (Akoya Names)" sheetId="1" r:id="rId1"/>
    <sheet name="CODEX (Nolan Names)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9" i="1" s="1"/>
  <c r="H47" i="1"/>
  <c r="H46" i="1"/>
  <c r="H53" i="1"/>
  <c r="N16" i="1"/>
  <c r="H34" i="1"/>
  <c r="I57" i="1"/>
  <c r="K24" i="2"/>
  <c r="H9" i="2"/>
  <c r="L33" i="2"/>
  <c r="L32" i="2"/>
  <c r="E28" i="2"/>
  <c r="D28" i="2"/>
  <c r="C28" i="2"/>
  <c r="B28" i="2"/>
  <c r="E27" i="2"/>
  <c r="D27" i="2"/>
  <c r="C27" i="2"/>
  <c r="B27" i="2"/>
  <c r="E26" i="2"/>
  <c r="D26" i="2"/>
  <c r="C26" i="2"/>
  <c r="B26" i="2"/>
  <c r="C24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I9" i="2"/>
  <c r="B9" i="2"/>
  <c r="L43" i="1"/>
  <c r="J43" i="1"/>
  <c r="K42" i="1"/>
  <c r="K41" i="1"/>
  <c r="H41" i="1" s="1"/>
  <c r="I41" i="1" s="1"/>
  <c r="K40" i="1"/>
  <c r="K39" i="1"/>
  <c r="K38" i="1"/>
  <c r="K37" i="1"/>
  <c r="E31" i="1"/>
  <c r="D31" i="1"/>
  <c r="C31" i="1"/>
  <c r="B31" i="1"/>
  <c r="E30" i="1"/>
  <c r="D30" i="1"/>
  <c r="C30" i="1"/>
  <c r="B30" i="1"/>
  <c r="E29" i="1"/>
  <c r="D29" i="1"/>
  <c r="C29" i="1"/>
  <c r="B29" i="1"/>
  <c r="C27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N17" i="1" s="1"/>
  <c r="M14" i="1"/>
  <c r="L14" i="1"/>
  <c r="K14" i="1"/>
  <c r="J14" i="1"/>
  <c r="I14" i="1"/>
  <c r="H14" i="1"/>
  <c r="G14" i="1"/>
  <c r="F14" i="1"/>
  <c r="E14" i="1"/>
  <c r="D14" i="1"/>
  <c r="C14" i="1"/>
  <c r="B14" i="1"/>
  <c r="I10" i="1"/>
  <c r="H10" i="1"/>
  <c r="G10" i="1"/>
  <c r="B10" i="1"/>
  <c r="H6" i="1"/>
  <c r="H40" i="1" l="1"/>
  <c r="I40" i="1" s="1"/>
  <c r="K43" i="1"/>
  <c r="I42" i="1"/>
  <c r="H37" i="1"/>
  <c r="H38" i="1"/>
  <c r="I38" i="1" s="1"/>
  <c r="H39" i="1"/>
  <c r="I39" i="1" s="1"/>
  <c r="H43" i="1" l="1"/>
  <c r="I37" i="1" s="1"/>
  <c r="I43" i="1" s="1"/>
  <c r="H57" i="1" l="1"/>
  <c r="I53" i="1" s="1"/>
  <c r="I49" i="1" s="1"/>
  <c r="J50" i="1" s="1"/>
  <c r="I48" i="1" l="1"/>
  <c r="J48" i="1" s="1"/>
  <c r="I47" i="1"/>
  <c r="J47" i="1" s="1"/>
  <c r="I46" i="1"/>
  <c r="J46" i="1" s="1"/>
  <c r="I56" i="1"/>
  <c r="I54" i="1"/>
  <c r="I55" i="1"/>
  <c r="J49" i="1" l="1"/>
</calcChain>
</file>

<file path=xl/sharedStrings.xml><?xml version="1.0" encoding="utf-8"?>
<sst xmlns="http://schemas.openxmlformats.org/spreadsheetml/2006/main" count="191" uniqueCount="132">
  <si>
    <r>
      <rPr>
        <b/>
        <sz val="18"/>
        <color indexed="10"/>
        <rFont val="Helvetica Neue"/>
        <family val="2"/>
      </rPr>
      <t xml:space="preserve">Important! </t>
    </r>
    <r>
      <rPr>
        <b/>
        <sz val="18"/>
        <color indexed="8"/>
        <rFont val="Arial (Body)"/>
      </rPr>
      <t>Each of the 12 columns corresponds one of the 12 samples in the Omni-stainer S12/C12</t>
    </r>
    <r>
      <rPr>
        <b/>
        <sz val="18"/>
        <color indexed="8"/>
        <rFont val="Helvetica Neue"/>
        <family val="2"/>
      </rPr>
      <t>.</t>
    </r>
    <r>
      <rPr>
        <b/>
        <sz val="18"/>
        <color indexed="10"/>
        <rFont val="Helvetica Neue"/>
        <family val="2"/>
      </rPr>
      <t xml:space="preserve">                      Important! </t>
    </r>
    <r>
      <rPr>
        <b/>
        <sz val="18"/>
        <color indexed="8"/>
        <rFont val="Helvetica Neue"/>
        <family val="2"/>
      </rPr>
      <t xml:space="preserve">Adjust the values below (click for drop down selection) and the spreadsheet will auto-fill </t>
    </r>
  </si>
  <si>
    <t>Omni-Stainer module type</t>
  </si>
  <si>
    <t>S12</t>
  </si>
  <si>
    <t>Assemble Flow Cells in PBS or Hydration Buffer</t>
  </si>
  <si>
    <t>Num samples:</t>
  </si>
  <si>
    <t>FFPE:</t>
  </si>
  <si>
    <t>Yes</t>
  </si>
  <si>
    <t>Antibody screening mode</t>
  </si>
  <si>
    <t>No</t>
  </si>
  <si>
    <t xml:space="preserve">Antibody cocktail / slide (μL) </t>
  </si>
  <si>
    <t>(general AB cocktail/slide) =</t>
  </si>
  <si>
    <t>Deck position 10:</t>
  </si>
  <si>
    <r>
      <rPr>
        <b/>
        <sz val="10"/>
        <color indexed="8"/>
        <rFont val="Arial"/>
        <family val="2"/>
      </rPr>
      <t>Buffers reservoir</t>
    </r>
    <r>
      <rPr>
        <sz val="10"/>
        <color indexed="8"/>
        <rFont val="Arial"/>
        <family val="2"/>
      </rPr>
      <t xml:space="preserve"> (12-trough, sealed with a pierceable sealing sheet) </t>
    </r>
  </si>
  <si>
    <t>Reagent Volume</t>
  </si>
  <si>
    <t>A</t>
  </si>
  <si>
    <t>X</t>
  </si>
  <si>
    <t>Staining Buffer</t>
  </si>
  <si>
    <t>MeOH</t>
  </si>
  <si>
    <t>1x PBS</t>
  </si>
  <si>
    <t>Storage Buffer</t>
  </si>
  <si>
    <t>15 mL</t>
  </si>
  <si>
    <t>Deck position 7:</t>
  </si>
  <si>
    <r>
      <rPr>
        <b/>
        <sz val="10"/>
        <color indexed="8"/>
        <rFont val="Arial"/>
        <family val="2"/>
      </rPr>
      <t>Antibody plate</t>
    </r>
    <r>
      <rPr>
        <sz val="10"/>
        <color indexed="8"/>
        <rFont val="Arial"/>
        <family val="2"/>
      </rPr>
      <t xml:space="preserve"> (96-well plate, </t>
    </r>
    <r>
      <rPr>
        <b/>
        <sz val="10"/>
        <color indexed="10"/>
        <rFont val="Arial"/>
        <family val="2"/>
      </rPr>
      <t xml:space="preserve">sealed </t>
    </r>
    <r>
      <rPr>
        <sz val="10"/>
        <color indexed="8"/>
        <rFont val="Arial"/>
        <family val="2"/>
      </rPr>
      <t>with aluminum sheet). Columns corresponds to samples in the Omni-stainer. Antibody mixes can be the same or different between columns</t>
    </r>
  </si>
  <si>
    <t>Well Volume</t>
  </si>
  <si>
    <t>Reagent Preparation instructions</t>
  </si>
  <si>
    <t>А</t>
  </si>
  <si>
    <r>
      <rPr>
        <b/>
        <sz val="10"/>
        <color indexed="8"/>
        <rFont val="Arial"/>
        <family val="2"/>
      </rPr>
      <t>PhenoCycler Blocking Buffer</t>
    </r>
    <r>
      <rPr>
        <sz val="10"/>
        <color indexed="8"/>
        <rFont val="Arial"/>
        <family val="2"/>
      </rPr>
      <t>: Staining Buffer with N, G, J, &amp; S Blockers - but without antibodies</t>
    </r>
  </si>
  <si>
    <t>B</t>
  </si>
  <si>
    <r>
      <rPr>
        <b/>
        <sz val="10"/>
        <color indexed="8"/>
        <rFont val="Arial"/>
        <family val="2"/>
      </rPr>
      <t>Antibody Cocktail Solution</t>
    </r>
    <r>
      <rPr>
        <sz val="10"/>
        <color indexed="8"/>
        <rFont val="Arial"/>
        <family val="2"/>
      </rPr>
      <t>: Staining Buffer with N, G, J, &amp; S Blockers, WITH PhenoCycler and Custon-Conjugated Antibodies</t>
    </r>
  </si>
  <si>
    <t>C</t>
  </si>
  <si>
    <r>
      <rPr>
        <b/>
        <sz val="10"/>
        <color indexed="8"/>
        <rFont val="Arial"/>
        <family val="2"/>
      </rPr>
      <t>Fixative Reagent</t>
    </r>
    <r>
      <rPr>
        <sz val="10"/>
        <color indexed="8"/>
        <rFont val="Arial"/>
        <family val="2"/>
      </rPr>
      <t xml:space="preserve">: aliquots can be safely stored at room temperature for the duration of the protocol, as long as the plate is sealed with aluminum sheet immediately after filling </t>
    </r>
  </si>
  <si>
    <t>D</t>
  </si>
  <si>
    <t>E</t>
  </si>
  <si>
    <t>F</t>
  </si>
  <si>
    <t>G</t>
  </si>
  <si>
    <t>H</t>
  </si>
  <si>
    <r>
      <rPr>
        <b/>
        <sz val="10"/>
        <color indexed="10"/>
        <rFont val="Arial"/>
        <family val="2"/>
      </rPr>
      <t>Important!</t>
    </r>
    <r>
      <rPr>
        <sz val="10"/>
        <color indexed="10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 One must use fresh Fixative Reagent aliquots every time</t>
    </r>
  </si>
  <si>
    <t>In our experience, antibody staining quality can be compromised by using Fixative Reagent aliquots are nearing expiration</t>
  </si>
  <si>
    <t xml:space="preserve">If that is happening, we recommend making replacement fixative aliquots by dissolving BS3 in dry DMSO as described in PMID34215862
</t>
  </si>
  <si>
    <r>
      <rPr>
        <b/>
        <sz val="10"/>
        <color indexed="10"/>
        <rFont val="Arial"/>
        <family val="2"/>
      </rPr>
      <t>Important!</t>
    </r>
    <r>
      <rPr>
        <sz val="10"/>
        <color indexed="10"/>
        <rFont val="Arial"/>
        <family val="2"/>
      </rPr>
      <t xml:space="preserve">  </t>
    </r>
    <r>
      <rPr>
        <sz val="10"/>
        <color indexed="8"/>
        <rFont val="Arial"/>
        <family val="2"/>
      </rPr>
      <t>Assemble Flow Cells in PBS</t>
    </r>
  </si>
  <si>
    <t>Solute</t>
  </si>
  <si>
    <t>BS3 Crosslinker</t>
  </si>
  <si>
    <t>50 mg</t>
  </si>
  <si>
    <t>Thermo Fisher 21580</t>
  </si>
  <si>
    <t>Deck position 1:</t>
  </si>
  <si>
    <t>Solvent</t>
  </si>
  <si>
    <t>Dry DMSO</t>
  </si>
  <si>
    <t>250 μL</t>
  </si>
  <si>
    <t>Sigma D2650-5X5ML</t>
  </si>
  <si>
    <t>Mix thoroughly, dispense into 20ul Aliquots in PCR strips, store at -20C</t>
  </si>
  <si>
    <t>Deck position 6:</t>
  </si>
  <si>
    <t>300 μL Tip rack #1</t>
  </si>
  <si>
    <t>Deck position 9:</t>
  </si>
  <si>
    <t>300 μL Tip rack #2</t>
  </si>
  <si>
    <t>Manual/sample</t>
  </si>
  <si>
    <t>Automated/sample</t>
  </si>
  <si>
    <t>Percentage</t>
  </si>
  <si>
    <t xml:space="preserve">Staining Buffer </t>
  </si>
  <si>
    <t>N Blocker</t>
  </si>
  <si>
    <t>G Blocker</t>
  </si>
  <si>
    <t xml:space="preserve">J Blocker </t>
  </si>
  <si>
    <t>S Blocker</t>
  </si>
  <si>
    <t xml:space="preserve">Total Antibodies </t>
  </si>
  <si>
    <t>Total [μL]</t>
  </si>
  <si>
    <r>
      <rPr>
        <b/>
        <sz val="18"/>
        <color indexed="10"/>
        <rFont val="Helvetica Neue"/>
        <family val="2"/>
      </rPr>
      <t xml:space="preserve">Important! </t>
    </r>
    <r>
      <rPr>
        <b/>
        <sz val="18"/>
        <color indexed="8"/>
        <rFont val="Arial (Body)"/>
      </rPr>
      <t>Each of the 12 columns corresponds one of the 12 samples in the Omni-stainer S12/C12</t>
    </r>
    <r>
      <rPr>
        <b/>
        <sz val="18"/>
        <color indexed="8"/>
        <rFont val="Helvetica Neue"/>
        <family val="2"/>
      </rPr>
      <t>.</t>
    </r>
    <r>
      <rPr>
        <b/>
        <sz val="18"/>
        <color indexed="10"/>
        <rFont val="Helvetica Neue"/>
        <family val="2"/>
      </rPr>
      <t xml:space="preserve">                Important! </t>
    </r>
    <r>
      <rPr>
        <b/>
        <sz val="18"/>
        <color indexed="8"/>
        <rFont val="Helvetica Neue"/>
        <family val="2"/>
      </rPr>
      <t xml:space="preserve">Adjust the values below (click for drop down selection) and the spreadsheet will auto-fill </t>
    </r>
  </si>
  <si>
    <t>S2</t>
  </si>
  <si>
    <t>S3 + 4% PFA</t>
  </si>
  <si>
    <t>S3</t>
  </si>
  <si>
    <t>Staining buffer without antibodies, but with blocking components N/J/G/S</t>
  </si>
  <si>
    <t>Antibody mix in Staining buffer with blocking components N/J/G/S, as per Akoya instructions</t>
  </si>
  <si>
    <t xml:space="preserve">Reagent F aliquots can be safely stored at room temperature for the duration of the protiocol, as long as the plate is sealed with aluminum sheet immediately after filling </t>
  </si>
  <si>
    <r>
      <rPr>
        <b/>
        <sz val="10"/>
        <color indexed="10"/>
        <rFont val="Arial"/>
        <family val="2"/>
      </rPr>
      <t>Important!</t>
    </r>
    <r>
      <rPr>
        <sz val="10"/>
        <color indexed="10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 One must use fresh reagent F aliquots every time</t>
    </r>
  </si>
  <si>
    <t>In our experience, antibody staining quality can be compromised by using Reagent F aliquots are nearing expiration</t>
  </si>
  <si>
    <t>1: take</t>
  </si>
  <si>
    <t>Mix thoroughly, dispense into 20ul Aliquots in PCR strips, store frozen at -20C</t>
  </si>
  <si>
    <t>2: dissolve in</t>
  </si>
  <si>
    <t>S1- Hydration buffer</t>
  </si>
  <si>
    <t>S2-Staining buffer</t>
  </si>
  <si>
    <t>S3- Storage buffer</t>
  </si>
  <si>
    <t>AC1- PhenoCycler (CODEX 1X)</t>
  </si>
  <si>
    <t>Assay component- ssDNA</t>
  </si>
  <si>
    <t>S blocker-ssDNA</t>
  </si>
  <si>
    <t>G blocker- blocking oligos</t>
  </si>
  <si>
    <t>N blocker and J blocker- IgG mouse and rat </t>
  </si>
  <si>
    <t>BS3- Fixative reagent</t>
  </si>
  <si>
    <t xml:space="preserve">PCF buffer </t>
  </si>
  <si>
    <t>=IF(D5="No","X","AC1 (1x PCFbuffer)")</t>
  </si>
  <si>
    <t>Screening Buffer = CODEX Buffer</t>
  </si>
  <si>
    <t>CODEX buffer =/= CODEX buffer now</t>
  </si>
  <si>
    <t>CODEX buffer = PCF Buffer</t>
  </si>
  <si>
    <t>AC1 = CODEX</t>
  </si>
  <si>
    <t>S3 = mew codex buffer</t>
  </si>
  <si>
    <t>staining buffer</t>
  </si>
  <si>
    <t>retrieval buffer</t>
  </si>
  <si>
    <t>H2</t>
  </si>
  <si>
    <t>R1</t>
  </si>
  <si>
    <t>R2</t>
  </si>
  <si>
    <t>Stripping</t>
  </si>
  <si>
    <t>Component</t>
  </si>
  <si>
    <t>Reporter Stock Solution</t>
  </si>
  <si>
    <t>Assay Reagent</t>
  </si>
  <si>
    <t>Reporter 1</t>
  </si>
  <si>
    <t>Reporter 3</t>
  </si>
  <si>
    <t>Reporter 2</t>
  </si>
  <si>
    <t>Reporter Stock Solution volume (ul)</t>
  </si>
  <si>
    <t>SUM</t>
  </si>
  <si>
    <t>=IF($D$5="Yes","Reporter Master Mix : Reporter Stock Solution with up to 3 Reporters, as per Akoya Instructions ","")</t>
  </si>
  <si>
    <t>Format Key</t>
  </si>
  <si>
    <t>Input Cell</t>
  </si>
  <si>
    <t>Linked Cell</t>
  </si>
  <si>
    <t>Ignore me cell</t>
  </si>
  <si>
    <t>Calculation</t>
  </si>
  <si>
    <t>total Ab [μL]/sample</t>
  </si>
  <si>
    <t>REAGENT</t>
  </si>
  <si>
    <t>STATIC cell</t>
  </si>
  <si>
    <t>ul / Per 120 ul well</t>
  </si>
  <si>
    <r>
      <t xml:space="preserve">Blocking Buffer, Antibody Cocktail, Reporter Stock, Reporter Master Mix (Probe mix) Calculator: </t>
    </r>
    <r>
      <rPr>
        <b/>
        <i/>
        <sz val="10"/>
        <color indexed="8"/>
        <rFont val="Helvetica Neue"/>
        <family val="2"/>
      </rPr>
      <t>input numbers into Input Cells (see format key)</t>
    </r>
  </si>
  <si>
    <r>
      <t xml:space="preserve">Blocking Buffer (Preblock) </t>
    </r>
    <r>
      <rPr>
        <b/>
        <sz val="10"/>
        <color rgb="FF00B050"/>
        <rFont val="Arial"/>
        <family val="2"/>
      </rPr>
      <t>[Row A]</t>
    </r>
  </si>
  <si>
    <r>
      <t>Ab Cocktail Solution</t>
    </r>
    <r>
      <rPr>
        <b/>
        <sz val="10"/>
        <color rgb="FF00B050"/>
        <rFont val="Arial"/>
        <family val="2"/>
      </rPr>
      <t xml:space="preserve"> [Row B]</t>
    </r>
  </si>
  <si>
    <t>Input Sum Value</t>
  </si>
  <si>
    <t>SUM (check)</t>
  </si>
  <si>
    <t>Input Reporter Master Mix (vol ul)</t>
  </si>
  <si>
    <r>
      <t xml:space="preserve">Output Reporter Master Mix (vol ul) </t>
    </r>
    <r>
      <rPr>
        <b/>
        <sz val="10"/>
        <color rgb="FF00B050"/>
        <rFont val="Arial"/>
        <family val="2"/>
      </rPr>
      <t>[Row D]</t>
    </r>
  </si>
  <si>
    <t>For Antibody Testing Mode</t>
  </si>
  <si>
    <t>For Staining (Antibody Plate)</t>
  </si>
  <si>
    <t>1X PCF Buffer</t>
  </si>
  <si>
    <t>DAPI (5ul for PCF 1.0, 10ul for PCF 2.0)</t>
  </si>
  <si>
    <t>Storage Buffer + 1.6% PFA</t>
  </si>
  <si>
    <t>&lt;- conversion factor for simple numbers</t>
  </si>
  <si>
    <t>^actual needed amount</t>
  </si>
  <si>
    <t>Reporter Stock Solution volume (to make round numbers)</t>
  </si>
  <si>
    <t>Reporter Stock Solution volume needed, exact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</si>
</sst>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"/>
    <numFmt numFmtId="170" formatCode="0.0"/>
    <numFmt numFmtId="180" formatCode="0.0%"/>
  </numFmts>
  <fonts count="39" x14ac:knownFonts="1">
    <font>
      <sz val="10"/>
      <color indexed="8"/>
      <name val="Arial"/>
    </font>
    <font>
      <b/>
      <sz val="18"/>
      <color indexed="8"/>
      <name val="Helvetica Neue"/>
      <family val="2"/>
    </font>
    <font>
      <b/>
      <sz val="18"/>
      <color indexed="10"/>
      <name val="Helvetica Neue"/>
      <family val="2"/>
    </font>
    <font>
      <b/>
      <sz val="18"/>
      <color indexed="8"/>
      <name val="Arial (Body)"/>
    </font>
    <font>
      <b/>
      <sz val="13"/>
      <color indexed="8"/>
      <name val="Helvetica Neue"/>
      <family val="2"/>
    </font>
    <font>
      <b/>
      <sz val="18"/>
      <color indexed="12"/>
      <name val="Helvetica Neue"/>
      <family val="2"/>
    </font>
    <font>
      <sz val="18"/>
      <color indexed="8"/>
      <name val="Helvetica Neue"/>
      <family val="2"/>
    </font>
    <font>
      <b/>
      <u/>
      <sz val="18"/>
      <color indexed="8"/>
      <name val="Helvetica Neue"/>
      <family val="2"/>
    </font>
    <font>
      <sz val="18"/>
      <color indexed="12"/>
      <name val="Helvetica Neue"/>
      <family val="2"/>
    </font>
    <font>
      <b/>
      <sz val="10"/>
      <color indexed="8"/>
      <name val="Arial"/>
      <family val="2"/>
    </font>
    <font>
      <sz val="18"/>
      <color indexed="15"/>
      <name val="Helvetica Neue"/>
      <family val="2"/>
    </font>
    <font>
      <b/>
      <sz val="11"/>
      <color indexed="8"/>
      <name val="Arial"/>
      <family val="2"/>
    </font>
    <font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8"/>
      <name val="Helvetica Neue"/>
      <family val="2"/>
    </font>
    <font>
      <sz val="10"/>
      <color indexed="10"/>
      <name val="Arial"/>
      <family val="2"/>
    </font>
    <font>
      <b/>
      <sz val="10"/>
      <color indexed="21"/>
      <name val="Arial"/>
      <family val="2"/>
    </font>
    <font>
      <b/>
      <sz val="10"/>
      <color indexed="8"/>
      <name val="Helvetica Neue"/>
      <family val="2"/>
    </font>
    <font>
      <b/>
      <i/>
      <sz val="10"/>
      <color indexed="8"/>
      <name val="Helvetica Neue"/>
      <family val="2"/>
    </font>
    <font>
      <sz val="12"/>
      <color indexed="8"/>
      <name val="Calibri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0"/>
      <name val="Helvetica Neue"/>
      <family val="2"/>
    </font>
    <font>
      <sz val="12"/>
      <color rgb="FF3F3F76"/>
      <name val="Helvetica Neue"/>
      <family val="2"/>
      <scheme val="minor"/>
    </font>
    <font>
      <b/>
      <sz val="12"/>
      <color rgb="FF3F3F3F"/>
      <name val="Helvetica Neue"/>
      <family val="2"/>
      <scheme val="minor"/>
    </font>
    <font>
      <b/>
      <sz val="12"/>
      <color rgb="FFFA7D00"/>
      <name val="Helvetica Neue"/>
      <family val="2"/>
      <scheme val="minor"/>
    </font>
    <font>
      <sz val="12"/>
      <color rgb="FFFA7D00"/>
      <name val="Helvetica Neue"/>
      <family val="2"/>
      <scheme val="minor"/>
    </font>
    <font>
      <sz val="10"/>
      <color theme="1"/>
      <name val="Arial"/>
      <family val="2"/>
    </font>
    <font>
      <b/>
      <sz val="10"/>
      <color theme="0" tint="-0.14999847407452621"/>
      <name val="Helvetica Neue"/>
      <family val="2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0"/>
      <color rgb="FF00B050"/>
      <name val="Arial"/>
      <family val="2"/>
    </font>
    <font>
      <sz val="14"/>
      <color indexed="8"/>
      <name val="Arial"/>
      <family val="2"/>
    </font>
    <font>
      <sz val="8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</fills>
  <borders count="250">
    <border>
      <left/>
      <right/>
      <top/>
      <bottom/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ck">
        <color indexed="10"/>
      </left>
      <right style="thin">
        <color indexed="8"/>
      </right>
      <top style="thick">
        <color indexed="10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10"/>
      </top>
      <bottom style="thick">
        <color indexed="8"/>
      </bottom>
      <diagonal/>
    </border>
    <border>
      <left style="thin">
        <color indexed="8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/>
      <top style="thick">
        <color indexed="10"/>
      </top>
      <bottom style="thin">
        <color indexed="9"/>
      </bottom>
      <diagonal/>
    </border>
    <border>
      <left/>
      <right/>
      <top style="thick">
        <color indexed="10"/>
      </top>
      <bottom style="thin">
        <color indexed="9"/>
      </bottom>
      <diagonal/>
    </border>
    <border>
      <left/>
      <right/>
      <top style="thick">
        <color indexed="10"/>
      </top>
      <bottom/>
      <diagonal/>
    </border>
    <border>
      <left/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ck">
        <color indexed="10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/>
      <top style="thick">
        <color indexed="8"/>
      </top>
      <bottom style="thick">
        <color indexed="10"/>
      </bottom>
      <diagonal/>
    </border>
    <border>
      <left/>
      <right/>
      <top style="thick">
        <color indexed="8"/>
      </top>
      <bottom style="thick">
        <color indexed="10"/>
      </bottom>
      <diagonal/>
    </border>
    <border>
      <left/>
      <right style="thin">
        <color indexed="14"/>
      </right>
      <top style="thick">
        <color indexed="8"/>
      </top>
      <bottom style="thick">
        <color indexed="10"/>
      </bottom>
      <diagonal/>
    </border>
    <border>
      <left style="thin">
        <color indexed="14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11"/>
      </left>
      <right style="thin">
        <color indexed="9"/>
      </right>
      <top style="medium">
        <color indexed="8"/>
      </top>
      <bottom style="thin">
        <color indexed="16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/>
      <top style="thin">
        <color indexed="16"/>
      </top>
      <bottom style="thin">
        <color indexed="8"/>
      </bottom>
      <diagonal/>
    </border>
    <border>
      <left/>
      <right/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/>
      <diagonal/>
    </border>
    <border>
      <left style="thin">
        <color indexed="16"/>
      </left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6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17"/>
      </right>
      <top style="thin">
        <color indexed="8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thin">
        <color indexed="8"/>
      </top>
      <bottom style="hair">
        <color indexed="17"/>
      </bottom>
      <diagonal/>
    </border>
    <border>
      <left style="hair">
        <color indexed="17"/>
      </left>
      <right style="thin">
        <color indexed="8"/>
      </right>
      <top style="thin">
        <color indexed="8"/>
      </top>
      <bottom style="hair">
        <color indexed="17"/>
      </bottom>
      <diagonal/>
    </border>
    <border>
      <left style="thin">
        <color indexed="8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8"/>
      </right>
      <top style="hair">
        <color indexed="17"/>
      </top>
      <bottom style="hair">
        <color indexed="17"/>
      </bottom>
      <diagonal/>
    </border>
    <border>
      <left style="thin">
        <color indexed="16"/>
      </left>
      <right/>
      <top style="medium">
        <color indexed="8"/>
      </top>
      <bottom style="medium">
        <color indexed="8"/>
      </bottom>
      <diagonal/>
    </border>
    <border>
      <left style="thin">
        <color indexed="16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6"/>
      </right>
      <top/>
      <bottom style="thin">
        <color indexed="9"/>
      </bottom>
      <diagonal/>
    </border>
    <border>
      <left style="thin">
        <color indexed="16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16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6"/>
      </right>
      <top style="thin">
        <color indexed="9"/>
      </top>
      <bottom style="thin">
        <color indexed="9"/>
      </bottom>
      <diagonal/>
    </border>
    <border>
      <left style="thin">
        <color indexed="16"/>
      </left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6"/>
      </left>
      <right style="thin">
        <color indexed="8"/>
      </right>
      <top style="thin">
        <color indexed="11"/>
      </top>
      <bottom style="thin">
        <color indexed="16"/>
      </bottom>
      <diagonal/>
    </border>
    <border>
      <left style="thin">
        <color indexed="8"/>
      </left>
      <right style="hair">
        <color indexed="17"/>
      </right>
      <top style="hair">
        <color indexed="17"/>
      </top>
      <bottom style="thin">
        <color indexed="16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thin">
        <color indexed="16"/>
      </bottom>
      <diagonal/>
    </border>
    <border>
      <left style="hair">
        <color indexed="17"/>
      </left>
      <right style="thin">
        <color indexed="8"/>
      </right>
      <top style="hair">
        <color indexed="17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9"/>
      </top>
      <bottom style="thin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16"/>
      </top>
      <bottom/>
      <diagonal/>
    </border>
    <border>
      <left style="thin">
        <color indexed="9"/>
      </left>
      <right style="thin">
        <color indexed="9"/>
      </right>
      <top style="thin">
        <color indexed="16"/>
      </top>
      <bottom style="medium">
        <color indexed="8"/>
      </bottom>
      <diagonal/>
    </border>
    <border>
      <left style="thin">
        <color indexed="9"/>
      </left>
      <right/>
      <top style="thin">
        <color indexed="16"/>
      </top>
      <bottom style="medium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9"/>
      </left>
      <right style="medium">
        <color indexed="9"/>
      </right>
      <top/>
      <bottom style="thin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medium">
        <color indexed="8"/>
      </right>
      <top/>
      <bottom style="thin">
        <color indexed="9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19"/>
      </bottom>
      <diagonal/>
    </border>
    <border>
      <left/>
      <right/>
      <top/>
      <bottom style="thin">
        <color indexed="19"/>
      </bottom>
      <diagonal/>
    </border>
    <border>
      <left/>
      <right/>
      <top style="thin">
        <color indexed="9"/>
      </top>
      <bottom style="thin">
        <color indexed="1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19"/>
      </left>
      <right/>
      <top style="thin">
        <color indexed="19"/>
      </top>
      <bottom style="thin">
        <color indexed="20"/>
      </bottom>
      <diagonal/>
    </border>
    <border>
      <left/>
      <right style="thin">
        <color indexed="9"/>
      </right>
      <top style="thin">
        <color indexed="19"/>
      </top>
      <bottom style="thin">
        <color indexed="20"/>
      </bottom>
      <diagonal/>
    </border>
    <border>
      <left style="thin">
        <color indexed="9"/>
      </left>
      <right style="thin">
        <color indexed="9"/>
      </right>
      <top style="thin">
        <color indexed="19"/>
      </top>
      <bottom style="thin">
        <color indexed="20"/>
      </bottom>
      <diagonal/>
    </border>
    <border>
      <left style="thin">
        <color indexed="9"/>
      </left>
      <right style="thin">
        <color indexed="19"/>
      </right>
      <top style="thin">
        <color indexed="19"/>
      </top>
      <bottom style="thin">
        <color indexed="20"/>
      </bottom>
      <diagonal/>
    </border>
    <border>
      <left style="thin">
        <color indexed="1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medium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medium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19"/>
      </right>
      <top style="thin">
        <color indexed="20"/>
      </top>
      <bottom style="thin">
        <color indexed="20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20"/>
      </left>
      <right style="medium">
        <color indexed="19"/>
      </right>
      <top style="thin">
        <color indexed="20"/>
      </top>
      <bottom style="thin">
        <color indexed="20"/>
      </bottom>
      <diagonal/>
    </border>
    <border>
      <left style="medium">
        <color indexed="19"/>
      </left>
      <right/>
      <top style="thin">
        <color indexed="9"/>
      </top>
      <bottom style="thin">
        <color indexed="9"/>
      </bottom>
      <diagonal/>
    </border>
    <border>
      <left style="medium">
        <color indexed="20"/>
      </left>
      <right style="thin">
        <color indexed="19"/>
      </right>
      <top style="thin">
        <color indexed="20"/>
      </top>
      <bottom style="thin">
        <color indexed="20"/>
      </bottom>
      <diagonal/>
    </border>
    <border>
      <left style="thin">
        <color indexed="19"/>
      </left>
      <right/>
      <top style="thin">
        <color indexed="9"/>
      </top>
      <bottom style="thin">
        <color indexed="9"/>
      </bottom>
      <diagonal/>
    </border>
    <border>
      <left style="thin">
        <color indexed="19"/>
      </left>
      <right style="medium">
        <color indexed="20"/>
      </right>
      <top style="thin">
        <color indexed="20"/>
      </top>
      <bottom style="thin">
        <color indexed="19"/>
      </bottom>
      <diagonal/>
    </border>
    <border>
      <left style="medium">
        <color indexed="20"/>
      </left>
      <right style="medium">
        <color indexed="20"/>
      </right>
      <top style="thin">
        <color indexed="20"/>
      </top>
      <bottom style="thin">
        <color indexed="19"/>
      </bottom>
      <diagonal/>
    </border>
    <border>
      <left style="medium">
        <color indexed="20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1"/>
      </left>
      <right/>
      <top style="thin">
        <color indexed="19"/>
      </top>
      <bottom style="thin">
        <color indexed="9"/>
      </bottom>
      <diagonal/>
    </border>
    <border>
      <left/>
      <right/>
      <top style="thin">
        <color indexed="19"/>
      </top>
      <bottom/>
      <diagonal/>
    </border>
    <border>
      <left/>
      <right/>
      <top style="thin">
        <color indexed="19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11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9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/>
      <diagonal/>
    </border>
    <border>
      <left style="thick">
        <color indexed="10"/>
      </left>
      <right style="thin">
        <color indexed="8"/>
      </right>
      <top style="thick">
        <color indexed="8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10"/>
      </bottom>
      <diagonal/>
    </border>
    <border>
      <left style="thin">
        <color indexed="8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 style="thin">
        <color indexed="16"/>
      </right>
      <top style="thin">
        <color indexed="8"/>
      </top>
      <bottom style="medium">
        <color indexed="8"/>
      </bottom>
      <diagonal/>
    </border>
    <border>
      <left style="thin">
        <color indexed="16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medium">
        <color indexed="8"/>
      </bottom>
      <diagonal/>
    </border>
    <border>
      <left style="thin">
        <color indexed="16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16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6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16"/>
      </right>
      <top style="medium">
        <color indexed="8"/>
      </top>
      <bottom style="thin">
        <color indexed="9"/>
      </bottom>
      <diagonal/>
    </border>
    <border>
      <left style="thin">
        <color indexed="16"/>
      </left>
      <right/>
      <top/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16"/>
      </left>
      <right style="thick">
        <color indexed="8"/>
      </right>
      <top style="thin">
        <color indexed="11"/>
      </top>
      <bottom style="thin">
        <color indexed="11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16"/>
      </right>
      <top style="thin">
        <color indexed="9"/>
      </top>
      <bottom style="thin">
        <color indexed="9"/>
      </bottom>
      <diagonal/>
    </border>
    <border>
      <left style="thin">
        <color indexed="16"/>
      </left>
      <right/>
      <top style="thin">
        <color indexed="9"/>
      </top>
      <bottom/>
      <diagonal/>
    </border>
    <border>
      <left/>
      <right style="thin">
        <color indexed="8"/>
      </right>
      <top style="thin">
        <color indexed="9"/>
      </top>
      <bottom/>
      <diagonal/>
    </border>
    <border>
      <left/>
      <right/>
      <top/>
      <bottom style="thin">
        <color indexed="30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16"/>
      </left>
      <right style="thick">
        <color indexed="8"/>
      </right>
      <top style="thin">
        <color indexed="11"/>
      </top>
      <bottom style="thin">
        <color indexed="16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16"/>
      </bottom>
      <diagonal/>
    </border>
    <border>
      <left style="thick">
        <color indexed="8"/>
      </left>
      <right style="thin">
        <color indexed="16"/>
      </right>
      <top style="thin">
        <color indexed="9"/>
      </top>
      <bottom style="thin">
        <color indexed="16"/>
      </bottom>
      <diagonal/>
    </border>
    <border>
      <left style="thin">
        <color indexed="16"/>
      </left>
      <right style="thin">
        <color indexed="30"/>
      </right>
      <top/>
      <bottom style="thin">
        <color indexed="9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30"/>
      </left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16"/>
      </top>
      <bottom/>
      <diagonal/>
    </border>
    <border>
      <left style="thin">
        <color indexed="8"/>
      </left>
      <right style="thin">
        <color indexed="30"/>
      </right>
      <top style="thin">
        <color indexed="9"/>
      </top>
      <bottom style="thin">
        <color indexed="9"/>
      </bottom>
      <diagonal/>
    </border>
    <border>
      <left style="thin">
        <color indexed="30"/>
      </left>
      <right/>
      <top/>
      <bottom style="thin">
        <color indexed="9"/>
      </bottom>
      <diagonal/>
    </border>
    <border>
      <left/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20"/>
      </right>
      <top style="thin">
        <color indexed="9"/>
      </top>
      <bottom style="thin">
        <color indexed="8"/>
      </bottom>
      <diagonal/>
    </border>
    <border>
      <left style="thin">
        <color indexed="20"/>
      </left>
      <right style="thin">
        <color indexed="20"/>
      </right>
      <top style="thin">
        <color indexed="30"/>
      </top>
      <bottom style="thin">
        <color indexed="8"/>
      </bottom>
      <diagonal/>
    </border>
    <border>
      <left style="thin">
        <color indexed="20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9"/>
      </right>
      <top style="thin">
        <color indexed="9"/>
      </top>
      <bottom style="thin">
        <color indexed="31"/>
      </bottom>
      <diagonal/>
    </border>
    <border>
      <left style="medium">
        <color indexed="9"/>
      </left>
      <right style="medium">
        <color indexed="9"/>
      </right>
      <top/>
      <bottom style="thin">
        <color indexed="31"/>
      </bottom>
      <diagonal/>
    </border>
    <border>
      <left style="medium">
        <color indexed="9"/>
      </left>
      <right style="thin">
        <color indexed="9"/>
      </right>
      <top style="thin">
        <color indexed="9"/>
      </top>
      <bottom style="thin">
        <color indexed="3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31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31"/>
      </left>
      <right/>
      <top style="thin">
        <color indexed="31"/>
      </top>
      <bottom style="thin">
        <color indexed="20"/>
      </bottom>
      <diagonal/>
    </border>
    <border>
      <left/>
      <right style="thin">
        <color indexed="9"/>
      </right>
      <top style="thin">
        <color indexed="31"/>
      </top>
      <bottom style="thin">
        <color indexed="20"/>
      </bottom>
      <diagonal/>
    </border>
    <border>
      <left style="thin">
        <color indexed="9"/>
      </left>
      <right style="thin">
        <color indexed="9"/>
      </right>
      <top style="thin">
        <color indexed="31"/>
      </top>
      <bottom style="thin">
        <color indexed="20"/>
      </bottom>
      <diagonal/>
    </border>
    <border>
      <left style="thin">
        <color indexed="9"/>
      </left>
      <right style="thin">
        <color indexed="31"/>
      </right>
      <top style="thin">
        <color indexed="31"/>
      </top>
      <bottom style="thin">
        <color indexed="20"/>
      </bottom>
      <diagonal/>
    </border>
    <border>
      <left style="thin">
        <color indexed="3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31"/>
      </left>
      <right style="medium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31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thin">
        <color indexed="31"/>
      </right>
      <top style="thin">
        <color indexed="20"/>
      </top>
      <bottom style="thin">
        <color indexed="20"/>
      </bottom>
      <diagonal/>
    </border>
    <border>
      <left style="thin">
        <color indexed="31"/>
      </left>
      <right style="medium">
        <color indexed="20"/>
      </right>
      <top style="thin">
        <color indexed="20"/>
      </top>
      <bottom style="thin">
        <color indexed="31"/>
      </bottom>
      <diagonal/>
    </border>
    <border>
      <left style="medium">
        <color indexed="20"/>
      </left>
      <right style="medium">
        <color indexed="20"/>
      </right>
      <top style="thin">
        <color indexed="20"/>
      </top>
      <bottom style="thin">
        <color indexed="31"/>
      </bottom>
      <diagonal/>
    </border>
    <border>
      <left style="medium">
        <color indexed="20"/>
      </left>
      <right style="thin">
        <color indexed="31"/>
      </right>
      <top style="thin">
        <color indexed="20"/>
      </top>
      <bottom style="thin">
        <color indexed="31"/>
      </bottom>
      <diagonal/>
    </border>
    <border>
      <left style="thin">
        <color indexed="9"/>
      </left>
      <right style="medium">
        <color indexed="9"/>
      </right>
      <top style="thin">
        <color indexed="31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31"/>
      </top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thin">
        <color indexed="3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3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rgb="FFFF80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">
    <xf numFmtId="0" fontId="0" fillId="0" borderId="0" applyNumberFormat="0" applyFill="0" applyBorder="0" applyProtection="0"/>
    <xf numFmtId="9" fontId="22" fillId="0" borderId="0" applyFont="0" applyFill="0" applyBorder="0" applyAlignment="0" applyProtection="0"/>
    <xf numFmtId="0" fontId="24" fillId="8" borderId="223" applyNumberFormat="0" applyAlignment="0" applyProtection="0"/>
    <xf numFmtId="0" fontId="25" fillId="9" borderId="224" applyNumberFormat="0" applyAlignment="0" applyProtection="0"/>
    <xf numFmtId="0" fontId="26" fillId="9" borderId="223" applyNumberFormat="0" applyAlignment="0" applyProtection="0"/>
    <xf numFmtId="0" fontId="27" fillId="0" borderId="225" applyNumberFormat="0" applyFill="0" applyAlignment="0" applyProtection="0"/>
  </cellStyleXfs>
  <cellXfs count="416">
    <xf numFmtId="0" fontId="0" fillId="0" borderId="0" xfId="0"/>
    <xf numFmtId="0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9" fontId="5" fillId="3" borderId="11" xfId="0" applyNumberFormat="1" applyFont="1" applyFill="1" applyBorder="1" applyAlignment="1">
      <alignment horizontal="right" wrapText="1"/>
    </xf>
    <xf numFmtId="0" fontId="6" fillId="2" borderId="12" xfId="0" applyFont="1" applyFill="1" applyBorder="1"/>
    <xf numFmtId="0" fontId="0" fillId="2" borderId="17" xfId="0" applyFill="1" applyBorder="1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8" fillId="3" borderId="23" xfId="0" applyNumberFormat="1" applyFont="1" applyFill="1" applyBorder="1" applyAlignment="1">
      <alignment horizontal="right" wrapText="1"/>
    </xf>
    <xf numFmtId="0" fontId="6" fillId="2" borderId="4" xfId="0" applyFont="1" applyFill="1" applyBorder="1"/>
    <xf numFmtId="0" fontId="6" fillId="2" borderId="5" xfId="0" applyFon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24" xfId="0" applyFill="1" applyBorder="1"/>
    <xf numFmtId="49" fontId="8" fillId="3" borderId="23" xfId="0" applyNumberFormat="1" applyFont="1" applyFill="1" applyBorder="1" applyAlignment="1">
      <alignment horizontal="right"/>
    </xf>
    <xf numFmtId="0" fontId="0" fillId="2" borderId="25" xfId="0" applyFill="1" applyBorder="1" applyAlignment="1">
      <alignment wrapText="1"/>
    </xf>
    <xf numFmtId="0" fontId="0" fillId="2" borderId="26" xfId="0" applyFill="1" applyBorder="1"/>
    <xf numFmtId="0" fontId="0" fillId="2" borderId="27" xfId="0" applyFill="1" applyBorder="1"/>
    <xf numFmtId="0" fontId="9" fillId="2" borderId="28" xfId="0" applyFont="1" applyFill="1" applyBorder="1"/>
    <xf numFmtId="0" fontId="9" fillId="2" borderId="5" xfId="0" applyFont="1" applyFill="1" applyBorder="1"/>
    <xf numFmtId="0" fontId="8" fillId="3" borderId="32" xfId="0" applyNumberFormat="1" applyFont="1" applyFill="1" applyBorder="1"/>
    <xf numFmtId="49" fontId="10" fillId="2" borderId="34" xfId="0" applyNumberFormat="1" applyFont="1" applyFill="1" applyBorder="1"/>
    <xf numFmtId="0" fontId="10" fillId="2" borderId="34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6" xfId="0" applyFill="1" applyBorder="1" applyAlignment="1">
      <alignment wrapText="1"/>
    </xf>
    <xf numFmtId="0" fontId="0" fillId="2" borderId="37" xfId="0" applyFill="1" applyBorder="1" applyAlignment="1">
      <alignment wrapText="1"/>
    </xf>
    <xf numFmtId="0" fontId="9" fillId="2" borderId="36" xfId="0" applyFont="1" applyFill="1" applyBorder="1"/>
    <xf numFmtId="0" fontId="0" fillId="2" borderId="25" xfId="0" applyFill="1" applyBorder="1"/>
    <xf numFmtId="0" fontId="0" fillId="2" borderId="41" xfId="0" applyFill="1" applyBorder="1"/>
    <xf numFmtId="0" fontId="0" fillId="2" borderId="42" xfId="0" applyFill="1" applyBorder="1"/>
    <xf numFmtId="0" fontId="9" fillId="2" borderId="43" xfId="0" applyFont="1" applyFill="1" applyBorder="1"/>
    <xf numFmtId="0" fontId="0" fillId="2" borderId="44" xfId="0" applyFill="1" applyBorder="1"/>
    <xf numFmtId="0" fontId="0" fillId="2" borderId="45" xfId="0" applyNumberFormat="1" applyFill="1" applyBorder="1"/>
    <xf numFmtId="0" fontId="0" fillId="2" borderId="46" xfId="0" applyNumberFormat="1" applyFill="1" applyBorder="1"/>
    <xf numFmtId="0" fontId="0" fillId="2" borderId="46" xfId="0" applyNumberFormat="1" applyFill="1" applyBorder="1" applyAlignment="1">
      <alignment wrapText="1"/>
    </xf>
    <xf numFmtId="0" fontId="0" fillId="2" borderId="47" xfId="0" applyNumberFormat="1" applyFill="1" applyBorder="1" applyAlignment="1">
      <alignment wrapText="1"/>
    </xf>
    <xf numFmtId="0" fontId="0" fillId="2" borderId="48" xfId="0" applyNumberFormat="1" applyFill="1" applyBorder="1" applyAlignment="1">
      <alignment wrapText="1"/>
    </xf>
    <xf numFmtId="49" fontId="9" fillId="2" borderId="49" xfId="0" applyNumberFormat="1" applyFont="1" applyFill="1" applyBorder="1"/>
    <xf numFmtId="0" fontId="9" fillId="2" borderId="50" xfId="0" applyFont="1" applyFill="1" applyBorder="1"/>
    <xf numFmtId="49" fontId="0" fillId="2" borderId="51" xfId="0" applyNumberFormat="1" applyFill="1" applyBorder="1" applyAlignment="1">
      <alignment vertical="center"/>
    </xf>
    <xf numFmtId="49" fontId="12" fillId="2" borderId="52" xfId="0" applyNumberFormat="1" applyFont="1" applyFill="1" applyBorder="1" applyAlignment="1">
      <alignment horizontal="center" vertical="center" wrapText="1"/>
    </xf>
    <xf numFmtId="49" fontId="12" fillId="2" borderId="53" xfId="0" applyNumberFormat="1" applyFont="1" applyFill="1" applyBorder="1" applyAlignment="1">
      <alignment horizontal="center" vertical="center" wrapText="1"/>
    </xf>
    <xf numFmtId="49" fontId="0" fillId="2" borderId="53" xfId="0" applyNumberFormat="1" applyFill="1" applyBorder="1" applyAlignment="1">
      <alignment horizontal="center" vertical="center"/>
    </xf>
    <xf numFmtId="49" fontId="0" fillId="2" borderId="54" xfId="0" applyNumberFormat="1" applyFill="1" applyBorder="1" applyAlignment="1">
      <alignment vertical="center"/>
    </xf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7" xfId="0" applyFill="1" applyBorder="1" applyAlignment="1">
      <alignment wrapText="1"/>
    </xf>
    <xf numFmtId="0" fontId="9" fillId="2" borderId="57" xfId="0" applyFont="1" applyFill="1" applyBorder="1"/>
    <xf numFmtId="49" fontId="11" fillId="2" borderId="58" xfId="0" applyNumberFormat="1" applyFont="1" applyFill="1" applyBorder="1"/>
    <xf numFmtId="49" fontId="11" fillId="2" borderId="59" xfId="0" applyNumberFormat="1" applyFont="1" applyFill="1" applyBorder="1"/>
    <xf numFmtId="0" fontId="9" fillId="2" borderId="62" xfId="0" applyFont="1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9" fillId="2" borderId="66" xfId="0" applyNumberFormat="1" applyFont="1" applyFill="1" applyBorder="1"/>
    <xf numFmtId="0" fontId="9" fillId="2" borderId="66" xfId="0" applyNumberFormat="1" applyFont="1" applyFill="1" applyBorder="1" applyAlignment="1">
      <alignment wrapText="1"/>
    </xf>
    <xf numFmtId="49" fontId="9" fillId="2" borderId="67" xfId="0" applyNumberFormat="1" applyFont="1" applyFill="1" applyBorder="1" applyAlignment="1">
      <alignment wrapText="1"/>
    </xf>
    <xf numFmtId="49" fontId="9" fillId="2" borderId="68" xfId="0" applyNumberFormat="1" applyFont="1" applyFill="1" applyBorder="1" applyAlignment="1">
      <alignment wrapText="1"/>
    </xf>
    <xf numFmtId="0" fontId="0" fillId="2" borderId="69" xfId="0" applyFill="1" applyBorder="1"/>
    <xf numFmtId="49" fontId="0" fillId="2" borderId="69" xfId="0" applyNumberFormat="1" applyFill="1" applyBorder="1"/>
    <xf numFmtId="49" fontId="0" fillId="2" borderId="70" xfId="0" applyNumberFormat="1" applyFill="1" applyBorder="1"/>
    <xf numFmtId="0" fontId="0" fillId="2" borderId="71" xfId="0" applyFill="1" applyBorder="1"/>
    <xf numFmtId="0" fontId="0" fillId="2" borderId="19" xfId="0" applyFill="1" applyBorder="1" applyAlignment="1">
      <alignment horizontal="center"/>
    </xf>
    <xf numFmtId="49" fontId="9" fillId="2" borderId="72" xfId="0" applyNumberFormat="1" applyFont="1" applyFill="1" applyBorder="1" applyAlignment="1">
      <alignment horizontal="center"/>
    </xf>
    <xf numFmtId="49" fontId="0" fillId="2" borderId="73" xfId="0" applyNumberFormat="1" applyFill="1" applyBorder="1"/>
    <xf numFmtId="49" fontId="0" fillId="2" borderId="74" xfId="0" applyNumberFormat="1" applyFill="1" applyBorder="1"/>
    <xf numFmtId="49" fontId="0" fillId="2" borderId="75" xfId="0" applyNumberFormat="1" applyFill="1" applyBorder="1"/>
    <xf numFmtId="49" fontId="0" fillId="2" borderId="69" xfId="0" applyNumberFormat="1" applyFill="1" applyBorder="1" applyAlignment="1">
      <alignment horizontal="left"/>
    </xf>
    <xf numFmtId="49" fontId="0" fillId="2" borderId="76" xfId="0" applyNumberFormat="1" applyFill="1" applyBorder="1"/>
    <xf numFmtId="49" fontId="0" fillId="2" borderId="77" xfId="0" applyNumberFormat="1" applyFill="1" applyBorder="1"/>
    <xf numFmtId="49" fontId="0" fillId="2" borderId="78" xfId="0" applyNumberFormat="1" applyFill="1" applyBorder="1"/>
    <xf numFmtId="0" fontId="14" fillId="2" borderId="69" xfId="0" applyFont="1" applyFill="1" applyBorder="1" applyAlignment="1">
      <alignment horizontal="left"/>
    </xf>
    <xf numFmtId="0" fontId="14" fillId="2" borderId="70" xfId="0" applyFont="1" applyFill="1" applyBorder="1" applyAlignment="1">
      <alignment horizontal="left"/>
    </xf>
    <xf numFmtId="49" fontId="0" fillId="2" borderId="79" xfId="0" applyNumberFormat="1" applyFill="1" applyBorder="1"/>
    <xf numFmtId="49" fontId="9" fillId="2" borderId="80" xfId="0" applyNumberFormat="1" applyFont="1" applyFill="1" applyBorder="1" applyAlignment="1">
      <alignment horizontal="center"/>
    </xf>
    <xf numFmtId="0" fontId="0" fillId="2" borderId="76" xfId="0" applyFill="1" applyBorder="1"/>
    <xf numFmtId="0" fontId="0" fillId="2" borderId="77" xfId="0" applyFill="1" applyBorder="1"/>
    <xf numFmtId="0" fontId="0" fillId="2" borderId="78" xfId="0" applyFill="1" applyBorder="1"/>
    <xf numFmtId="0" fontId="0" fillId="2" borderId="81" xfId="0" applyFill="1" applyBorder="1"/>
    <xf numFmtId="0" fontId="0" fillId="2" borderId="82" xfId="0" applyFill="1" applyBorder="1"/>
    <xf numFmtId="0" fontId="0" fillId="2" borderId="83" xfId="0" applyFill="1" applyBorder="1"/>
    <xf numFmtId="49" fontId="9" fillId="2" borderId="84" xfId="0" applyNumberFormat="1" applyFont="1" applyFill="1" applyBorder="1" applyAlignment="1">
      <alignment horizontal="center"/>
    </xf>
    <xf numFmtId="0" fontId="0" fillId="2" borderId="85" xfId="0" applyFill="1" applyBorder="1"/>
    <xf numFmtId="0" fontId="0" fillId="2" borderId="86" xfId="0" applyFill="1" applyBorder="1"/>
    <xf numFmtId="0" fontId="0" fillId="2" borderId="87" xfId="0" applyFill="1" applyBorder="1"/>
    <xf numFmtId="49" fontId="9" fillId="2" borderId="88" xfId="0" applyNumberFormat="1" applyFont="1" applyFill="1" applyBorder="1" applyAlignment="1">
      <alignment horizontal="center"/>
    </xf>
    <xf numFmtId="0" fontId="0" fillId="2" borderId="89" xfId="0" applyFill="1" applyBorder="1"/>
    <xf numFmtId="0" fontId="0" fillId="2" borderId="90" xfId="0" applyFill="1" applyBorder="1"/>
    <xf numFmtId="0" fontId="0" fillId="2" borderId="91" xfId="0" applyFill="1" applyBorder="1"/>
    <xf numFmtId="0" fontId="0" fillId="2" borderId="92" xfId="0" applyFill="1" applyBorder="1"/>
    <xf numFmtId="0" fontId="0" fillId="2" borderId="28" xfId="0" applyFill="1" applyBorder="1"/>
    <xf numFmtId="0" fontId="0" fillId="2" borderId="93" xfId="0" applyFill="1" applyBorder="1"/>
    <xf numFmtId="0" fontId="0" fillId="2" borderId="93" xfId="0" applyFill="1" applyBorder="1" applyAlignment="1">
      <alignment wrapText="1"/>
    </xf>
    <xf numFmtId="0" fontId="0" fillId="2" borderId="94" xfId="0" applyFill="1" applyBorder="1"/>
    <xf numFmtId="0" fontId="0" fillId="2" borderId="95" xfId="0" applyFill="1" applyBorder="1"/>
    <xf numFmtId="0" fontId="0" fillId="2" borderId="19" xfId="0" applyFill="1" applyBorder="1" applyAlignment="1">
      <alignment wrapText="1"/>
    </xf>
    <xf numFmtId="0" fontId="0" fillId="2" borderId="96" xfId="0" applyFill="1" applyBorder="1"/>
    <xf numFmtId="0" fontId="0" fillId="2" borderId="97" xfId="0" applyFill="1" applyBorder="1"/>
    <xf numFmtId="49" fontId="0" fillId="4" borderId="98" xfId="0" applyNumberFormat="1" applyFill="1" applyBorder="1"/>
    <xf numFmtId="0" fontId="0" fillId="4" borderId="83" xfId="0" applyFill="1" applyBorder="1"/>
    <xf numFmtId="0" fontId="0" fillId="4" borderId="99" xfId="0" applyFill="1" applyBorder="1"/>
    <xf numFmtId="49" fontId="0" fillId="4" borderId="55" xfId="0" applyNumberFormat="1" applyFill="1" applyBorder="1"/>
    <xf numFmtId="0" fontId="0" fillId="4" borderId="19" xfId="0" applyFill="1" applyBorder="1"/>
    <xf numFmtId="0" fontId="0" fillId="4" borderId="100" xfId="0" applyFill="1" applyBorder="1"/>
    <xf numFmtId="0" fontId="0" fillId="2" borderId="101" xfId="0" applyFill="1" applyBorder="1"/>
    <xf numFmtId="0" fontId="0" fillId="2" borderId="102" xfId="0" applyFill="1" applyBorder="1" applyAlignment="1">
      <alignment vertical="top" wrapText="1"/>
    </xf>
    <xf numFmtId="0" fontId="0" fillId="2" borderId="103" xfId="0" applyFill="1" applyBorder="1"/>
    <xf numFmtId="0" fontId="0" fillId="2" borderId="104" xfId="0" applyFill="1" applyBorder="1"/>
    <xf numFmtId="0" fontId="0" fillId="2" borderId="105" xfId="0" applyFill="1" applyBorder="1"/>
    <xf numFmtId="49" fontId="0" fillId="4" borderId="106" xfId="0" applyNumberFormat="1" applyFill="1" applyBorder="1" applyAlignment="1">
      <alignment wrapText="1"/>
    </xf>
    <xf numFmtId="0" fontId="0" fillId="4" borderId="107" xfId="0" applyFill="1" applyBorder="1"/>
    <xf numFmtId="0" fontId="0" fillId="2" borderId="111" xfId="0" applyFill="1" applyBorder="1"/>
    <xf numFmtId="49" fontId="0" fillId="4" borderId="44" xfId="0" applyNumberFormat="1" applyFill="1" applyBorder="1"/>
    <xf numFmtId="49" fontId="0" fillId="4" borderId="66" xfId="0" applyNumberFormat="1" applyFill="1" applyBorder="1"/>
    <xf numFmtId="0" fontId="9" fillId="4" borderId="66" xfId="0" applyFont="1" applyFill="1" applyBorder="1"/>
    <xf numFmtId="0" fontId="9" fillId="4" borderId="71" xfId="0" applyFont="1" applyFill="1" applyBorder="1"/>
    <xf numFmtId="0" fontId="9" fillId="4" borderId="19" xfId="0" applyFont="1" applyFill="1" applyBorder="1" applyAlignment="1">
      <alignment wrapText="1"/>
    </xf>
    <xf numFmtId="0" fontId="9" fillId="4" borderId="100" xfId="0" applyFont="1" applyFill="1" applyBorder="1" applyAlignment="1">
      <alignment wrapText="1"/>
    </xf>
    <xf numFmtId="0" fontId="0" fillId="2" borderId="112" xfId="0" applyFill="1" applyBorder="1"/>
    <xf numFmtId="49" fontId="11" fillId="2" borderId="113" xfId="0" applyNumberFormat="1" applyFont="1" applyFill="1" applyBorder="1"/>
    <xf numFmtId="49" fontId="11" fillId="2" borderId="114" xfId="0" applyNumberFormat="1" applyFont="1" applyFill="1" applyBorder="1"/>
    <xf numFmtId="49" fontId="9" fillId="2" borderId="115" xfId="0" applyNumberFormat="1" applyFont="1" applyFill="1" applyBorder="1"/>
    <xf numFmtId="0" fontId="0" fillId="2" borderId="115" xfId="0" applyFill="1" applyBorder="1"/>
    <xf numFmtId="0" fontId="0" fillId="2" borderId="116" xfId="0" applyFill="1" applyBorder="1"/>
    <xf numFmtId="0" fontId="0" fillId="2" borderId="117" xfId="0" applyFill="1" applyBorder="1"/>
    <xf numFmtId="0" fontId="0" fillId="4" borderId="66" xfId="0" applyFill="1" applyBorder="1"/>
    <xf numFmtId="0" fontId="9" fillId="4" borderId="71" xfId="0" applyFont="1" applyFill="1" applyBorder="1" applyAlignment="1">
      <alignment wrapText="1"/>
    </xf>
    <xf numFmtId="0" fontId="0" fillId="2" borderId="43" xfId="0" applyFill="1" applyBorder="1"/>
    <xf numFmtId="0" fontId="0" fillId="2" borderId="118" xfId="0" applyFill="1" applyBorder="1" applyAlignment="1">
      <alignment horizontal="right"/>
    </xf>
    <xf numFmtId="0" fontId="0" fillId="2" borderId="119" xfId="0" applyNumberFormat="1" applyFill="1" applyBorder="1" applyAlignment="1">
      <alignment horizontal="center" vertical="top" wrapText="1"/>
    </xf>
    <xf numFmtId="0" fontId="0" fillId="2" borderId="120" xfId="0" applyNumberFormat="1" applyFill="1" applyBorder="1"/>
    <xf numFmtId="0" fontId="0" fillId="2" borderId="121" xfId="0" applyNumberFormat="1" applyFill="1" applyBorder="1"/>
    <xf numFmtId="0" fontId="0" fillId="2" borderId="122" xfId="0" applyNumberFormat="1" applyFill="1" applyBorder="1"/>
    <xf numFmtId="49" fontId="9" fillId="4" borderId="123" xfId="0" applyNumberFormat="1" applyFont="1" applyFill="1" applyBorder="1"/>
    <xf numFmtId="49" fontId="0" fillId="4" borderId="124" xfId="0" applyNumberFormat="1" applyFill="1" applyBorder="1"/>
    <xf numFmtId="0" fontId="0" fillId="4" borderId="124" xfId="0" applyFill="1" applyBorder="1"/>
    <xf numFmtId="0" fontId="0" fillId="4" borderId="125" xfId="0" applyFill="1" applyBorder="1"/>
    <xf numFmtId="0" fontId="0" fillId="4" borderId="64" xfId="0" applyFill="1" applyBorder="1"/>
    <xf numFmtId="0" fontId="0" fillId="4" borderId="126" xfId="0" applyFill="1" applyBorder="1"/>
    <xf numFmtId="49" fontId="0" fillId="2" borderId="118" xfId="0" applyNumberFormat="1" applyFill="1" applyBorder="1"/>
    <xf numFmtId="49" fontId="16" fillId="5" borderId="119" xfId="0" applyNumberFormat="1" applyFont="1" applyFill="1" applyBorder="1" applyAlignment="1">
      <alignment horizontal="center" vertical="center" wrapText="1"/>
    </xf>
    <xf numFmtId="49" fontId="16" fillId="5" borderId="127" xfId="0" applyNumberFormat="1" applyFont="1" applyFill="1" applyBorder="1" applyAlignment="1">
      <alignment horizontal="center" vertical="center" wrapText="1"/>
    </xf>
    <xf numFmtId="0" fontId="0" fillId="2" borderId="128" xfId="0" applyFill="1" applyBorder="1"/>
    <xf numFmtId="49" fontId="16" fillId="5" borderId="129" xfId="0" applyNumberFormat="1" applyFont="1" applyFill="1" applyBorder="1" applyAlignment="1">
      <alignment horizontal="center" vertical="center" wrapText="1"/>
    </xf>
    <xf numFmtId="0" fontId="0" fillId="2" borderId="130" xfId="0" applyFill="1" applyBorder="1"/>
    <xf numFmtId="49" fontId="0" fillId="2" borderId="131" xfId="0" applyNumberFormat="1" applyFill="1" applyBorder="1"/>
    <xf numFmtId="49" fontId="16" fillId="5" borderId="132" xfId="0" applyNumberFormat="1" applyFont="1" applyFill="1" applyBorder="1" applyAlignment="1">
      <alignment horizontal="center" vertical="center" wrapText="1"/>
    </xf>
    <xf numFmtId="49" fontId="16" fillId="5" borderId="133" xfId="0" applyNumberFormat="1" applyFont="1" applyFill="1" applyBorder="1" applyAlignment="1">
      <alignment horizontal="center" vertical="center" wrapText="1"/>
    </xf>
    <xf numFmtId="0" fontId="0" fillId="2" borderId="134" xfId="0" applyFill="1" applyBorder="1"/>
    <xf numFmtId="0" fontId="0" fillId="2" borderId="135" xfId="0" applyFill="1" applyBorder="1"/>
    <xf numFmtId="0" fontId="0" fillId="2" borderId="136" xfId="0" applyFill="1" applyBorder="1"/>
    <xf numFmtId="49" fontId="11" fillId="2" borderId="26" xfId="0" applyNumberFormat="1" applyFont="1" applyFill="1" applyBorder="1"/>
    <xf numFmtId="49" fontId="11" fillId="2" borderId="137" xfId="0" applyNumberFormat="1" applyFont="1" applyFill="1" applyBorder="1"/>
    <xf numFmtId="49" fontId="0" fillId="2" borderId="138" xfId="0" applyNumberFormat="1" applyFill="1" applyBorder="1"/>
    <xf numFmtId="0" fontId="0" fillId="2" borderId="139" xfId="0" applyFill="1" applyBorder="1"/>
    <xf numFmtId="0" fontId="0" fillId="2" borderId="140" xfId="0" applyFill="1" applyBorder="1"/>
    <xf numFmtId="49" fontId="11" fillId="2" borderId="141" xfId="0" applyNumberFormat="1" applyFont="1" applyFill="1" applyBorder="1"/>
    <xf numFmtId="0" fontId="0" fillId="2" borderId="34" xfId="0" applyFill="1" applyBorder="1"/>
    <xf numFmtId="0" fontId="0" fillId="2" borderId="142" xfId="0" applyFill="1" applyBorder="1"/>
    <xf numFmtId="0" fontId="0" fillId="2" borderId="124" xfId="0" applyFill="1" applyBorder="1"/>
    <xf numFmtId="0" fontId="0" fillId="2" borderId="143" xfId="0" applyFill="1" applyBorder="1"/>
    <xf numFmtId="0" fontId="0" fillId="2" borderId="146" xfId="0" applyFill="1" applyBorder="1"/>
    <xf numFmtId="0" fontId="0" fillId="2" borderId="147" xfId="0" applyFill="1" applyBorder="1"/>
    <xf numFmtId="0" fontId="0" fillId="2" borderId="141" xfId="0" applyFill="1" applyBorder="1"/>
    <xf numFmtId="0" fontId="19" fillId="2" borderId="19" xfId="0" applyFont="1" applyFill="1" applyBorder="1"/>
    <xf numFmtId="0" fontId="0" fillId="2" borderId="148" xfId="0" applyFill="1" applyBorder="1"/>
    <xf numFmtId="0" fontId="0" fillId="2" borderId="149" xfId="0" applyFill="1" applyBorder="1"/>
    <xf numFmtId="0" fontId="0" fillId="2" borderId="150" xfId="0" applyFill="1" applyBorder="1"/>
    <xf numFmtId="0" fontId="6" fillId="2" borderId="17" xfId="0" applyFont="1" applyFill="1" applyBorder="1" applyAlignment="1">
      <alignment wrapText="1"/>
    </xf>
    <xf numFmtId="0" fontId="0" fillId="2" borderId="17" xfId="0" applyFill="1" applyBorder="1"/>
    <xf numFmtId="0" fontId="0" fillId="2" borderId="151" xfId="0" applyFill="1" applyBorder="1"/>
    <xf numFmtId="49" fontId="8" fillId="3" borderId="154" xfId="0" applyNumberFormat="1" applyFont="1" applyFill="1" applyBorder="1" applyAlignment="1">
      <alignment horizontal="right"/>
    </xf>
    <xf numFmtId="0" fontId="0" fillId="2" borderId="155" xfId="0" applyFill="1" applyBorder="1"/>
    <xf numFmtId="0" fontId="0" fillId="2" borderId="156" xfId="0" applyFill="1" applyBorder="1"/>
    <xf numFmtId="0" fontId="0" fillId="2" borderId="157" xfId="0" applyFill="1" applyBorder="1"/>
    <xf numFmtId="0" fontId="0" fillId="2" borderId="107" xfId="0" applyFill="1" applyBorder="1"/>
    <xf numFmtId="0" fontId="9" fillId="2" borderId="125" xfId="0" applyFont="1" applyFill="1" applyBorder="1" applyAlignment="1">
      <alignment wrapText="1"/>
    </xf>
    <xf numFmtId="0" fontId="9" fillId="2" borderId="158" xfId="0" applyFont="1" applyFill="1" applyBorder="1" applyAlignment="1">
      <alignment wrapText="1"/>
    </xf>
    <xf numFmtId="0" fontId="0" fillId="2" borderId="159" xfId="0" applyFill="1" applyBorder="1"/>
    <xf numFmtId="0" fontId="9" fillId="2" borderId="160" xfId="0" applyNumberFormat="1" applyFont="1" applyFill="1" applyBorder="1"/>
    <xf numFmtId="0" fontId="9" fillId="2" borderId="160" xfId="0" applyNumberFormat="1" applyFont="1" applyFill="1" applyBorder="1" applyAlignment="1">
      <alignment wrapText="1"/>
    </xf>
    <xf numFmtId="49" fontId="9" fillId="2" borderId="161" xfId="0" applyNumberFormat="1" applyFont="1" applyFill="1" applyBorder="1" applyAlignment="1">
      <alignment wrapText="1"/>
    </xf>
    <xf numFmtId="0" fontId="0" fillId="2" borderId="79" xfId="0" applyFill="1" applyBorder="1"/>
    <xf numFmtId="49" fontId="9" fillId="2" borderId="162" xfId="0" applyNumberFormat="1" applyFont="1" applyFill="1" applyBorder="1" applyAlignment="1">
      <alignment horizontal="center"/>
    </xf>
    <xf numFmtId="49" fontId="0" fillId="2" borderId="163" xfId="0" applyNumberFormat="1" applyFill="1" applyBorder="1" applyAlignment="1">
      <alignment wrapText="1"/>
    </xf>
    <xf numFmtId="49" fontId="0" fillId="2" borderId="164" xfId="0" applyNumberFormat="1" applyFill="1" applyBorder="1" applyAlignment="1">
      <alignment wrapText="1"/>
    </xf>
    <xf numFmtId="49" fontId="0" fillId="2" borderId="165" xfId="0" applyNumberFormat="1" applyFill="1" applyBorder="1" applyAlignment="1">
      <alignment wrapText="1"/>
    </xf>
    <xf numFmtId="49" fontId="11" fillId="2" borderId="166" xfId="0" applyNumberFormat="1" applyFont="1" applyFill="1" applyBorder="1"/>
    <xf numFmtId="49" fontId="0" fillId="2" borderId="167" xfId="0" applyNumberFormat="1" applyFill="1" applyBorder="1" applyAlignment="1">
      <alignment wrapText="1"/>
    </xf>
    <xf numFmtId="49" fontId="0" fillId="2" borderId="53" xfId="0" applyNumberFormat="1" applyFill="1" applyBorder="1" applyAlignment="1">
      <alignment wrapText="1"/>
    </xf>
    <xf numFmtId="49" fontId="0" fillId="2" borderId="168" xfId="0" applyNumberFormat="1" applyFill="1" applyBorder="1" applyAlignment="1">
      <alignment wrapText="1"/>
    </xf>
    <xf numFmtId="0" fontId="0" fillId="2" borderId="70" xfId="0" applyFill="1" applyBorder="1"/>
    <xf numFmtId="49" fontId="20" fillId="2" borderId="167" xfId="0" applyNumberFormat="1" applyFont="1" applyFill="1" applyBorder="1" applyAlignment="1">
      <alignment wrapText="1"/>
    </xf>
    <xf numFmtId="49" fontId="20" fillId="2" borderId="53" xfId="0" applyNumberFormat="1" applyFont="1" applyFill="1" applyBorder="1" applyAlignment="1">
      <alignment wrapText="1"/>
    </xf>
    <xf numFmtId="49" fontId="20" fillId="2" borderId="168" xfId="0" applyNumberFormat="1" applyFont="1" applyFill="1" applyBorder="1" applyAlignment="1">
      <alignment wrapText="1"/>
    </xf>
    <xf numFmtId="49" fontId="9" fillId="2" borderId="169" xfId="0" applyNumberFormat="1" applyFont="1" applyFill="1" applyBorder="1" applyAlignment="1">
      <alignment horizontal="center"/>
    </xf>
    <xf numFmtId="0" fontId="0" fillId="2" borderId="170" xfId="0" applyFill="1" applyBorder="1" applyAlignment="1">
      <alignment wrapText="1"/>
    </xf>
    <xf numFmtId="0" fontId="0" fillId="2" borderId="144" xfId="0" applyFill="1" applyBorder="1"/>
    <xf numFmtId="0" fontId="0" fillId="2" borderId="144" xfId="0" applyFill="1" applyBorder="1" applyAlignment="1">
      <alignment wrapText="1"/>
    </xf>
    <xf numFmtId="0" fontId="0" fillId="2" borderId="171" xfId="0" applyFill="1" applyBorder="1"/>
    <xf numFmtId="0" fontId="0" fillId="2" borderId="172" xfId="0" applyFill="1" applyBorder="1"/>
    <xf numFmtId="49" fontId="0" fillId="7" borderId="173" xfId="0" applyNumberFormat="1" applyFill="1" applyBorder="1"/>
    <xf numFmtId="0" fontId="0" fillId="7" borderId="34" xfId="0" applyFill="1" applyBorder="1"/>
    <xf numFmtId="0" fontId="0" fillId="7" borderId="174" xfId="0" applyFill="1" applyBorder="1"/>
    <xf numFmtId="0" fontId="0" fillId="7" borderId="175" xfId="0" applyFill="1" applyBorder="1"/>
    <xf numFmtId="49" fontId="9" fillId="2" borderId="176" xfId="0" applyNumberFormat="1" applyFont="1" applyFill="1" applyBorder="1" applyAlignment="1">
      <alignment horizontal="center"/>
    </xf>
    <xf numFmtId="0" fontId="0" fillId="2" borderId="177" xfId="0" applyFill="1" applyBorder="1" applyAlignment="1">
      <alignment wrapText="1"/>
    </xf>
    <xf numFmtId="0" fontId="0" fillId="2" borderId="66" xfId="0" applyFill="1" applyBorder="1"/>
    <xf numFmtId="0" fontId="0" fillId="2" borderId="66" xfId="0" applyFill="1" applyBorder="1" applyAlignment="1">
      <alignment wrapText="1"/>
    </xf>
    <xf numFmtId="0" fontId="0" fillId="2" borderId="178" xfId="0" applyFill="1" applyBorder="1"/>
    <xf numFmtId="0" fontId="0" fillId="2" borderId="179" xfId="0" applyFill="1" applyBorder="1"/>
    <xf numFmtId="49" fontId="0" fillId="7" borderId="180" xfId="0" applyNumberFormat="1" applyFill="1" applyBorder="1"/>
    <xf numFmtId="0" fontId="0" fillId="7" borderId="27" xfId="0" applyFill="1" applyBorder="1"/>
    <xf numFmtId="0" fontId="0" fillId="7" borderId="181" xfId="0" applyFill="1" applyBorder="1"/>
    <xf numFmtId="49" fontId="0" fillId="7" borderId="86" xfId="0" applyNumberFormat="1" applyFill="1" applyBorder="1" applyAlignment="1">
      <alignment wrapText="1"/>
    </xf>
    <xf numFmtId="0" fontId="0" fillId="7" borderId="182" xfId="0" applyFill="1" applyBorder="1"/>
    <xf numFmtId="0" fontId="0" fillId="7" borderId="19" xfId="0" applyFill="1" applyBorder="1"/>
    <xf numFmtId="0" fontId="0" fillId="7" borderId="137" xfId="0" applyFill="1" applyBorder="1"/>
    <xf numFmtId="0" fontId="0" fillId="2" borderId="183" xfId="0" applyFill="1" applyBorder="1"/>
    <xf numFmtId="49" fontId="9" fillId="2" borderId="184" xfId="0" applyNumberFormat="1" applyFont="1" applyFill="1" applyBorder="1" applyAlignment="1">
      <alignment horizontal="center"/>
    </xf>
    <xf numFmtId="0" fontId="0" fillId="2" borderId="185" xfId="0" applyFill="1" applyBorder="1" applyAlignment="1">
      <alignment wrapText="1"/>
    </xf>
    <xf numFmtId="0" fontId="0" fillId="2" borderId="186" xfId="0" applyFill="1" applyBorder="1"/>
    <xf numFmtId="0" fontId="0" fillId="2" borderId="186" xfId="0" applyFill="1" applyBorder="1" applyAlignment="1">
      <alignment wrapText="1"/>
    </xf>
    <xf numFmtId="0" fontId="0" fillId="2" borderId="187" xfId="0" applyFill="1" applyBorder="1"/>
    <xf numFmtId="0" fontId="0" fillId="2" borderId="188" xfId="0" applyFill="1" applyBorder="1"/>
    <xf numFmtId="49" fontId="0" fillId="7" borderId="189" xfId="0" applyNumberFormat="1" applyFill="1" applyBorder="1"/>
    <xf numFmtId="49" fontId="0" fillId="7" borderId="190" xfId="0" applyNumberFormat="1" applyFill="1" applyBorder="1"/>
    <xf numFmtId="0" fontId="0" fillId="2" borderId="145" xfId="0" applyFill="1" applyBorder="1"/>
    <xf numFmtId="0" fontId="0" fillId="2" borderId="192" xfId="0" applyFill="1" applyBorder="1"/>
    <xf numFmtId="49" fontId="0" fillId="7" borderId="193" xfId="0" applyNumberFormat="1" applyFill="1" applyBorder="1"/>
    <xf numFmtId="0" fontId="0" fillId="2" borderId="18" xfId="0" applyFill="1" applyBorder="1" applyAlignment="1">
      <alignment vertical="center"/>
    </xf>
    <xf numFmtId="0" fontId="0" fillId="7" borderId="196" xfId="0" applyFill="1" applyBorder="1"/>
    <xf numFmtId="49" fontId="0" fillId="7" borderId="197" xfId="0" applyNumberFormat="1" applyFill="1" applyBorder="1"/>
    <xf numFmtId="0" fontId="0" fillId="7" borderId="197" xfId="0" applyFill="1" applyBorder="1"/>
    <xf numFmtId="0" fontId="0" fillId="7" borderId="198" xfId="0" applyFill="1" applyBorder="1"/>
    <xf numFmtId="0" fontId="0" fillId="7" borderId="199" xfId="0" applyFill="1" applyBorder="1"/>
    <xf numFmtId="0" fontId="0" fillId="2" borderId="200" xfId="0" applyFill="1" applyBorder="1"/>
    <xf numFmtId="0" fontId="0" fillId="2" borderId="202" xfId="0" applyFill="1" applyBorder="1"/>
    <xf numFmtId="0" fontId="0" fillId="2" borderId="203" xfId="0" applyFill="1" applyBorder="1"/>
    <xf numFmtId="0" fontId="0" fillId="2" borderId="204" xfId="0" applyFill="1" applyBorder="1"/>
    <xf numFmtId="0" fontId="0" fillId="2" borderId="174" xfId="0" applyFill="1" applyBorder="1"/>
    <xf numFmtId="0" fontId="0" fillId="2" borderId="205" xfId="0" applyFill="1" applyBorder="1"/>
    <xf numFmtId="49" fontId="9" fillId="2" borderId="208" xfId="0" applyNumberFormat="1" applyFont="1" applyFill="1" applyBorder="1"/>
    <xf numFmtId="0" fontId="0" fillId="2" borderId="208" xfId="0" applyFill="1" applyBorder="1"/>
    <xf numFmtId="0" fontId="0" fillId="2" borderId="209" xfId="0" applyFill="1" applyBorder="1"/>
    <xf numFmtId="0" fontId="0" fillId="2" borderId="210" xfId="0" applyFill="1" applyBorder="1"/>
    <xf numFmtId="49" fontId="19" fillId="2" borderId="19" xfId="0" applyNumberFormat="1" applyFont="1" applyFill="1" applyBorder="1"/>
    <xf numFmtId="0" fontId="0" fillId="2" borderId="211" xfId="0" applyFill="1" applyBorder="1"/>
    <xf numFmtId="0" fontId="0" fillId="2" borderId="212" xfId="0" applyNumberFormat="1" applyFill="1" applyBorder="1"/>
    <xf numFmtId="49" fontId="0" fillId="2" borderId="211" xfId="0" applyNumberFormat="1" applyFill="1" applyBorder="1"/>
    <xf numFmtId="49" fontId="16" fillId="5" borderId="213" xfId="0" applyNumberFormat="1" applyFont="1" applyFill="1" applyBorder="1" applyAlignment="1">
      <alignment horizontal="center" vertical="center" wrapText="1"/>
    </xf>
    <xf numFmtId="49" fontId="0" fillId="2" borderId="214" xfId="0" applyNumberFormat="1" applyFill="1" applyBorder="1"/>
    <xf numFmtId="49" fontId="16" fillId="5" borderId="215" xfId="0" applyNumberFormat="1" applyFont="1" applyFill="1" applyBorder="1" applyAlignment="1">
      <alignment horizontal="center" vertical="center" wrapText="1"/>
    </xf>
    <xf numFmtId="49" fontId="16" fillId="5" borderId="216" xfId="0" applyNumberFormat="1" applyFont="1" applyFill="1" applyBorder="1" applyAlignment="1">
      <alignment horizontal="center" vertical="center" wrapText="1"/>
    </xf>
    <xf numFmtId="0" fontId="0" fillId="2" borderId="217" xfId="0" applyFill="1" applyBorder="1"/>
    <xf numFmtId="0" fontId="0" fillId="2" borderId="218" xfId="0" applyFill="1" applyBorder="1" applyAlignment="1">
      <alignment horizontal="center" vertical="top" wrapText="1"/>
    </xf>
    <xf numFmtId="0" fontId="0" fillId="2" borderId="219" xfId="0" applyFill="1" applyBorder="1"/>
    <xf numFmtId="0" fontId="0" fillId="2" borderId="220" xfId="0" applyFill="1" applyBorder="1"/>
    <xf numFmtId="0" fontId="0" fillId="2" borderId="221" xfId="0" applyFill="1" applyBorder="1"/>
    <xf numFmtId="0" fontId="0" fillId="2" borderId="199" xfId="0" applyFill="1" applyBorder="1"/>
    <xf numFmtId="49" fontId="19" fillId="2" borderId="24" xfId="0" applyNumberFormat="1" applyFont="1" applyFill="1" applyBorder="1"/>
    <xf numFmtId="49" fontId="19" fillId="2" borderId="104" xfId="0" applyNumberFormat="1" applyFont="1" applyFill="1" applyBorder="1"/>
    <xf numFmtId="0" fontId="9" fillId="2" borderId="104" xfId="0" applyFont="1" applyFill="1" applyBorder="1"/>
    <xf numFmtId="0" fontId="0" fillId="2" borderId="222" xfId="0" applyFill="1" applyBorder="1"/>
    <xf numFmtId="9" fontId="0" fillId="2" borderId="5" xfId="1" applyFont="1" applyFill="1" applyBorder="1"/>
    <xf numFmtId="9" fontId="0" fillId="2" borderId="27" xfId="1" applyFont="1" applyFill="1" applyBorder="1"/>
    <xf numFmtId="9" fontId="0" fillId="2" borderId="19" xfId="1" applyFont="1" applyFill="1" applyBorder="1"/>
    <xf numFmtId="0" fontId="21" fillId="2" borderId="27" xfId="0" applyFont="1" applyFill="1" applyBorder="1"/>
    <xf numFmtId="0" fontId="21" fillId="2" borderId="19" xfId="0" applyFont="1" applyFill="1" applyBorder="1"/>
    <xf numFmtId="0" fontId="0" fillId="0" borderId="0" xfId="0" applyAlignment="1">
      <alignment horizontal="center" wrapText="1"/>
    </xf>
    <xf numFmtId="49" fontId="0" fillId="2" borderId="108" xfId="0" applyNumberFormat="1" applyFill="1" applyBorder="1" applyAlignment="1">
      <alignment horizontal="left"/>
    </xf>
    <xf numFmtId="0" fontId="0" fillId="2" borderId="109" xfId="0" applyFill="1" applyBorder="1" applyAlignment="1">
      <alignment horizontal="center"/>
    </xf>
    <xf numFmtId="0" fontId="0" fillId="2" borderId="110" xfId="0" applyFill="1" applyBorder="1" applyAlignment="1">
      <alignment horizontal="center"/>
    </xf>
    <xf numFmtId="49" fontId="0" fillId="2" borderId="60" xfId="0" applyNumberFormat="1" applyFill="1" applyBorder="1" applyAlignment="1">
      <alignment horizontal="left"/>
    </xf>
    <xf numFmtId="49" fontId="0" fillId="2" borderId="61" xfId="0" applyNumberFormat="1" applyFill="1" applyBorder="1" applyAlignment="1">
      <alignment horizontal="left"/>
    </xf>
    <xf numFmtId="49" fontId="0" fillId="2" borderId="59" xfId="0" applyNumberForma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4" fillId="2" borderId="9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49" fontId="4" fillId="2" borderId="21" xfId="0" applyNumberFormat="1" applyFont="1" applyFill="1" applyBorder="1" applyAlignment="1">
      <alignment horizontal="left"/>
    </xf>
    <xf numFmtId="49" fontId="4" fillId="2" borderId="22" xfId="0" applyNumberFormat="1" applyFont="1" applyFill="1" applyBorder="1" applyAlignment="1">
      <alignment horizontal="left"/>
    </xf>
    <xf numFmtId="49" fontId="11" fillId="2" borderId="38" xfId="0" applyNumberFormat="1" applyFont="1" applyFill="1" applyBorder="1" applyAlignment="1">
      <alignment horizontal="center"/>
    </xf>
    <xf numFmtId="49" fontId="11" fillId="2" borderId="39" xfId="0" applyNumberFormat="1" applyFont="1" applyFill="1" applyBorder="1" applyAlignment="1">
      <alignment horizontal="center"/>
    </xf>
    <xf numFmtId="49" fontId="0" fillId="2" borderId="40" xfId="0" applyNumberFormat="1" applyFill="1" applyBorder="1"/>
    <xf numFmtId="0" fontId="0" fillId="2" borderId="41" xfId="0" applyFill="1" applyBorder="1"/>
    <xf numFmtId="0" fontId="0" fillId="2" borderId="39" xfId="0" applyFill="1" applyBorder="1"/>
    <xf numFmtId="49" fontId="7" fillId="2" borderId="13" xfId="0" applyNumberFormat="1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horizontal="center" wrapText="1"/>
    </xf>
    <xf numFmtId="49" fontId="4" fillId="2" borderId="29" xfId="0" applyNumberFormat="1" applyFont="1" applyFill="1" applyBorder="1" applyAlignment="1">
      <alignment horizontal="center"/>
    </xf>
    <xf numFmtId="49" fontId="4" fillId="2" borderId="30" xfId="0" applyNumberFormat="1" applyFont="1" applyFill="1" applyBorder="1" applyAlignment="1">
      <alignment horizontal="center"/>
    </xf>
    <xf numFmtId="49" fontId="4" fillId="2" borderId="31" xfId="0" applyNumberFormat="1" applyFont="1" applyFill="1" applyBorder="1" applyAlignment="1">
      <alignment horizontal="center"/>
    </xf>
    <xf numFmtId="49" fontId="10" fillId="2" borderId="33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0" fillId="2" borderId="83" xfId="0" applyFill="1" applyBorder="1"/>
    <xf numFmtId="0" fontId="0" fillId="2" borderId="19" xfId="0" applyFill="1" applyBorder="1"/>
    <xf numFmtId="49" fontId="9" fillId="2" borderId="68" xfId="0" applyNumberFormat="1" applyFont="1" applyFill="1" applyBorder="1" applyAlignment="1">
      <alignment wrapText="1"/>
    </xf>
    <xf numFmtId="0" fontId="0" fillId="2" borderId="69" xfId="0" applyFill="1" applyBorder="1"/>
    <xf numFmtId="49" fontId="0" fillId="2" borderId="69" xfId="0" applyNumberFormat="1" applyFill="1" applyBorder="1" applyAlignment="1">
      <alignment horizontal="left"/>
    </xf>
    <xf numFmtId="49" fontId="0" fillId="2" borderId="70" xfId="0" applyNumberFormat="1" applyFill="1" applyBorder="1" applyAlignment="1">
      <alignment horizontal="left"/>
    </xf>
    <xf numFmtId="49" fontId="11" fillId="2" borderId="141" xfId="0" applyNumberFormat="1" applyFont="1" applyFill="1" applyBorder="1" applyAlignment="1">
      <alignment horizontal="center"/>
    </xf>
    <xf numFmtId="49" fontId="11" fillId="2" borderId="137" xfId="0" applyNumberFormat="1" applyFont="1" applyFill="1" applyBorder="1" applyAlignment="1">
      <alignment horizontal="center"/>
    </xf>
    <xf numFmtId="49" fontId="0" fillId="2" borderId="138" xfId="0" applyNumberFormat="1" applyFill="1" applyBorder="1"/>
    <xf numFmtId="0" fontId="0" fillId="2" borderId="139" xfId="0" applyFill="1" applyBorder="1"/>
    <xf numFmtId="0" fontId="0" fillId="2" borderId="140" xfId="0" applyFill="1" applyBorder="1"/>
    <xf numFmtId="49" fontId="9" fillId="7" borderId="191" xfId="0" applyNumberFormat="1" applyFont="1" applyFill="1" applyBorder="1" applyAlignment="1">
      <alignment horizontal="center" wrapText="1"/>
    </xf>
    <xf numFmtId="0" fontId="9" fillId="7" borderId="137" xfId="0" applyFont="1" applyFill="1" applyBorder="1" applyAlignment="1">
      <alignment horizontal="center" wrapText="1"/>
    </xf>
    <xf numFmtId="0" fontId="9" fillId="7" borderId="194" xfId="0" applyFont="1" applyFill="1" applyBorder="1" applyAlignment="1">
      <alignment horizontal="center" wrapText="1"/>
    </xf>
    <xf numFmtId="0" fontId="9" fillId="7" borderId="195" xfId="0" applyFont="1" applyFill="1" applyBorder="1" applyAlignment="1">
      <alignment horizontal="center" wrapText="1"/>
    </xf>
    <xf numFmtId="49" fontId="11" fillId="2" borderId="58" xfId="0" applyNumberFormat="1" applyFont="1" applyFill="1" applyBorder="1" applyAlignment="1">
      <alignment horizontal="center"/>
    </xf>
    <xf numFmtId="49" fontId="11" fillId="2" borderId="59" xfId="0" applyNumberFormat="1" applyFont="1" applyFill="1" applyBorder="1" applyAlignment="1">
      <alignment horizontal="center"/>
    </xf>
    <xf numFmtId="49" fontId="0" fillId="2" borderId="60" xfId="0" applyNumberFormat="1" applyFill="1" applyBorder="1"/>
    <xf numFmtId="0" fontId="0" fillId="2" borderId="61" xfId="0" applyFill="1" applyBorder="1"/>
    <xf numFmtId="0" fontId="0" fillId="2" borderId="59" xfId="0" applyFill="1" applyBorder="1"/>
    <xf numFmtId="0" fontId="0" fillId="2" borderId="102" xfId="0" applyFill="1" applyBorder="1" applyAlignment="1">
      <alignment horizontal="center" vertical="top" wrapText="1"/>
    </xf>
    <xf numFmtId="0" fontId="0" fillId="2" borderId="201" xfId="0" applyFill="1" applyBorder="1"/>
    <xf numFmtId="49" fontId="11" fillId="2" borderId="206" xfId="0" applyNumberFormat="1" applyFont="1" applyFill="1" applyBorder="1" applyAlignment="1">
      <alignment horizontal="center"/>
    </xf>
    <xf numFmtId="49" fontId="11" fillId="2" borderId="207" xfId="0" applyNumberFormat="1" applyFont="1" applyFill="1" applyBorder="1" applyAlignment="1">
      <alignment horizontal="center"/>
    </xf>
    <xf numFmtId="49" fontId="11" fillId="2" borderId="26" xfId="0" applyNumberFormat="1" applyFont="1" applyFill="1" applyBorder="1" applyAlignment="1">
      <alignment horizontal="center"/>
    </xf>
    <xf numFmtId="49" fontId="4" fillId="2" borderId="152" xfId="0" applyNumberFormat="1" applyFont="1" applyFill="1" applyBorder="1" applyAlignment="1">
      <alignment horizontal="left"/>
    </xf>
    <xf numFmtId="49" fontId="4" fillId="2" borderId="153" xfId="0" applyNumberFormat="1" applyFont="1" applyFill="1" applyBorder="1" applyAlignment="1">
      <alignment horizontal="left"/>
    </xf>
    <xf numFmtId="0" fontId="21" fillId="2" borderId="57" xfId="0" applyFont="1" applyFill="1" applyBorder="1" applyAlignment="1">
      <alignment wrapText="1"/>
    </xf>
    <xf numFmtId="0" fontId="21" fillId="2" borderId="93" xfId="0" applyFont="1" applyFill="1" applyBorder="1"/>
    <xf numFmtId="0" fontId="21" fillId="2" borderId="96" xfId="0" applyFont="1" applyFill="1" applyBorder="1"/>
    <xf numFmtId="0" fontId="0" fillId="2" borderId="227" xfId="0" applyFill="1" applyBorder="1"/>
    <xf numFmtId="0" fontId="9" fillId="2" borderId="227" xfId="0" applyFont="1" applyFill="1" applyBorder="1"/>
    <xf numFmtId="0" fontId="24" fillId="8" borderId="223" xfId="2"/>
    <xf numFmtId="170" fontId="21" fillId="2" borderId="227" xfId="0" applyNumberFormat="1" applyFont="1" applyFill="1" applyBorder="1"/>
    <xf numFmtId="49" fontId="21" fillId="2" borderId="79" xfId="0" applyNumberFormat="1" applyFont="1" applyFill="1" applyBorder="1"/>
    <xf numFmtId="49" fontId="21" fillId="2" borderId="227" xfId="0" applyNumberFormat="1" applyFont="1" applyFill="1" applyBorder="1" applyAlignment="1"/>
    <xf numFmtId="0" fontId="0" fillId="2" borderId="227" xfId="0" applyFill="1" applyBorder="1" applyAlignment="1"/>
    <xf numFmtId="0" fontId="24" fillId="8" borderId="227" xfId="2" applyBorder="1"/>
    <xf numFmtId="49" fontId="0" fillId="2" borderId="227" xfId="0" applyNumberFormat="1" applyFill="1" applyBorder="1"/>
    <xf numFmtId="0" fontId="26" fillId="9" borderId="227" xfId="4" applyBorder="1"/>
    <xf numFmtId="49" fontId="9" fillId="2" borderId="227" xfId="0" applyNumberFormat="1" applyFont="1" applyFill="1" applyBorder="1" applyAlignment="1">
      <alignment horizontal="left" wrapText="1"/>
    </xf>
    <xf numFmtId="49" fontId="29" fillId="10" borderId="227" xfId="0" applyNumberFormat="1" applyFont="1" applyFill="1" applyBorder="1" applyAlignment="1">
      <alignment horizontal="left"/>
    </xf>
    <xf numFmtId="0" fontId="31" fillId="10" borderId="227" xfId="0" applyNumberFormat="1" applyFont="1" applyFill="1" applyBorder="1" applyAlignment="1">
      <alignment horizontal="center"/>
    </xf>
    <xf numFmtId="10" fontId="0" fillId="2" borderId="227" xfId="0" applyNumberFormat="1" applyFill="1" applyBorder="1"/>
    <xf numFmtId="0" fontId="23" fillId="2" borderId="227" xfId="0" applyNumberFormat="1" applyFont="1" applyFill="1" applyBorder="1" applyAlignment="1">
      <alignment horizontal="left"/>
    </xf>
    <xf numFmtId="0" fontId="0" fillId="0" borderId="227" xfId="0" applyNumberFormat="1" applyBorder="1"/>
    <xf numFmtId="49" fontId="0" fillId="2" borderId="19" xfId="0" applyNumberFormat="1" applyFill="1" applyBorder="1"/>
    <xf numFmtId="49" fontId="16" fillId="5" borderId="19" xfId="0" applyNumberFormat="1" applyFont="1" applyFill="1" applyBorder="1" applyAlignment="1">
      <alignment horizontal="center" vertical="center" wrapText="1"/>
    </xf>
    <xf numFmtId="10" fontId="0" fillId="2" borderId="228" xfId="0" applyNumberFormat="1" applyFill="1" applyBorder="1"/>
    <xf numFmtId="0" fontId="33" fillId="11" borderId="229" xfId="0" applyFont="1" applyFill="1" applyBorder="1"/>
    <xf numFmtId="0" fontId="33" fillId="11" borderId="230" xfId="0" applyFont="1" applyFill="1" applyBorder="1"/>
    <xf numFmtId="0" fontId="24" fillId="8" borderId="230" xfId="2" applyBorder="1"/>
    <xf numFmtId="0" fontId="26" fillId="9" borderId="230" xfId="4" applyBorder="1"/>
    <xf numFmtId="0" fontId="25" fillId="9" borderId="230" xfId="3" applyBorder="1"/>
    <xf numFmtId="49" fontId="32" fillId="10" borderId="230" xfId="0" applyNumberFormat="1" applyFont="1" applyFill="1" applyBorder="1"/>
    <xf numFmtId="10" fontId="35" fillId="12" borderId="231" xfId="0" applyNumberFormat="1" applyFont="1" applyFill="1" applyBorder="1"/>
    <xf numFmtId="49" fontId="17" fillId="2" borderId="232" xfId="0" applyNumberFormat="1" applyFont="1" applyFill="1" applyBorder="1" applyAlignment="1">
      <alignment horizontal="center" wrapText="1"/>
    </xf>
    <xf numFmtId="0" fontId="9" fillId="2" borderId="227" xfId="0" applyFont="1" applyFill="1" applyBorder="1" applyAlignment="1">
      <alignment wrapText="1"/>
    </xf>
    <xf numFmtId="0" fontId="27" fillId="2" borderId="233" xfId="5" applyFill="1" applyBorder="1"/>
    <xf numFmtId="0" fontId="0" fillId="2" borderId="234" xfId="0" applyFill="1" applyBorder="1"/>
    <xf numFmtId="0" fontId="37" fillId="2" borderId="235" xfId="0" applyFont="1" applyFill="1" applyBorder="1" applyAlignment="1">
      <alignment horizontal="center"/>
    </xf>
    <xf numFmtId="0" fontId="37" fillId="2" borderId="236" xfId="0" applyFont="1" applyFill="1" applyBorder="1" applyAlignment="1">
      <alignment horizontal="center"/>
    </xf>
    <xf numFmtId="0" fontId="37" fillId="2" borderId="237" xfId="0" applyFont="1" applyFill="1" applyBorder="1" applyAlignment="1">
      <alignment horizontal="center"/>
    </xf>
    <xf numFmtId="0" fontId="0" fillId="0" borderId="238" xfId="0" applyNumberFormat="1" applyBorder="1"/>
    <xf numFmtId="0" fontId="35" fillId="12" borderId="239" xfId="0" applyNumberFormat="1" applyFont="1" applyFill="1" applyBorder="1"/>
    <xf numFmtId="0" fontId="21" fillId="2" borderId="238" xfId="0" applyFont="1" applyFill="1" applyBorder="1"/>
    <xf numFmtId="0" fontId="9" fillId="2" borderId="238" xfId="0" applyFont="1" applyFill="1" applyBorder="1"/>
    <xf numFmtId="0" fontId="25" fillId="9" borderId="224" xfId="3" applyBorder="1"/>
    <xf numFmtId="0" fontId="27" fillId="9" borderId="225" xfId="5" applyFill="1" applyBorder="1"/>
    <xf numFmtId="0" fontId="21" fillId="2" borderId="240" xfId="0" applyFont="1" applyFill="1" applyBorder="1"/>
    <xf numFmtId="0" fontId="24" fillId="8" borderId="241" xfId="2" applyBorder="1"/>
    <xf numFmtId="0" fontId="0" fillId="2" borderId="242" xfId="0" applyFill="1" applyBorder="1"/>
    <xf numFmtId="0" fontId="0" fillId="2" borderId="243" xfId="0" applyFill="1" applyBorder="1"/>
    <xf numFmtId="0" fontId="0" fillId="2" borderId="232" xfId="0" applyFill="1" applyBorder="1"/>
    <xf numFmtId="0" fontId="21" fillId="2" borderId="232" xfId="0" applyFont="1" applyFill="1" applyBorder="1" applyAlignment="1"/>
    <xf numFmtId="0" fontId="21" fillId="2" borderId="232" xfId="0" applyFont="1" applyFill="1" applyBorder="1"/>
    <xf numFmtId="49" fontId="30" fillId="10" borderId="232" xfId="0" applyNumberFormat="1" applyFont="1" applyFill="1" applyBorder="1"/>
    <xf numFmtId="10" fontId="31" fillId="10" borderId="232" xfId="0" applyNumberFormat="1" applyFont="1" applyFill="1" applyBorder="1" applyAlignment="1">
      <alignment horizontal="center"/>
    </xf>
    <xf numFmtId="10" fontId="31" fillId="10" borderId="234" xfId="0" applyNumberFormat="1" applyFont="1" applyFill="1" applyBorder="1" applyAlignment="1">
      <alignment horizontal="center"/>
    </xf>
    <xf numFmtId="9" fontId="23" fillId="2" borderId="234" xfId="0" applyNumberFormat="1" applyFont="1" applyFill="1" applyBorder="1" applyAlignment="1">
      <alignment horizontal="left"/>
    </xf>
    <xf numFmtId="49" fontId="17" fillId="2" borderId="244" xfId="0" applyNumberFormat="1" applyFont="1" applyFill="1" applyBorder="1" applyAlignment="1">
      <alignment horizontal="center" wrapText="1"/>
    </xf>
    <xf numFmtId="49" fontId="17" fillId="2" borderId="245" xfId="0" applyNumberFormat="1" applyFont="1" applyFill="1" applyBorder="1" applyAlignment="1">
      <alignment horizontal="center" wrapText="1"/>
    </xf>
    <xf numFmtId="0" fontId="0" fillId="0" borderId="246" xfId="0" applyNumberFormat="1" applyBorder="1"/>
    <xf numFmtId="49" fontId="34" fillId="2" borderId="238" xfId="0" applyNumberFormat="1" applyFont="1" applyFill="1" applyBorder="1" applyAlignment="1">
      <alignment horizontal="left"/>
    </xf>
    <xf numFmtId="0" fontId="0" fillId="2" borderId="239" xfId="0" applyFill="1" applyBorder="1" applyAlignment="1"/>
    <xf numFmtId="49" fontId="34" fillId="2" borderId="238" xfId="0" applyNumberFormat="1" applyFont="1" applyFill="1" applyBorder="1"/>
    <xf numFmtId="0" fontId="27" fillId="6" borderId="225" xfId="5" applyNumberFormat="1" applyFill="1" applyBorder="1" applyAlignment="1">
      <alignment horizontal="left"/>
    </xf>
    <xf numFmtId="0" fontId="0" fillId="2" borderId="239" xfId="0" applyFill="1" applyBorder="1"/>
    <xf numFmtId="0" fontId="0" fillId="2" borderId="238" xfId="0" applyFill="1" applyBorder="1"/>
    <xf numFmtId="0" fontId="17" fillId="2" borderId="238" xfId="0" applyFont="1" applyFill="1" applyBorder="1"/>
    <xf numFmtId="49" fontId="30" fillId="10" borderId="239" xfId="0" applyNumberFormat="1" applyFont="1" applyFill="1" applyBorder="1" applyAlignment="1">
      <alignment horizontal="left"/>
    </xf>
    <xf numFmtId="49" fontId="0" fillId="2" borderId="238" xfId="0" applyNumberFormat="1" applyFill="1" applyBorder="1"/>
    <xf numFmtId="10" fontId="31" fillId="10" borderId="239" xfId="0" applyNumberFormat="1" applyFont="1" applyFill="1" applyBorder="1" applyAlignment="1">
      <alignment horizontal="center"/>
    </xf>
    <xf numFmtId="170" fontId="26" fillId="9" borderId="223" xfId="4" applyNumberFormat="1" applyBorder="1" applyAlignment="1">
      <alignment horizontal="right"/>
    </xf>
    <xf numFmtId="49" fontId="9" fillId="2" borderId="238" xfId="0" applyNumberFormat="1" applyFont="1" applyFill="1" applyBorder="1"/>
    <xf numFmtId="10" fontId="23" fillId="2" borderId="239" xfId="0" applyNumberFormat="1" applyFont="1" applyFill="1" applyBorder="1" applyAlignment="1">
      <alignment horizontal="left"/>
    </xf>
    <xf numFmtId="0" fontId="21" fillId="2" borderId="239" xfId="0" applyFont="1" applyFill="1" applyBorder="1"/>
    <xf numFmtId="0" fontId="9" fillId="2" borderId="240" xfId="0" applyFont="1" applyFill="1" applyBorder="1"/>
    <xf numFmtId="0" fontId="25" fillId="9" borderId="247" xfId="3" applyBorder="1"/>
    <xf numFmtId="0" fontId="26" fillId="9" borderId="242" xfId="4" applyBorder="1"/>
    <xf numFmtId="0" fontId="24" fillId="8" borderId="223" xfId="2" applyNumberFormat="1" applyAlignment="1">
      <alignment horizontal="left"/>
    </xf>
    <xf numFmtId="49" fontId="28" fillId="2" borderId="77" xfId="0" applyNumberFormat="1" applyFont="1" applyFill="1" applyBorder="1"/>
    <xf numFmtId="0" fontId="21" fillId="2" borderId="238" xfId="0" applyFont="1" applyFill="1" applyBorder="1" applyAlignment="1">
      <alignment wrapText="1"/>
    </xf>
    <xf numFmtId="0" fontId="0" fillId="0" borderId="248" xfId="0" applyNumberFormat="1" applyBorder="1"/>
    <xf numFmtId="0" fontId="0" fillId="0" borderId="226" xfId="0" applyNumberFormat="1" applyBorder="1"/>
    <xf numFmtId="170" fontId="9" fillId="2" borderId="227" xfId="0" applyNumberFormat="1" applyFont="1" applyFill="1" applyBorder="1"/>
    <xf numFmtId="0" fontId="38" fillId="2" borderId="227" xfId="0" applyFont="1" applyFill="1" applyBorder="1" applyAlignment="1">
      <alignment wrapText="1"/>
    </xf>
    <xf numFmtId="168" fontId="0" fillId="2" borderId="239" xfId="0" applyNumberFormat="1" applyFill="1" applyBorder="1"/>
    <xf numFmtId="0" fontId="0" fillId="2" borderId="242" xfId="1" applyNumberFormat="1" applyFont="1" applyFill="1" applyBorder="1"/>
    <xf numFmtId="0" fontId="21" fillId="2" borderId="249" xfId="0" applyFont="1" applyFill="1" applyBorder="1"/>
    <xf numFmtId="0" fontId="21" fillId="2" borderId="246" xfId="0" applyFont="1" applyFill="1" applyBorder="1"/>
    <xf numFmtId="180" fontId="0" fillId="2" borderId="246" xfId="1" applyNumberFormat="1" applyFont="1" applyFill="1" applyBorder="1"/>
    <xf numFmtId="0" fontId="26" fillId="9" borderId="223" xfId="4" applyNumberFormat="1"/>
  </cellXfs>
  <cellStyles count="6">
    <cellStyle name="Calculation" xfId="4" builtinId="22"/>
    <cellStyle name="Input" xfId="2" builtinId="20"/>
    <cellStyle name="Linked Cell" xfId="5" builtinId="24"/>
    <cellStyle name="Normal" xfId="0" builtinId="0"/>
    <cellStyle name="Output" xfId="3" builtinId="21"/>
    <cellStyle name="Percent" xfId="1" builtinId="5"/>
  </cellStyles>
  <dxfs count="1">
    <dxf>
      <fill>
        <patternFill patternType="solid">
          <fgColor indexed="27"/>
          <bgColor indexed="2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3F3F76"/>
      <rgbColor rgb="FFFFCC99"/>
      <rgbColor rgb="FF7F7F7F"/>
      <rgbColor rgb="FFBFBFBF"/>
      <rgbColor rgb="FF34A853"/>
      <rgbColor rgb="FFADDCBA"/>
      <rgbColor rgb="FFFDE49A"/>
      <rgbColor rgb="FF346AC3"/>
      <rgbColor rgb="FFA7A7A7"/>
      <rgbColor rgb="FFFEFB00"/>
      <rgbColor rgb="FF00A4DF"/>
      <rgbColor rgb="FFFA7D00"/>
      <rgbColor rgb="FFF2F2F2"/>
      <rgbColor rgb="FF3F3F3F"/>
      <rgbColor rgb="FF4285F4"/>
      <rgbColor rgb="00000000"/>
      <rgbColor rgb="FFEFEFEF"/>
      <rgbColor rgb="FFD9F1F3"/>
      <rgbColor rgb="FFCCCCCC"/>
      <rgbColor rgb="FF8DB5F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35</xdr:row>
      <xdr:rowOff>122832</xdr:rowOff>
    </xdr:from>
    <xdr:to>
      <xdr:col>4</xdr:col>
      <xdr:colOff>359216</xdr:colOff>
      <xdr:row>49</xdr:row>
      <xdr:rowOff>134306</xdr:rowOff>
    </xdr:to>
    <xdr:pic>
      <xdr:nvPicPr>
        <xdr:cNvPr id="3" name="Picture 3" descr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b="4241"/>
        <a:stretch>
          <a:fillRect/>
        </a:stretch>
      </xdr:blipFill>
      <xdr:spPr>
        <a:xfrm>
          <a:off x="9525" y="9139832"/>
          <a:ext cx="3918392" cy="3202350"/>
        </a:xfrm>
        <a:prstGeom prst="rect">
          <a:avLst/>
        </a:prstGeom>
        <a:ln w="19050" cap="flat">
          <a:solidFill>
            <a:srgbClr val="00B0F0"/>
          </a:solidFill>
          <a:prstDash val="solid"/>
          <a:round/>
        </a:ln>
        <a:effectLst/>
      </xdr:spPr>
    </xdr:pic>
    <xdr:clientData/>
  </xdr:twoCellAnchor>
  <xdr:twoCellAnchor editAs="oneCell">
    <xdr:from>
      <xdr:col>14</xdr:col>
      <xdr:colOff>165100</xdr:colOff>
      <xdr:row>2</xdr:row>
      <xdr:rowOff>127000</xdr:rowOff>
    </xdr:from>
    <xdr:to>
      <xdr:col>17</xdr:col>
      <xdr:colOff>789692</xdr:colOff>
      <xdr:row>11</xdr:row>
      <xdr:rowOff>70100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6D550F3C-3A63-6A45-8213-7F8FC2152B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 b="1507"/>
        <a:stretch/>
      </xdr:blipFill>
      <xdr:spPr>
        <a:xfrm>
          <a:off x="15024100" y="1193800"/>
          <a:ext cx="3913893" cy="3283200"/>
        </a:xfrm>
        <a:prstGeom prst="rect">
          <a:avLst/>
        </a:prstGeom>
        <a:ln w="19050">
          <a:solidFill>
            <a:srgbClr val="00B0F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206521</xdr:colOff>
      <xdr:row>45</xdr:row>
      <xdr:rowOff>51327</xdr:rowOff>
    </xdr:from>
    <xdr:to>
      <xdr:col>4</xdr:col>
      <xdr:colOff>947311</xdr:colOff>
      <xdr:row>65</xdr:row>
      <xdr:rowOff>23979</xdr:rowOff>
    </xdr:to>
    <xdr:pic>
      <xdr:nvPicPr>
        <xdr:cNvPr id="5" name="Picture 1" descr="Pictur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520" y="10935227"/>
          <a:ext cx="4220592" cy="3973153"/>
        </a:xfrm>
        <a:prstGeom prst="rect">
          <a:avLst/>
        </a:prstGeom>
        <a:ln w="19050" cap="flat">
          <a:solidFill>
            <a:srgbClr val="00B0F0"/>
          </a:solidFill>
          <a:prstDash val="solid"/>
          <a:round/>
        </a:ln>
        <a:effectLst/>
      </xdr:spPr>
    </xdr:pic>
    <xdr:clientData/>
  </xdr:twoCellAnchor>
  <xdr:twoCellAnchor>
    <xdr:from>
      <xdr:col>14</xdr:col>
      <xdr:colOff>155709</xdr:colOff>
      <xdr:row>0</xdr:row>
      <xdr:rowOff>0</xdr:rowOff>
    </xdr:from>
    <xdr:to>
      <xdr:col>17</xdr:col>
      <xdr:colOff>784801</xdr:colOff>
      <xdr:row>8</xdr:row>
      <xdr:rowOff>681680</xdr:rowOff>
    </xdr:to>
    <xdr:pic>
      <xdr:nvPicPr>
        <xdr:cNvPr id="6" name="Picture 3" descr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b="1507"/>
        <a:stretch>
          <a:fillRect/>
        </a:stretch>
      </xdr:blipFill>
      <xdr:spPr>
        <a:xfrm>
          <a:off x="13706609" y="0"/>
          <a:ext cx="3918393" cy="3301056"/>
        </a:xfrm>
        <a:prstGeom prst="rect">
          <a:avLst/>
        </a:prstGeom>
        <a:ln w="19050" cap="flat">
          <a:solidFill>
            <a:srgbClr val="00B0F0"/>
          </a:solidFill>
          <a:prstDash val="solid"/>
          <a:round/>
        </a:ln>
        <a:effectLst/>
      </xdr:spPr>
    </xdr:pic>
    <xdr:clientData/>
  </xdr:twoCellAnchor>
  <xdr:twoCellAnchor>
    <xdr:from>
      <xdr:col>14</xdr:col>
      <xdr:colOff>667041</xdr:colOff>
      <xdr:row>0</xdr:row>
      <xdr:rowOff>619381</xdr:rowOff>
    </xdr:from>
    <xdr:to>
      <xdr:col>16</xdr:col>
      <xdr:colOff>358445</xdr:colOff>
      <xdr:row>1</xdr:row>
      <xdr:rowOff>172543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4217941" y="619381"/>
          <a:ext cx="1685305" cy="289763"/>
        </a:xfrm>
        <a:prstGeom prst="rect">
          <a:avLst/>
        </a:prstGeom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Default Deck Layout</a:t>
          </a:r>
        </a:p>
      </xdr:txBody>
    </xdr:sp>
    <xdr:clientData/>
  </xdr:twoCellAnchor>
  <xdr:twoCellAnchor>
    <xdr:from>
      <xdr:col>0</xdr:col>
      <xdr:colOff>270502</xdr:colOff>
      <xdr:row>48</xdr:row>
      <xdr:rowOff>1336</xdr:rowOff>
    </xdr:from>
    <xdr:to>
      <xdr:col>2</xdr:col>
      <xdr:colOff>546762</xdr:colOff>
      <xdr:row>50</xdr:row>
      <xdr:rowOff>66309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70502" y="11485311"/>
          <a:ext cx="1749461" cy="465024"/>
        </a:xfrm>
        <a:prstGeom prst="rect">
          <a:avLst/>
        </a:prstGeom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An alternative working deck layout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tabSelected="1" topLeftCell="F5" zoomScale="214" zoomScaleNormal="130" workbookViewId="0">
      <selection activeCell="I59" sqref="I59"/>
    </sheetView>
  </sheetViews>
  <sheetFormatPr baseColWidth="10" defaultColWidth="12.6640625" defaultRowHeight="15" customHeight="1" x14ac:dyDescent="0.15"/>
  <cols>
    <col min="1" max="1" width="4.33203125" style="1" customWidth="1"/>
    <col min="2" max="6" width="14.1640625" style="1" customWidth="1"/>
    <col min="7" max="7" width="20.5" style="1" customWidth="1"/>
    <col min="8" max="8" width="30.33203125" style="1" customWidth="1"/>
    <col min="9" max="9" width="26.6640625" style="1" customWidth="1"/>
    <col min="10" max="10" width="14.6640625" style="1" customWidth="1"/>
    <col min="11" max="11" width="16.5" style="1" customWidth="1"/>
    <col min="12" max="13" width="14.1640625" style="1" customWidth="1"/>
    <col min="14" max="14" width="14.5" style="1" customWidth="1"/>
    <col min="15" max="15" width="11.6640625" style="1" customWidth="1"/>
    <col min="16" max="16" width="14.5" style="1" customWidth="1"/>
    <col min="17" max="17" width="17" style="1" customWidth="1"/>
    <col min="18" max="18" width="27" style="1" customWidth="1"/>
    <col min="19" max="19" width="11" style="1" customWidth="1"/>
    <col min="20" max="20" width="26.83203125" style="1" customWidth="1"/>
    <col min="21" max="21" width="34.1640625" style="1" customWidth="1"/>
    <col min="22" max="26" width="14.5" style="1" customWidth="1"/>
    <col min="27" max="27" width="12.6640625" style="1" customWidth="1"/>
    <col min="28" max="16384" width="12.6640625" style="1"/>
  </cols>
  <sheetData>
    <row r="1" spans="1:26" ht="58" customHeight="1" x14ac:dyDescent="0.25">
      <c r="A1" s="282" t="s">
        <v>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4"/>
      <c r="N1" s="2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6"/>
    </row>
    <row r="2" spans="1:26" ht="26" customHeight="1" x14ac:dyDescent="0.25">
      <c r="A2" s="285" t="s">
        <v>1</v>
      </c>
      <c r="B2" s="286"/>
      <c r="C2" s="286"/>
      <c r="D2" s="7" t="s">
        <v>2</v>
      </c>
      <c r="E2" s="8"/>
      <c r="F2" s="294" t="s">
        <v>3</v>
      </c>
      <c r="G2" s="295"/>
      <c r="H2" s="295"/>
      <c r="I2" s="296"/>
      <c r="J2" s="297"/>
      <c r="K2" s="9"/>
      <c r="L2" s="9"/>
      <c r="M2" s="9"/>
      <c r="N2" s="3"/>
      <c r="O2" s="3"/>
      <c r="P2" s="3"/>
      <c r="Q2" s="3"/>
      <c r="R2" s="3"/>
      <c r="S2" s="3"/>
      <c r="T2" s="3"/>
      <c r="U2" s="3"/>
      <c r="V2" s="10"/>
      <c r="W2" s="11"/>
      <c r="X2" s="11"/>
      <c r="Y2" s="11"/>
      <c r="Z2" s="12"/>
    </row>
    <row r="3" spans="1:26" ht="25" customHeight="1" x14ac:dyDescent="0.25">
      <c r="A3" s="287" t="s">
        <v>4</v>
      </c>
      <c r="B3" s="288"/>
      <c r="C3" s="288"/>
      <c r="D3" s="13">
        <v>5</v>
      </c>
      <c r="E3" s="14"/>
      <c r="F3" s="15"/>
      <c r="G3" s="16"/>
      <c r="H3" s="3"/>
      <c r="I3" s="17"/>
      <c r="J3" s="16"/>
      <c r="K3" s="16"/>
      <c r="L3" s="16"/>
      <c r="M3" s="16"/>
      <c r="N3" s="3"/>
      <c r="O3" s="3"/>
      <c r="P3" s="3"/>
      <c r="Q3" s="3"/>
      <c r="R3" s="3"/>
      <c r="S3" s="3"/>
      <c r="T3" s="3"/>
      <c r="U3" s="3"/>
      <c r="V3" s="10"/>
      <c r="W3" s="11"/>
      <c r="X3" s="11"/>
      <c r="Y3" s="11"/>
      <c r="Z3" s="12"/>
    </row>
    <row r="4" spans="1:26" ht="25" customHeight="1" x14ac:dyDescent="0.25">
      <c r="A4" s="287" t="s">
        <v>5</v>
      </c>
      <c r="B4" s="288"/>
      <c r="C4" s="288"/>
      <c r="D4" s="18" t="s">
        <v>8</v>
      </c>
      <c r="E4" s="14"/>
      <c r="F4" s="15"/>
      <c r="G4" s="3"/>
      <c r="H4" s="3"/>
      <c r="I4" s="17"/>
      <c r="J4" s="19"/>
      <c r="K4" s="19"/>
      <c r="L4" s="19"/>
      <c r="M4" s="19"/>
      <c r="N4" s="3"/>
      <c r="O4" s="3"/>
      <c r="P4" s="3"/>
      <c r="Q4" s="3"/>
      <c r="R4" s="3"/>
      <c r="S4" s="3"/>
      <c r="T4" s="3"/>
      <c r="U4" s="3"/>
      <c r="V4" s="10"/>
      <c r="W4" s="11"/>
      <c r="X4" s="11"/>
      <c r="Y4" s="11"/>
      <c r="Z4" s="12"/>
    </row>
    <row r="5" spans="1:26" ht="25" customHeight="1" x14ac:dyDescent="0.25">
      <c r="A5" s="287" t="s">
        <v>7</v>
      </c>
      <c r="B5" s="288"/>
      <c r="C5" s="288"/>
      <c r="D5" s="18" t="s">
        <v>6</v>
      </c>
      <c r="E5" s="14"/>
      <c r="F5" s="20"/>
      <c r="G5" s="21"/>
      <c r="H5" s="21"/>
      <c r="I5" s="11"/>
      <c r="J5" s="11"/>
      <c r="K5" s="11"/>
      <c r="L5" s="11"/>
      <c r="M5" s="11"/>
      <c r="N5" s="22"/>
      <c r="O5" s="23"/>
      <c r="P5" s="3"/>
      <c r="Q5" s="3"/>
      <c r="R5" s="3"/>
      <c r="S5" s="3"/>
      <c r="T5" s="3"/>
      <c r="U5" s="3"/>
      <c r="V5" s="10"/>
      <c r="W5" s="11"/>
      <c r="X5" s="11"/>
      <c r="Y5" s="11"/>
      <c r="Z5" s="12"/>
    </row>
    <row r="6" spans="1:26" ht="25" customHeight="1" x14ac:dyDescent="0.25">
      <c r="A6" s="298" t="s">
        <v>9</v>
      </c>
      <c r="B6" s="299"/>
      <c r="C6" s="300"/>
      <c r="D6" s="24">
        <v>150</v>
      </c>
      <c r="E6" s="301" t="s">
        <v>10</v>
      </c>
      <c r="F6" s="302"/>
      <c r="G6" s="302"/>
      <c r="H6" s="25" t="str">
        <f>IF(IFERROR(FIND("C12",$D$2),0)&gt;0,70,120)&amp;" μL"</f>
        <v>120 μL</v>
      </c>
      <c r="I6" s="26"/>
      <c r="J6" s="26"/>
      <c r="K6" s="11"/>
      <c r="L6" s="11"/>
      <c r="M6" s="11"/>
      <c r="N6" s="22"/>
      <c r="O6" s="23"/>
      <c r="P6" s="3"/>
      <c r="Q6" s="3"/>
      <c r="R6" s="3"/>
      <c r="S6" s="3"/>
      <c r="T6" s="3"/>
      <c r="U6" s="3"/>
      <c r="V6" s="10"/>
      <c r="W6" s="11"/>
      <c r="X6" s="11"/>
      <c r="Y6" s="11"/>
      <c r="Z6" s="12"/>
    </row>
    <row r="7" spans="1:26" ht="15.75" customHeight="1" x14ac:dyDescent="0.15">
      <c r="A7" s="27"/>
      <c r="B7" s="27"/>
      <c r="C7" s="27"/>
      <c r="D7" s="27"/>
      <c r="E7" s="28"/>
      <c r="F7" s="28"/>
      <c r="G7" s="28"/>
      <c r="H7" s="29"/>
      <c r="I7" s="29"/>
      <c r="J7" s="29"/>
      <c r="K7" s="30"/>
      <c r="L7" s="30"/>
      <c r="M7" s="30"/>
      <c r="N7" s="31"/>
      <c r="O7" s="23"/>
      <c r="P7" s="3"/>
      <c r="Q7" s="3"/>
      <c r="R7" s="3"/>
      <c r="S7" s="3"/>
      <c r="T7" s="3"/>
      <c r="U7" s="32"/>
      <c r="V7" s="10"/>
      <c r="W7" s="11"/>
      <c r="X7" s="11"/>
      <c r="Y7" s="11"/>
      <c r="Z7" s="12"/>
    </row>
    <row r="8" spans="1:26" ht="15.75" customHeight="1" x14ac:dyDescent="0.15">
      <c r="A8" s="289" t="s">
        <v>11</v>
      </c>
      <c r="B8" s="290"/>
      <c r="C8" s="291" t="s">
        <v>12</v>
      </c>
      <c r="D8" s="292"/>
      <c r="E8" s="292"/>
      <c r="F8" s="292"/>
      <c r="G8" s="292"/>
      <c r="H8" s="292"/>
      <c r="I8" s="292"/>
      <c r="J8" s="292"/>
      <c r="K8" s="292"/>
      <c r="L8" s="292"/>
      <c r="M8" s="293"/>
      <c r="N8" s="34"/>
      <c r="O8" s="35"/>
      <c r="P8" s="3"/>
      <c r="Q8" s="3"/>
      <c r="R8" s="32"/>
      <c r="S8" s="32"/>
      <c r="T8" s="20"/>
      <c r="U8" s="11"/>
      <c r="V8" s="11"/>
      <c r="W8" s="11"/>
      <c r="X8" s="11"/>
      <c r="Y8" s="11"/>
      <c r="Z8" s="12"/>
    </row>
    <row r="9" spans="1:26" ht="15.75" customHeight="1" x14ac:dyDescent="0.15">
      <c r="A9" s="36"/>
      <c r="B9" s="37">
        <v>1</v>
      </c>
      <c r="C9" s="38">
        <v>2</v>
      </c>
      <c r="D9" s="38">
        <v>3</v>
      </c>
      <c r="E9" s="38">
        <v>4</v>
      </c>
      <c r="F9" s="38">
        <v>5</v>
      </c>
      <c r="G9" s="38">
        <v>6</v>
      </c>
      <c r="H9" s="39">
        <v>7</v>
      </c>
      <c r="I9" s="39">
        <v>8</v>
      </c>
      <c r="J9" s="39">
        <v>9</v>
      </c>
      <c r="K9" s="39">
        <v>10</v>
      </c>
      <c r="L9" s="40">
        <v>11</v>
      </c>
      <c r="M9" s="41">
        <v>12</v>
      </c>
      <c r="N9" s="42" t="s">
        <v>13</v>
      </c>
      <c r="O9" s="43"/>
      <c r="P9" s="32"/>
      <c r="Q9" s="20"/>
      <c r="R9" s="11"/>
      <c r="S9" s="11"/>
      <c r="T9" s="11"/>
      <c r="U9" s="11"/>
      <c r="V9" s="11"/>
      <c r="W9" s="11"/>
      <c r="X9" s="11"/>
      <c r="Y9" s="11"/>
      <c r="Z9" s="12"/>
    </row>
    <row r="10" spans="1:26" ht="103" customHeight="1" x14ac:dyDescent="0.15">
      <c r="A10" s="44" t="s">
        <v>14</v>
      </c>
      <c r="B10" s="45" t="str">
        <f>IF(D4="Yes","X","Hydration Buffer")</f>
        <v>Hydration Buffer</v>
      </c>
      <c r="C10" s="46" t="s">
        <v>16</v>
      </c>
      <c r="D10" s="46" t="s">
        <v>127</v>
      </c>
      <c r="E10" s="46" t="s">
        <v>17</v>
      </c>
      <c r="F10" s="46" t="s">
        <v>18</v>
      </c>
      <c r="G10" s="46" t="str">
        <f>IF(D5="No","X","PhenoCyler (1x CODEX buffer)")</f>
        <v>PhenoCyler (1x CODEX buffer)</v>
      </c>
      <c r="H10" s="46" t="str">
        <f>IF(D5="No","X","Screening Buffer (12mL 1x CODEX buffer with 3mL DMSO)")</f>
        <v>Screening Buffer (12mL 1x CODEX buffer with 3mL DMSO)</v>
      </c>
      <c r="I10" s="46" t="str">
        <f>IF(D5="No","X","Screening Buffer (3mL 1x CODEX buffer mixed with 12mL DMSO)")</f>
        <v>Screening Buffer (3mL 1x CODEX buffer mixed with 12mL DMSO)</v>
      </c>
      <c r="J10" s="46" t="s">
        <v>19</v>
      </c>
      <c r="K10" s="47" t="s">
        <v>15</v>
      </c>
      <c r="L10" s="47" t="s">
        <v>15</v>
      </c>
      <c r="M10" s="47" t="s">
        <v>15</v>
      </c>
      <c r="N10" s="48" t="s">
        <v>20</v>
      </c>
      <c r="O10" s="49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spans="1:26" ht="15.75" customHeight="1" x14ac:dyDescent="0.15">
      <c r="A11" s="50"/>
      <c r="B11" s="51"/>
      <c r="C11" s="51"/>
      <c r="D11" s="51"/>
      <c r="E11" s="51"/>
      <c r="F11" s="51"/>
      <c r="G11" s="51"/>
      <c r="H11" s="52"/>
      <c r="I11" s="52"/>
      <c r="J11" s="52"/>
      <c r="K11" s="52"/>
      <c r="L11" s="52"/>
      <c r="M11" s="52"/>
      <c r="N11" s="53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spans="1:26" ht="15.75" customHeight="1" x14ac:dyDescent="0.15">
      <c r="A12" s="54" t="s">
        <v>21</v>
      </c>
      <c r="B12" s="55"/>
      <c r="C12" s="279" t="s">
        <v>22</v>
      </c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56"/>
      <c r="O12" s="57"/>
      <c r="P12" s="58"/>
      <c r="Q12" s="58"/>
      <c r="R12" s="58"/>
      <c r="S12" s="58"/>
      <c r="T12" s="58"/>
      <c r="U12" s="58"/>
      <c r="V12" s="11"/>
      <c r="W12" s="11"/>
      <c r="X12" s="11"/>
      <c r="Y12" s="11"/>
      <c r="Z12" s="12"/>
    </row>
    <row r="13" spans="1:26" ht="15.75" customHeight="1" x14ac:dyDescent="0.15">
      <c r="A13" s="59"/>
      <c r="B13" s="60">
        <v>1</v>
      </c>
      <c r="C13" s="60">
        <v>2</v>
      </c>
      <c r="D13" s="60">
        <v>3</v>
      </c>
      <c r="E13" s="60">
        <v>4</v>
      </c>
      <c r="F13" s="60">
        <v>5</v>
      </c>
      <c r="G13" s="60">
        <v>6</v>
      </c>
      <c r="H13" s="61">
        <v>7</v>
      </c>
      <c r="I13" s="61">
        <v>8</v>
      </c>
      <c r="J13" s="61">
        <v>9</v>
      </c>
      <c r="K13" s="61">
        <v>10</v>
      </c>
      <c r="L13" s="61">
        <v>11</v>
      </c>
      <c r="M13" s="61">
        <v>12</v>
      </c>
      <c r="N13" s="62" t="s">
        <v>23</v>
      </c>
      <c r="O13" s="305" t="s">
        <v>24</v>
      </c>
      <c r="P13" s="306"/>
      <c r="Q13" s="306"/>
      <c r="R13" s="65"/>
      <c r="S13" s="65"/>
      <c r="T13" s="65"/>
      <c r="U13" s="66"/>
      <c r="V13" s="67"/>
      <c r="W13" s="68"/>
      <c r="X13" s="11"/>
      <c r="Y13" s="11"/>
      <c r="Z13" s="12"/>
    </row>
    <row r="14" spans="1:26" ht="15.75" customHeight="1" x14ac:dyDescent="0.15">
      <c r="A14" s="69" t="s">
        <v>25</v>
      </c>
      <c r="B14" s="70" t="str">
        <f t="shared" ref="B14:M14" si="0">IF(B$13&lt;=$D$3,"Blocking Buffer","")</f>
        <v>Blocking Buffer</v>
      </c>
      <c r="C14" s="71" t="str">
        <f t="shared" si="0"/>
        <v>Blocking Buffer</v>
      </c>
      <c r="D14" s="71" t="str">
        <f t="shared" si="0"/>
        <v>Blocking Buffer</v>
      </c>
      <c r="E14" s="71" t="str">
        <f t="shared" si="0"/>
        <v>Blocking Buffer</v>
      </c>
      <c r="F14" s="71" t="str">
        <f t="shared" si="0"/>
        <v>Blocking Buffer</v>
      </c>
      <c r="G14" s="71" t="str">
        <f t="shared" si="0"/>
        <v/>
      </c>
      <c r="H14" s="71" t="str">
        <f t="shared" si="0"/>
        <v/>
      </c>
      <c r="I14" s="71" t="str">
        <f t="shared" si="0"/>
        <v/>
      </c>
      <c r="J14" s="71" t="str">
        <f t="shared" si="0"/>
        <v/>
      </c>
      <c r="K14" s="71" t="str">
        <f t="shared" si="0"/>
        <v/>
      </c>
      <c r="L14" s="71" t="str">
        <f t="shared" si="0"/>
        <v/>
      </c>
      <c r="M14" s="72" t="str">
        <f t="shared" si="0"/>
        <v/>
      </c>
      <c r="N14" t="str">
        <f>$D$6&amp;" μL"</f>
        <v>150 μL</v>
      </c>
      <c r="O14" s="307" t="s">
        <v>26</v>
      </c>
      <c r="P14" s="307"/>
      <c r="Q14" s="307"/>
      <c r="R14" s="307"/>
      <c r="S14" s="307"/>
      <c r="T14" s="307"/>
      <c r="U14" s="308"/>
      <c r="V14" s="67"/>
      <c r="W14" s="11"/>
      <c r="X14" s="11"/>
      <c r="Y14" s="11"/>
      <c r="Z14" s="12"/>
    </row>
    <row r="15" spans="1:26" ht="15.75" customHeight="1" x14ac:dyDescent="0.15">
      <c r="A15" s="69" t="s">
        <v>27</v>
      </c>
      <c r="B15" s="74" t="str">
        <f t="shared" ref="B15:M15" si="1">IF(B$13&lt;=$D$3,"Ab cocktail "&amp;B$13,"")</f>
        <v>Ab cocktail 1</v>
      </c>
      <c r="C15" s="75" t="str">
        <f t="shared" si="1"/>
        <v>Ab cocktail 2</v>
      </c>
      <c r="D15" s="75" t="str">
        <f t="shared" si="1"/>
        <v>Ab cocktail 3</v>
      </c>
      <c r="E15" s="75" t="str">
        <f t="shared" si="1"/>
        <v>Ab cocktail 4</v>
      </c>
      <c r="F15" s="404" t="str">
        <f t="shared" si="1"/>
        <v>Ab cocktail 5</v>
      </c>
      <c r="G15" s="75" t="str">
        <f t="shared" si="1"/>
        <v/>
      </c>
      <c r="H15" s="75" t="str">
        <f t="shared" si="1"/>
        <v/>
      </c>
      <c r="I15" s="75" t="str">
        <f t="shared" si="1"/>
        <v/>
      </c>
      <c r="J15" s="75" t="str">
        <f t="shared" si="1"/>
        <v/>
      </c>
      <c r="K15" s="75" t="str">
        <f t="shared" si="1"/>
        <v/>
      </c>
      <c r="L15" s="75" t="str">
        <f t="shared" si="1"/>
        <v/>
      </c>
      <c r="M15" s="76" t="str">
        <f t="shared" si="1"/>
        <v/>
      </c>
      <c r="N15" t="str">
        <f>$D$6&amp;" μL"</f>
        <v>150 μL</v>
      </c>
      <c r="O15" s="307" t="s">
        <v>28</v>
      </c>
      <c r="P15" s="307"/>
      <c r="Q15" s="307"/>
      <c r="R15" s="307"/>
      <c r="S15" s="307"/>
      <c r="T15" s="307"/>
      <c r="U15" s="308"/>
      <c r="V15" s="67"/>
      <c r="W15" s="11"/>
      <c r="X15" s="11"/>
      <c r="Y15" s="11"/>
      <c r="Z15" s="12"/>
    </row>
    <row r="16" spans="1:26" ht="15.75" customHeight="1" x14ac:dyDescent="0.15">
      <c r="A16" s="69" t="s">
        <v>29</v>
      </c>
      <c r="B16" s="74" t="str">
        <f t="shared" ref="B16:M16" si="2">IF(B$13&lt;=$D$3,"Fixative Reagent","")</f>
        <v>Fixative Reagent</v>
      </c>
      <c r="C16" s="75" t="str">
        <f t="shared" si="2"/>
        <v>Fixative Reagent</v>
      </c>
      <c r="D16" s="75" t="str">
        <f t="shared" si="2"/>
        <v>Fixative Reagent</v>
      </c>
      <c r="E16" s="75" t="str">
        <f t="shared" si="2"/>
        <v>Fixative Reagent</v>
      </c>
      <c r="F16" s="75" t="str">
        <f t="shared" si="2"/>
        <v>Fixative Reagent</v>
      </c>
      <c r="G16" s="75" t="str">
        <f t="shared" si="2"/>
        <v/>
      </c>
      <c r="H16" s="75" t="str">
        <f t="shared" si="2"/>
        <v/>
      </c>
      <c r="I16" s="75" t="str">
        <f t="shared" si="2"/>
        <v/>
      </c>
      <c r="J16" s="75" t="str">
        <f t="shared" si="2"/>
        <v/>
      </c>
      <c r="K16" s="75" t="str">
        <f t="shared" si="2"/>
        <v/>
      </c>
      <c r="L16" s="75" t="str">
        <f t="shared" si="2"/>
        <v/>
      </c>
      <c r="M16" s="76" t="str">
        <f t="shared" si="2"/>
        <v/>
      </c>
      <c r="N16" t="str">
        <f>IF(IFERROR(FIND("C12",$D$2),0)&gt;0,3.75,7.5)&amp;" μL"</f>
        <v>7.5 μL</v>
      </c>
      <c r="O16" s="73" t="s">
        <v>30</v>
      </c>
      <c r="P16" s="77"/>
      <c r="Q16" s="77"/>
      <c r="R16" s="77"/>
      <c r="S16" s="77"/>
      <c r="T16" s="77"/>
      <c r="U16" s="78"/>
      <c r="V16" s="67"/>
      <c r="W16" s="11"/>
      <c r="X16" s="11"/>
      <c r="Y16" s="11"/>
      <c r="Z16" s="12"/>
    </row>
    <row r="17" spans="1:26" ht="15.75" customHeight="1" x14ac:dyDescent="0.15">
      <c r="A17" s="69" t="s">
        <v>31</v>
      </c>
      <c r="B17" s="74" t="str">
        <f t="shared" ref="B17:M17" si="3">IF(B$13&lt;=$D$3,IF($D$5="Yes","Detector Mix #"&amp;B$13,""),"")</f>
        <v>Detector Mix #1</v>
      </c>
      <c r="C17" s="75" t="str">
        <f t="shared" si="3"/>
        <v>Detector Mix #2</v>
      </c>
      <c r="D17" s="75" t="str">
        <f t="shared" si="3"/>
        <v>Detector Mix #3</v>
      </c>
      <c r="E17" s="75" t="str">
        <f t="shared" si="3"/>
        <v>Detector Mix #4</v>
      </c>
      <c r="F17" s="75" t="str">
        <f t="shared" si="3"/>
        <v>Detector Mix #5</v>
      </c>
      <c r="G17" s="75" t="str">
        <f t="shared" si="3"/>
        <v/>
      </c>
      <c r="H17" s="75" t="str">
        <f t="shared" si="3"/>
        <v/>
      </c>
      <c r="I17" s="75" t="str">
        <f t="shared" si="3"/>
        <v/>
      </c>
      <c r="J17" s="75" t="str">
        <f t="shared" si="3"/>
        <v/>
      </c>
      <c r="K17" s="75" t="str">
        <f t="shared" si="3"/>
        <v/>
      </c>
      <c r="L17" s="75" t="str">
        <f t="shared" si="3"/>
        <v/>
      </c>
      <c r="M17" s="76" t="str">
        <f t="shared" si="3"/>
        <v/>
      </c>
      <c r="N17" t="str">
        <f>IF(D5="Yes",N14," ")</f>
        <v>150 μL</v>
      </c>
      <c r="O17" s="337" t="s">
        <v>106</v>
      </c>
      <c r="P17" s="77"/>
      <c r="Q17" s="77"/>
      <c r="R17" s="77"/>
      <c r="S17" s="77"/>
      <c r="T17" s="77"/>
      <c r="U17" s="78"/>
      <c r="V17" s="67"/>
      <c r="W17" s="11"/>
      <c r="X17" s="11"/>
      <c r="Y17" s="11"/>
      <c r="Z17" s="12"/>
    </row>
    <row r="18" spans="1:26" ht="15.75" customHeight="1" x14ac:dyDescent="0.15">
      <c r="A18" s="80" t="s">
        <v>32</v>
      </c>
      <c r="B18" s="81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3"/>
      <c r="N18" s="84"/>
      <c r="O18" s="85"/>
      <c r="P18" s="86"/>
      <c r="Q18" s="86"/>
      <c r="R18" s="86"/>
      <c r="S18" s="86"/>
      <c r="T18" s="86"/>
      <c r="U18" s="86"/>
      <c r="V18" s="11"/>
      <c r="W18" s="11"/>
      <c r="X18" s="11"/>
      <c r="Y18" s="11"/>
      <c r="Z18" s="12"/>
    </row>
    <row r="19" spans="1:26" ht="15.75" customHeight="1" x14ac:dyDescent="0.15">
      <c r="A19" s="87" t="s">
        <v>33</v>
      </c>
      <c r="B19" s="81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3"/>
      <c r="N19" s="88"/>
      <c r="O19" s="89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spans="1:26" ht="15.75" customHeight="1" x14ac:dyDescent="0.15">
      <c r="A20" s="87" t="s">
        <v>34</v>
      </c>
      <c r="B20" s="81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3"/>
      <c r="N20" s="88"/>
      <c r="O20" s="89"/>
      <c r="P20" s="11"/>
      <c r="Q20" s="11"/>
      <c r="R20" s="11"/>
      <c r="S20" s="11"/>
      <c r="T20" s="11"/>
      <c r="U20" s="90"/>
      <c r="V20" s="10"/>
      <c r="W20" s="11"/>
      <c r="X20" s="11"/>
      <c r="Y20" s="11"/>
      <c r="Z20" s="12"/>
    </row>
    <row r="21" spans="1:26" ht="15.75" customHeight="1" x14ac:dyDescent="0.15">
      <c r="A21" s="91" t="s">
        <v>35</v>
      </c>
      <c r="B21" s="92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4"/>
      <c r="N21" s="95"/>
      <c r="O21" s="89"/>
      <c r="P21" s="11"/>
      <c r="Q21" s="11"/>
      <c r="R21" s="11"/>
      <c r="S21" s="11"/>
      <c r="T21" s="11"/>
      <c r="U21" s="96"/>
      <c r="V21" s="10"/>
      <c r="W21" s="11"/>
      <c r="X21" s="11"/>
      <c r="Y21" s="11"/>
      <c r="Z21" s="12"/>
    </row>
    <row r="22" spans="1:26" ht="15.75" customHeight="1" x14ac:dyDescent="0.15">
      <c r="A22" s="97"/>
      <c r="B22" s="98"/>
      <c r="C22" s="97"/>
      <c r="D22" s="97"/>
      <c r="E22" s="97"/>
      <c r="F22" s="97"/>
      <c r="G22" s="99"/>
      <c r="H22" s="99"/>
      <c r="I22" s="99"/>
      <c r="J22" s="99"/>
      <c r="K22" s="99"/>
      <c r="L22" s="99"/>
      <c r="M22" s="99"/>
      <c r="N22" s="100"/>
      <c r="O22" s="11"/>
      <c r="P22" s="11"/>
      <c r="Q22" s="11"/>
      <c r="R22" s="11"/>
      <c r="S22" s="11"/>
      <c r="T22" s="11"/>
      <c r="U22" s="96"/>
      <c r="V22" s="10"/>
      <c r="W22" s="11"/>
      <c r="X22" s="11"/>
      <c r="Y22" s="11"/>
      <c r="Z22" s="12"/>
    </row>
    <row r="23" spans="1:26" ht="15.75" customHeight="1" x14ac:dyDescent="0.15">
      <c r="A23" s="10"/>
      <c r="B23" s="101"/>
      <c r="C23" s="102"/>
      <c r="D23" s="17"/>
      <c r="E23" s="17"/>
      <c r="F23" s="103"/>
      <c r="G23" s="104" t="s">
        <v>36</v>
      </c>
      <c r="H23" s="105"/>
      <c r="I23" s="105"/>
      <c r="J23" s="105"/>
      <c r="K23" s="105"/>
      <c r="L23" s="105"/>
      <c r="M23" s="105"/>
      <c r="N23" s="106"/>
      <c r="O23" s="49"/>
      <c r="P23" s="11"/>
      <c r="Q23" s="11"/>
      <c r="R23" s="11"/>
      <c r="S23" s="11"/>
      <c r="T23" s="11"/>
      <c r="U23" s="96"/>
      <c r="V23" s="10"/>
      <c r="W23" s="11"/>
      <c r="X23" s="11"/>
      <c r="Y23" s="11"/>
      <c r="Z23" s="12"/>
    </row>
    <row r="24" spans="1:26" ht="15.75" customHeight="1" x14ac:dyDescent="0.15">
      <c r="A24" s="10"/>
      <c r="B24" s="101"/>
      <c r="C24" s="102"/>
      <c r="D24" s="17"/>
      <c r="E24" s="17"/>
      <c r="F24" s="103"/>
      <c r="G24" s="107" t="s">
        <v>37</v>
      </c>
      <c r="H24" s="108"/>
      <c r="I24" s="108"/>
      <c r="J24" s="108"/>
      <c r="K24" s="108"/>
      <c r="L24" s="108"/>
      <c r="M24" s="108"/>
      <c r="N24" s="109"/>
      <c r="O24" s="49"/>
      <c r="P24" s="11"/>
      <c r="Q24" s="11"/>
      <c r="R24" s="11"/>
      <c r="S24" s="11"/>
      <c r="T24" s="11"/>
      <c r="U24" s="96"/>
      <c r="V24" s="10"/>
      <c r="W24" s="11"/>
      <c r="X24" s="11"/>
      <c r="Y24" s="11"/>
      <c r="Z24" s="12"/>
    </row>
    <row r="25" spans="1:26" ht="15.75" customHeight="1" x14ac:dyDescent="0.15">
      <c r="A25" s="110"/>
      <c r="B25" s="111"/>
      <c r="C25" s="112"/>
      <c r="D25" s="113"/>
      <c r="E25" s="113"/>
      <c r="F25" s="114"/>
      <c r="G25" s="115" t="s">
        <v>38</v>
      </c>
      <c r="H25" s="116"/>
      <c r="I25" s="116"/>
      <c r="J25" s="116"/>
      <c r="K25" s="116"/>
      <c r="L25" s="108"/>
      <c r="M25" s="108"/>
      <c r="N25" s="109"/>
      <c r="O25" s="49"/>
      <c r="P25" s="11"/>
      <c r="Q25" s="11"/>
      <c r="R25" s="11"/>
      <c r="S25" s="11"/>
      <c r="T25" s="11"/>
      <c r="U25" s="96"/>
      <c r="V25" s="10"/>
      <c r="W25" s="11"/>
      <c r="X25" s="11"/>
      <c r="Y25" s="11"/>
      <c r="Z25" s="12"/>
    </row>
    <row r="26" spans="1:26" ht="15.75" customHeight="1" x14ac:dyDescent="0.15">
      <c r="A26" s="276" t="s">
        <v>39</v>
      </c>
      <c r="B26" s="277"/>
      <c r="C26" s="278"/>
      <c r="D26" s="278"/>
      <c r="E26" s="278"/>
      <c r="F26" s="117"/>
      <c r="G26" s="118" t="s">
        <v>40</v>
      </c>
      <c r="H26" s="119" t="s">
        <v>41</v>
      </c>
      <c r="I26" s="119" t="s">
        <v>42</v>
      </c>
      <c r="J26" s="119" t="s">
        <v>43</v>
      </c>
      <c r="K26" s="120"/>
      <c r="L26" s="121"/>
      <c r="M26" s="122"/>
      <c r="N26" s="123"/>
      <c r="O26" s="124"/>
      <c r="P26" s="113"/>
      <c r="Q26" s="113"/>
      <c r="R26" s="113"/>
      <c r="S26" s="113"/>
      <c r="T26" s="113"/>
      <c r="U26" s="3"/>
      <c r="V26" s="10"/>
      <c r="W26" s="11"/>
      <c r="X26" s="11"/>
      <c r="Y26" s="11"/>
      <c r="Z26" s="12"/>
    </row>
    <row r="27" spans="1:26" ht="13.5" customHeight="1" x14ac:dyDescent="0.15">
      <c r="A27" s="125" t="s">
        <v>44</v>
      </c>
      <c r="B27" s="126"/>
      <c r="C27" s="127" t="str">
        <f>"Omni-Stainer "&amp;$D$2&amp;" module"</f>
        <v>Omni-Stainer S12 module</v>
      </c>
      <c r="D27" s="128"/>
      <c r="E27" s="129"/>
      <c r="F27" s="130"/>
      <c r="G27" s="118" t="s">
        <v>45</v>
      </c>
      <c r="H27" s="119" t="s">
        <v>46</v>
      </c>
      <c r="I27" s="119" t="s">
        <v>47</v>
      </c>
      <c r="J27" s="119" t="s">
        <v>48</v>
      </c>
      <c r="K27" s="131"/>
      <c r="L27" s="132"/>
      <c r="M27" s="122"/>
      <c r="N27" s="123"/>
      <c r="O27" s="133"/>
      <c r="P27" s="3"/>
      <c r="Q27" s="3"/>
      <c r="R27" s="3"/>
      <c r="S27" s="3"/>
      <c r="T27" s="3"/>
      <c r="U27" s="3"/>
      <c r="V27" s="10"/>
      <c r="W27" s="11"/>
      <c r="X27" s="11"/>
      <c r="Y27" s="11"/>
      <c r="Z27" s="12"/>
    </row>
    <row r="28" spans="1:26" ht="15.75" customHeight="1" x14ac:dyDescent="0.15">
      <c r="A28" s="134"/>
      <c r="B28" s="135">
        <v>1</v>
      </c>
      <c r="C28" s="136">
        <v>2</v>
      </c>
      <c r="D28" s="137">
        <v>3</v>
      </c>
      <c r="E28" s="138">
        <v>4</v>
      </c>
      <c r="F28" s="130"/>
      <c r="G28" s="139" t="s">
        <v>49</v>
      </c>
      <c r="H28" s="140"/>
      <c r="I28" s="141"/>
      <c r="J28" s="141"/>
      <c r="K28" s="142"/>
      <c r="L28" s="143"/>
      <c r="M28" s="143"/>
      <c r="N28" s="144"/>
      <c r="O28" s="133"/>
      <c r="P28" s="3"/>
      <c r="Q28" s="3"/>
      <c r="R28" s="3"/>
      <c r="S28" s="3"/>
      <c r="T28" s="3"/>
      <c r="U28" s="3"/>
      <c r="V28" s="10"/>
      <c r="W28" s="11"/>
      <c r="X28" s="11"/>
      <c r="Y28" s="11"/>
      <c r="Z28" s="12"/>
    </row>
    <row r="29" spans="1:26" ht="15.75" customHeight="1" x14ac:dyDescent="0.15">
      <c r="A29" s="145" t="s">
        <v>14</v>
      </c>
      <c r="B29" s="146" t="str">
        <f>IF(B$28&lt;=$D$3,"Sample","")</f>
        <v>Sample</v>
      </c>
      <c r="C29" s="146" t="str">
        <f>IF(C$28&lt;=$D$3,"Sample","")</f>
        <v>Sample</v>
      </c>
      <c r="D29" s="146" t="str">
        <f>IF(D$28&lt;=$D$3,"Sample","")</f>
        <v>Sample</v>
      </c>
      <c r="E29" s="147" t="str">
        <f>IF(E$28&lt;=$D$3,"Sample","")</f>
        <v>Sample</v>
      </c>
      <c r="F29" s="148"/>
      <c r="G29" s="304"/>
      <c r="H29" s="304"/>
      <c r="I29" s="304"/>
      <c r="J29" s="304"/>
      <c r="K29" s="303"/>
      <c r="L29" s="86"/>
      <c r="M29" s="86"/>
      <c r="N29" s="86"/>
      <c r="O29" s="96"/>
      <c r="P29" s="3"/>
      <c r="Q29" s="3"/>
      <c r="R29" s="3"/>
      <c r="S29" s="3"/>
      <c r="T29" s="3"/>
      <c r="U29" s="3"/>
      <c r="V29" s="10"/>
      <c r="W29" s="11"/>
      <c r="X29" s="11"/>
      <c r="Y29" s="11"/>
      <c r="Z29" s="12"/>
    </row>
    <row r="30" spans="1:26" ht="15.75" customHeight="1" thickBot="1" x14ac:dyDescent="0.2">
      <c r="A30" s="145" t="s">
        <v>27</v>
      </c>
      <c r="B30" s="146" t="str">
        <f>IF((B$28+4)&lt;=$D$3,"Sample","")</f>
        <v>Sample</v>
      </c>
      <c r="C30" s="146" t="str">
        <f>IF((C$28+4)&lt;=$D$3,"Sample","")</f>
        <v/>
      </c>
      <c r="D30" s="146" t="str">
        <f>IF((D$28+4)&lt;=$D$3,"Sample","")</f>
        <v/>
      </c>
      <c r="E30" s="149" t="str">
        <f>IF((E$28+4)&lt;=$D$3,"Sample","")</f>
        <v/>
      </c>
      <c r="F30" s="150"/>
      <c r="G30" s="304"/>
      <c r="H30" s="304"/>
      <c r="I30" s="304"/>
      <c r="J30" s="304"/>
      <c r="K30" s="304"/>
      <c r="L30" s="11"/>
      <c r="M30" s="11"/>
      <c r="N30" s="11"/>
      <c r="O30" s="96"/>
      <c r="P30" s="3"/>
      <c r="Q30" s="3"/>
      <c r="R30" s="3"/>
      <c r="S30" s="3"/>
      <c r="T30" s="3"/>
      <c r="U30" s="3"/>
      <c r="V30" s="10"/>
      <c r="W30" s="11"/>
      <c r="X30" s="11"/>
      <c r="Y30" s="11"/>
      <c r="Z30" s="12"/>
    </row>
    <row r="31" spans="1:26" ht="37" customHeight="1" thickBot="1" x14ac:dyDescent="0.2">
      <c r="A31" s="151" t="s">
        <v>29</v>
      </c>
      <c r="B31" s="152" t="str">
        <f>IF((B$28+8)&lt;=$D$3,"Sample","")</f>
        <v/>
      </c>
      <c r="C31" s="152" t="str">
        <f>IF((C$28+8)&lt;=$D$3,"Sample","")</f>
        <v/>
      </c>
      <c r="D31" s="152" t="str">
        <f>IF((D$28+8)&lt;=$D$3,"Sample","")</f>
        <v/>
      </c>
      <c r="E31" s="153" t="str">
        <f>IF((E$28+8)&lt;=$D$3,"Sample","")</f>
        <v/>
      </c>
      <c r="F31" s="150"/>
      <c r="G31" s="383" t="s">
        <v>116</v>
      </c>
      <c r="H31" s="384"/>
      <c r="I31" s="384"/>
      <c r="J31" s="384"/>
      <c r="K31" s="384"/>
      <c r="L31" s="359"/>
      <c r="M31" s="352" t="s">
        <v>107</v>
      </c>
      <c r="N31" s="11"/>
      <c r="O31" s="96"/>
      <c r="P31" s="3"/>
      <c r="Q31" s="3"/>
      <c r="R31" s="3"/>
      <c r="S31" s="3"/>
      <c r="T31" s="3"/>
      <c r="U31" s="3"/>
      <c r="V31" s="10"/>
      <c r="W31" s="11"/>
      <c r="X31" s="11"/>
      <c r="Y31" s="11"/>
      <c r="Z31" s="12"/>
    </row>
    <row r="32" spans="1:26" ht="15.75" customHeight="1" x14ac:dyDescent="0.2">
      <c r="A32" s="349"/>
      <c r="B32" s="350"/>
      <c r="C32" s="350"/>
      <c r="D32" s="350"/>
      <c r="E32" s="350"/>
      <c r="F32" s="352" t="s">
        <v>107</v>
      </c>
      <c r="G32" s="363" t="s">
        <v>124</v>
      </c>
      <c r="H32" s="364"/>
      <c r="I32" s="364"/>
      <c r="J32" s="364"/>
      <c r="K32" s="365"/>
      <c r="L32" s="376"/>
      <c r="M32" s="353"/>
      <c r="N32" s="11"/>
      <c r="O32" s="96"/>
      <c r="P32" s="3"/>
      <c r="Q32" s="3"/>
      <c r="R32" s="3"/>
      <c r="S32" s="3"/>
      <c r="T32" s="3"/>
      <c r="U32" s="3"/>
      <c r="V32" s="10"/>
      <c r="W32" s="11"/>
      <c r="X32" s="11"/>
      <c r="Y32" s="11"/>
      <c r="Z32" s="12"/>
    </row>
    <row r="33" spans="1:26" ht="15.75" customHeight="1" x14ac:dyDescent="0.2">
      <c r="A33" s="154"/>
      <c r="B33" s="155"/>
      <c r="C33" s="156"/>
      <c r="D33" s="156"/>
      <c r="E33" s="156"/>
      <c r="F33" s="353"/>
      <c r="G33" s="386" t="s">
        <v>112</v>
      </c>
      <c r="H33" s="403">
        <v>44</v>
      </c>
      <c r="I33" s="338"/>
      <c r="J33" s="339"/>
      <c r="K33" s="387"/>
      <c r="L33" s="377"/>
      <c r="M33" s="354" t="s">
        <v>108</v>
      </c>
      <c r="N33" s="11"/>
      <c r="O33" s="96"/>
      <c r="P33" s="3"/>
      <c r="Q33" s="3"/>
      <c r="R33" s="3"/>
      <c r="S33" s="3"/>
      <c r="T33" s="3"/>
      <c r="U33" s="3"/>
      <c r="V33" s="10"/>
      <c r="W33" s="11"/>
      <c r="X33" s="11"/>
      <c r="Y33" s="11"/>
      <c r="Z33" s="12"/>
    </row>
    <row r="34" spans="1:26" ht="15.75" customHeight="1" thickBot="1" x14ac:dyDescent="0.25">
      <c r="A34" s="157" t="s">
        <v>50</v>
      </c>
      <c r="B34" s="158"/>
      <c r="C34" s="159" t="s">
        <v>51</v>
      </c>
      <c r="D34" s="160"/>
      <c r="E34" s="161"/>
      <c r="F34" s="354" t="s">
        <v>108</v>
      </c>
      <c r="G34" s="388" t="s">
        <v>4</v>
      </c>
      <c r="H34" s="389">
        <f>$D$3</f>
        <v>5</v>
      </c>
      <c r="I34" s="341"/>
      <c r="J34" s="333"/>
      <c r="K34" s="390"/>
      <c r="L34" s="378"/>
      <c r="M34" s="361" t="s">
        <v>109</v>
      </c>
      <c r="N34" s="102"/>
      <c r="O34" s="3"/>
      <c r="P34" s="3"/>
      <c r="Q34" s="3"/>
      <c r="R34" s="3"/>
      <c r="S34" s="3"/>
      <c r="T34" s="3"/>
      <c r="U34" s="3"/>
      <c r="V34" s="10"/>
      <c r="W34" s="11"/>
      <c r="X34" s="11"/>
      <c r="Y34" s="11"/>
      <c r="Z34" s="12"/>
    </row>
    <row r="35" spans="1:26" ht="15.75" customHeight="1" thickTop="1" thickBot="1" x14ac:dyDescent="0.25">
      <c r="A35" s="162" t="s">
        <v>52</v>
      </c>
      <c r="B35" s="158"/>
      <c r="C35" s="159" t="s">
        <v>53</v>
      </c>
      <c r="D35" s="160"/>
      <c r="E35" s="161"/>
      <c r="F35" s="361" t="s">
        <v>109</v>
      </c>
      <c r="G35" s="391"/>
      <c r="H35" s="333"/>
      <c r="I35" s="333"/>
      <c r="J35" s="333"/>
      <c r="K35" s="390"/>
      <c r="L35" s="376"/>
      <c r="M35" s="355" t="s">
        <v>111</v>
      </c>
      <c r="N35" s="90"/>
      <c r="O35" s="3"/>
      <c r="P35" s="3"/>
      <c r="Q35" s="3"/>
      <c r="R35" s="3"/>
      <c r="S35" s="3"/>
      <c r="T35" s="3"/>
      <c r="U35" s="3"/>
      <c r="V35" s="10"/>
      <c r="W35" s="11"/>
      <c r="X35" s="11"/>
      <c r="Y35" s="11"/>
      <c r="Z35" s="12"/>
    </row>
    <row r="36" spans="1:26" ht="15.75" customHeight="1" thickTop="1" x14ac:dyDescent="0.2">
      <c r="A36" s="164"/>
      <c r="B36" s="11"/>
      <c r="C36" s="165"/>
      <c r="D36" s="165"/>
      <c r="E36" s="166"/>
      <c r="F36" s="355" t="s">
        <v>111</v>
      </c>
      <c r="G36" s="392" t="s">
        <v>113</v>
      </c>
      <c r="H36" s="343" t="s">
        <v>117</v>
      </c>
      <c r="I36" s="343" t="s">
        <v>118</v>
      </c>
      <c r="J36" s="344" t="s">
        <v>54</v>
      </c>
      <c r="K36" s="393" t="s">
        <v>55</v>
      </c>
      <c r="L36" s="379" t="s">
        <v>56</v>
      </c>
      <c r="M36" s="356" t="s">
        <v>105</v>
      </c>
      <c r="N36" s="96"/>
      <c r="O36" s="3"/>
      <c r="P36" s="3"/>
      <c r="Q36" s="3"/>
      <c r="R36" s="3"/>
      <c r="S36" s="3"/>
      <c r="T36" s="3"/>
      <c r="U36" s="3"/>
      <c r="V36" s="10"/>
      <c r="W36" s="11"/>
      <c r="X36" s="11"/>
      <c r="Y36" s="11"/>
      <c r="Z36" s="12"/>
    </row>
    <row r="37" spans="1:26" ht="20" customHeight="1" x14ac:dyDescent="0.2">
      <c r="A37" s="167"/>
      <c r="B37" s="11"/>
      <c r="C37" s="11"/>
      <c r="D37" s="11"/>
      <c r="E37" s="11"/>
      <c r="F37" s="356" t="s">
        <v>105</v>
      </c>
      <c r="G37" s="394" t="s">
        <v>57</v>
      </c>
      <c r="H37" s="336">
        <f>$H$34*K37</f>
        <v>678.75</v>
      </c>
      <c r="I37" s="336">
        <f>H43-(I42+H38*4)</f>
        <v>458.75</v>
      </c>
      <c r="J37" s="345">
        <v>181</v>
      </c>
      <c r="K37" s="395">
        <f t="shared" ref="K37:K42" si="4">L37*$D$6</f>
        <v>135.75</v>
      </c>
      <c r="L37" s="380">
        <v>0.90500000000000003</v>
      </c>
      <c r="M37" s="357" t="s">
        <v>110</v>
      </c>
      <c r="N37" s="96"/>
      <c r="O37" s="3"/>
      <c r="P37" s="3"/>
      <c r="Q37" s="3"/>
      <c r="R37" s="3"/>
      <c r="S37" s="3"/>
      <c r="T37" s="3"/>
      <c r="U37" s="3"/>
      <c r="V37" s="10"/>
      <c r="W37" s="11"/>
      <c r="X37" s="11"/>
      <c r="Y37" s="11"/>
      <c r="Z37" s="12"/>
    </row>
    <row r="38" spans="1:26" ht="20" customHeight="1" thickBot="1" x14ac:dyDescent="0.2">
      <c r="A38" s="168"/>
      <c r="B38" s="11"/>
      <c r="C38" s="11"/>
      <c r="D38" s="11"/>
      <c r="E38" s="11"/>
      <c r="F38" s="357" t="s">
        <v>110</v>
      </c>
      <c r="G38" s="394" t="s">
        <v>58</v>
      </c>
      <c r="H38" s="336">
        <f>$H$34*K38</f>
        <v>17.8125</v>
      </c>
      <c r="I38" s="336">
        <f>H38</f>
        <v>17.8125</v>
      </c>
      <c r="J38" s="345">
        <v>4.75</v>
      </c>
      <c r="K38" s="395">
        <f t="shared" si="4"/>
        <v>3.5625</v>
      </c>
      <c r="L38" s="380">
        <v>2.375E-2</v>
      </c>
      <c r="M38" s="358" t="s">
        <v>114</v>
      </c>
      <c r="N38" s="96"/>
      <c r="O38" s="3"/>
      <c r="P38" s="3"/>
      <c r="Q38" s="3"/>
      <c r="R38" s="3"/>
      <c r="S38" s="3"/>
      <c r="T38" s="3"/>
      <c r="U38" s="3"/>
      <c r="V38" s="10"/>
      <c r="W38" s="11"/>
      <c r="X38" s="11"/>
      <c r="Y38" s="11"/>
      <c r="Z38" s="12"/>
    </row>
    <row r="39" spans="1:26" ht="20" customHeight="1" thickBot="1" x14ac:dyDescent="0.2">
      <c r="A39" s="3"/>
      <c r="B39" s="169"/>
      <c r="C39" s="163"/>
      <c r="D39" s="163"/>
      <c r="E39" s="90"/>
      <c r="F39" s="358" t="s">
        <v>114</v>
      </c>
      <c r="G39" s="394" t="s">
        <v>59</v>
      </c>
      <c r="H39" s="336">
        <f>$H$34*K39</f>
        <v>17.8125</v>
      </c>
      <c r="I39" s="336">
        <f>H39</f>
        <v>17.8125</v>
      </c>
      <c r="J39" s="345">
        <v>4.75</v>
      </c>
      <c r="K39" s="395">
        <f t="shared" si="4"/>
        <v>3.5625</v>
      </c>
      <c r="L39" s="381">
        <v>2.375E-2</v>
      </c>
      <c r="M39" s="351"/>
      <c r="N39" s="96"/>
      <c r="O39" s="3"/>
      <c r="P39" s="3"/>
      <c r="Q39" s="3"/>
      <c r="R39" s="3"/>
      <c r="S39" s="3"/>
      <c r="T39" s="3"/>
      <c r="U39" s="3"/>
      <c r="V39" s="10"/>
      <c r="W39" s="11"/>
      <c r="X39" s="11"/>
      <c r="Y39" s="11"/>
      <c r="Z39" s="12"/>
    </row>
    <row r="40" spans="1:26" ht="20" customHeight="1" x14ac:dyDescent="0.15">
      <c r="A40" s="164"/>
      <c r="B40" s="21"/>
      <c r="C40" s="21"/>
      <c r="D40" s="21"/>
      <c r="E40" s="21"/>
      <c r="F40" s="21"/>
      <c r="G40" s="394" t="s">
        <v>60</v>
      </c>
      <c r="H40" s="336">
        <f>$H$34*K40</f>
        <v>17.8125</v>
      </c>
      <c r="I40" s="336">
        <f>H40</f>
        <v>17.8125</v>
      </c>
      <c r="J40" s="345">
        <v>4.75</v>
      </c>
      <c r="K40" s="395">
        <f t="shared" si="4"/>
        <v>3.5625</v>
      </c>
      <c r="L40" s="381">
        <v>2.375E-2</v>
      </c>
      <c r="M40" s="346"/>
      <c r="N40" s="21"/>
      <c r="O40" s="21"/>
      <c r="P40" s="21"/>
      <c r="Q40" s="21"/>
      <c r="R40" s="21"/>
      <c r="S40" s="21"/>
      <c r="T40" s="21"/>
      <c r="U40" s="21"/>
      <c r="V40" s="11"/>
      <c r="W40" s="11"/>
      <c r="X40" s="11"/>
      <c r="Y40" s="11"/>
      <c r="Z40" s="12"/>
    </row>
    <row r="41" spans="1:26" ht="20" customHeight="1" x14ac:dyDescent="0.15">
      <c r="A41" s="167"/>
      <c r="B41" s="11"/>
      <c r="C41" s="11"/>
      <c r="D41" s="11"/>
      <c r="E41" s="11"/>
      <c r="F41" s="11"/>
      <c r="G41" s="394" t="s">
        <v>61</v>
      </c>
      <c r="H41" s="336">
        <f>$H$34*K41</f>
        <v>17.8125</v>
      </c>
      <c r="I41" s="336">
        <f>H41</f>
        <v>17.8125</v>
      </c>
      <c r="J41" s="345">
        <v>4.75</v>
      </c>
      <c r="K41" s="395">
        <f t="shared" si="4"/>
        <v>3.5625</v>
      </c>
      <c r="L41" s="381">
        <v>2.375E-2</v>
      </c>
      <c r="M41" s="346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spans="1:26" ht="20" customHeight="1" x14ac:dyDescent="0.2">
      <c r="A42" s="167"/>
      <c r="B42" s="11"/>
      <c r="C42" s="11"/>
      <c r="D42" s="11"/>
      <c r="E42" s="11"/>
      <c r="F42" s="11"/>
      <c r="G42" s="394" t="s">
        <v>62</v>
      </c>
      <c r="H42" s="336">
        <v>0</v>
      </c>
      <c r="I42" s="396">
        <f>$H$34*$H$33</f>
        <v>220</v>
      </c>
      <c r="J42" s="345">
        <v>0</v>
      </c>
      <c r="K42" s="395">
        <f t="shared" si="4"/>
        <v>0</v>
      </c>
      <c r="L42" s="381">
        <v>0</v>
      </c>
      <c r="M42" s="346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spans="1:26" ht="21" customHeight="1" thickBot="1" x14ac:dyDescent="0.25">
      <c r="A43" s="167"/>
      <c r="B43" s="11"/>
      <c r="C43" s="11"/>
      <c r="D43" s="11"/>
      <c r="E43" s="11"/>
      <c r="F43" s="11"/>
      <c r="G43" s="397" t="s">
        <v>63</v>
      </c>
      <c r="H43" s="370">
        <f>SUM(H37:H42)</f>
        <v>750</v>
      </c>
      <c r="I43" s="370">
        <f>SUM(I37:I42)</f>
        <v>750</v>
      </c>
      <c r="J43" s="347">
        <f>SUM(J37:J42)</f>
        <v>200</v>
      </c>
      <c r="K43" s="398">
        <f>SUM(K37:K42)</f>
        <v>150</v>
      </c>
      <c r="L43" s="382">
        <f>SUM(L37:L42)</f>
        <v>1.0000000000000002</v>
      </c>
      <c r="M43" s="333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 spans="1:26" ht="21" customHeight="1" x14ac:dyDescent="0.2">
      <c r="A44" s="167"/>
      <c r="B44" s="11"/>
      <c r="C44" s="11"/>
      <c r="D44" s="11"/>
      <c r="E44" s="11"/>
      <c r="F44" s="11"/>
      <c r="G44" s="363" t="s">
        <v>123</v>
      </c>
      <c r="H44" s="364"/>
      <c r="I44" s="364"/>
      <c r="J44" s="364"/>
      <c r="K44" s="365"/>
      <c r="L44" s="382"/>
      <c r="M44" s="333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 spans="1:26" ht="34" customHeight="1" x14ac:dyDescent="0.15">
      <c r="A45" s="167"/>
      <c r="B45" s="11"/>
      <c r="C45" s="11"/>
      <c r="D45" s="11"/>
      <c r="E45" s="11"/>
      <c r="F45" s="11"/>
      <c r="G45" s="368" t="s">
        <v>98</v>
      </c>
      <c r="H45" s="360" t="s">
        <v>104</v>
      </c>
      <c r="I45" s="360" t="s">
        <v>131</v>
      </c>
      <c r="J45" s="409" t="s">
        <v>130</v>
      </c>
      <c r="K45" s="399"/>
      <c r="L45" s="362"/>
      <c r="M45" s="333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 spans="1:26" ht="15.75" customHeight="1" x14ac:dyDescent="0.2">
      <c r="A46" s="167"/>
      <c r="B46" s="170"/>
      <c r="C46" s="11"/>
      <c r="D46" s="11"/>
      <c r="E46" s="11"/>
      <c r="F46" s="11"/>
      <c r="G46" s="368" t="s">
        <v>125</v>
      </c>
      <c r="H46" s="340">
        <f>1325/5</f>
        <v>265</v>
      </c>
      <c r="I46" s="408">
        <f t="shared" ref="I46:I48" si="5">$I$49*(H46/$H$49)</f>
        <v>622.75</v>
      </c>
      <c r="J46" s="415">
        <f>I46*$J$50</f>
        <v>530</v>
      </c>
      <c r="K46" s="410"/>
      <c r="L46" s="362"/>
      <c r="M46" s="333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 spans="1:26" ht="15.75" customHeight="1" x14ac:dyDescent="0.2">
      <c r="A47" s="167"/>
      <c r="B47" s="170"/>
      <c r="C47" s="11"/>
      <c r="D47" s="11"/>
      <c r="E47" s="11"/>
      <c r="F47" s="11"/>
      <c r="G47" s="368" t="s">
        <v>100</v>
      </c>
      <c r="H47" s="340">
        <f>125/5</f>
        <v>25</v>
      </c>
      <c r="I47" s="408">
        <f t="shared" si="5"/>
        <v>58.75</v>
      </c>
      <c r="J47" s="415">
        <f t="shared" ref="J47:J48" si="6">I47*$J$50</f>
        <v>50</v>
      </c>
      <c r="K47" s="410"/>
      <c r="L47" s="362"/>
      <c r="M47" s="333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 spans="1:26" ht="29" customHeight="1" x14ac:dyDescent="0.2">
      <c r="A48" s="167"/>
      <c r="B48" s="170"/>
      <c r="C48" s="11"/>
      <c r="D48" s="11"/>
      <c r="E48" s="11"/>
      <c r="F48" s="11"/>
      <c r="G48" s="405" t="s">
        <v>126</v>
      </c>
      <c r="H48" s="340">
        <f>50/5</f>
        <v>10</v>
      </c>
      <c r="I48" s="408">
        <f t="shared" si="5"/>
        <v>23.5</v>
      </c>
      <c r="J48" s="415">
        <f t="shared" si="6"/>
        <v>20</v>
      </c>
      <c r="K48" s="410"/>
      <c r="L48" s="362"/>
      <c r="M48" s="333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spans="1:26" ht="15.75" customHeight="1" thickBot="1" x14ac:dyDescent="0.25">
      <c r="A49" s="167"/>
      <c r="B49" s="170"/>
      <c r="C49" s="11"/>
      <c r="D49" s="11"/>
      <c r="E49" s="11"/>
      <c r="F49" s="11"/>
      <c r="G49" s="400" t="s">
        <v>105</v>
      </c>
      <c r="H49" s="401">
        <f>SUM(H46:H48)</f>
        <v>300</v>
      </c>
      <c r="I49" s="402">
        <f>I53*$D$3</f>
        <v>705</v>
      </c>
      <c r="J49" s="411">
        <f>SUM(J46:J48)</f>
        <v>600</v>
      </c>
      <c r="K49" s="335">
        <v>600</v>
      </c>
      <c r="L49" s="362"/>
      <c r="M49" s="333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 spans="1:26" ht="15.75" customHeight="1" x14ac:dyDescent="0.2">
      <c r="A50" s="167"/>
      <c r="B50" s="170"/>
      <c r="C50" s="11"/>
      <c r="D50" s="11"/>
      <c r="E50" s="11"/>
      <c r="F50" s="11"/>
      <c r="G50" s="406"/>
      <c r="H50" s="385"/>
      <c r="I50" s="413" t="s">
        <v>129</v>
      </c>
      <c r="J50" s="414">
        <f>K49/I49</f>
        <v>0.85106382978723405</v>
      </c>
      <c r="K50" s="412" t="s">
        <v>128</v>
      </c>
      <c r="L50" s="362"/>
      <c r="M50" s="333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 spans="1:26" ht="15.75" customHeight="1" x14ac:dyDescent="0.2">
      <c r="A51" s="167"/>
      <c r="B51" s="170"/>
      <c r="C51" s="11"/>
      <c r="D51" s="11"/>
      <c r="E51" s="11"/>
      <c r="F51" s="11"/>
      <c r="G51" s="407"/>
      <c r="H51" s="348"/>
      <c r="I51" s="348"/>
      <c r="J51" s="348"/>
      <c r="K51" s="348"/>
      <c r="L51" s="362"/>
      <c r="M51" s="333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</row>
    <row r="52" spans="1:26" ht="30" customHeight="1" x14ac:dyDescent="0.2">
      <c r="A52" s="167"/>
      <c r="B52" s="170"/>
      <c r="C52" s="11"/>
      <c r="D52" s="11"/>
      <c r="E52" s="11"/>
      <c r="F52" s="11"/>
      <c r="G52" s="366"/>
      <c r="H52" s="360" t="s">
        <v>121</v>
      </c>
      <c r="I52" s="360" t="s">
        <v>122</v>
      </c>
      <c r="J52" s="333"/>
      <c r="K52" s="367" t="s">
        <v>115</v>
      </c>
      <c r="L52" s="362"/>
      <c r="M52" s="333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</row>
    <row r="53" spans="1:26" ht="15.75" customHeight="1" x14ac:dyDescent="0.2">
      <c r="A53" s="167"/>
      <c r="B53" s="170"/>
      <c r="C53" s="11"/>
      <c r="D53" s="11"/>
      <c r="E53" s="11"/>
      <c r="F53" s="11"/>
      <c r="G53" s="368" t="s">
        <v>99</v>
      </c>
      <c r="H53" s="342">
        <f>H58-SUM(H54:H56)</f>
        <v>235</v>
      </c>
      <c r="I53" s="334">
        <f>(H53/$H$57)*$I$57</f>
        <v>141</v>
      </c>
      <c r="J53" s="333"/>
      <c r="K53" s="367">
        <v>112.8</v>
      </c>
      <c r="L53" s="362"/>
      <c r="M53" s="33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</row>
    <row r="54" spans="1:26" ht="15.75" customHeight="1" x14ac:dyDescent="0.2">
      <c r="A54" s="167"/>
      <c r="B54" s="170"/>
      <c r="C54" s="11"/>
      <c r="D54" s="11"/>
      <c r="E54" s="11"/>
      <c r="F54" s="11"/>
      <c r="G54" s="368" t="s">
        <v>101</v>
      </c>
      <c r="H54" s="340">
        <v>5</v>
      </c>
      <c r="I54" s="334">
        <f t="shared" ref="I54:J56" si="7">(H54/$H$57)*$I$57</f>
        <v>3</v>
      </c>
      <c r="J54" s="333"/>
      <c r="K54" s="367">
        <v>2.4</v>
      </c>
      <c r="L54" s="362"/>
      <c r="M54" s="333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 spans="1:26" ht="15.75" customHeight="1" x14ac:dyDescent="0.2">
      <c r="A55" s="167"/>
      <c r="B55" s="11"/>
      <c r="C55" s="11"/>
      <c r="D55" s="11"/>
      <c r="E55" s="11"/>
      <c r="F55" s="11"/>
      <c r="G55" s="368" t="s">
        <v>103</v>
      </c>
      <c r="H55" s="340">
        <v>5</v>
      </c>
      <c r="I55" s="334">
        <f t="shared" si="7"/>
        <v>3</v>
      </c>
      <c r="J55" s="333"/>
      <c r="K55" s="367">
        <v>2.4</v>
      </c>
      <c r="L55" s="362"/>
      <c r="M55" s="333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 spans="1:26" ht="15.75" customHeight="1" x14ac:dyDescent="0.2">
      <c r="A56" s="167"/>
      <c r="B56" s="11"/>
      <c r="C56" s="11"/>
      <c r="D56" s="11"/>
      <c r="E56" s="11"/>
      <c r="F56" s="11"/>
      <c r="G56" s="368" t="s">
        <v>102</v>
      </c>
      <c r="H56" s="340">
        <v>5</v>
      </c>
      <c r="I56" s="334">
        <f t="shared" si="7"/>
        <v>3</v>
      </c>
      <c r="J56" s="333"/>
      <c r="K56" s="367">
        <v>2.4</v>
      </c>
      <c r="L56" s="362"/>
      <c r="M56" s="33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 spans="1:26" ht="15.75" customHeight="1" thickBot="1" x14ac:dyDescent="0.25">
      <c r="A57" s="167"/>
      <c r="B57" s="11"/>
      <c r="C57" s="11"/>
      <c r="D57" s="11"/>
      <c r="E57" s="11"/>
      <c r="F57" s="11"/>
      <c r="G57" s="369" t="s">
        <v>120</v>
      </c>
      <c r="H57" s="370">
        <f>SUM(H53:H56)</f>
        <v>250</v>
      </c>
      <c r="I57" s="371">
        <f>D6</f>
        <v>150</v>
      </c>
      <c r="J57" s="333"/>
      <c r="K57" s="367">
        <v>120</v>
      </c>
      <c r="L57" s="362"/>
      <c r="M57" s="333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 spans="1:26" ht="15.75" customHeight="1" thickTop="1" thickBot="1" x14ac:dyDescent="0.25">
      <c r="A58" s="167"/>
      <c r="B58" s="11"/>
      <c r="C58" s="11"/>
      <c r="D58" s="11"/>
      <c r="E58" s="11"/>
      <c r="F58" s="11"/>
      <c r="G58" s="372" t="s">
        <v>119</v>
      </c>
      <c r="H58" s="373">
        <v>250</v>
      </c>
      <c r="I58" s="374"/>
      <c r="J58" s="374"/>
      <c r="K58" s="375"/>
      <c r="L58" s="362"/>
      <c r="M58" s="333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</row>
    <row r="59" spans="1:26" ht="15.75" customHeight="1" x14ac:dyDescent="0.15">
      <c r="A59" s="167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  <row r="60" spans="1:26" ht="15.75" customHeight="1" x14ac:dyDescent="0.15">
      <c r="A60" s="16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</row>
    <row r="61" spans="1:26" ht="15.75" customHeight="1" x14ac:dyDescent="0.15">
      <c r="A61" s="167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</row>
    <row r="62" spans="1:26" ht="15.75" customHeight="1" x14ac:dyDescent="0.15">
      <c r="A62" s="16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 spans="1:26" ht="15.75" customHeight="1" x14ac:dyDescent="0.15">
      <c r="A63" s="167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 spans="1:26" ht="15.75" customHeight="1" x14ac:dyDescent="0.15">
      <c r="A64" s="16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spans="1:26" ht="15.75" customHeight="1" x14ac:dyDescent="0.15">
      <c r="A65" s="167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 spans="1:26" ht="15.75" customHeight="1" x14ac:dyDescent="0.15">
      <c r="A66" s="16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</row>
    <row r="67" spans="1:26" ht="15.75" customHeight="1" x14ac:dyDescent="0.15">
      <c r="A67" s="167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 spans="1:26" ht="15.75" customHeight="1" x14ac:dyDescent="0.15">
      <c r="A68" s="16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 spans="1:26" ht="15.75" customHeight="1" x14ac:dyDescent="0.15">
      <c r="A69" s="16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 spans="1:26" ht="15.75" customHeight="1" x14ac:dyDescent="0.15">
      <c r="A70" s="16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 spans="1:26" ht="15.75" customHeight="1" x14ac:dyDescent="0.15">
      <c r="A71" s="16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</row>
    <row r="72" spans="1:26" ht="15.75" customHeight="1" x14ac:dyDescent="0.15">
      <c r="A72" s="16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</row>
    <row r="73" spans="1:26" ht="15.75" customHeight="1" x14ac:dyDescent="0.15">
      <c r="A73" s="16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</row>
    <row r="74" spans="1:26" ht="15.75" customHeight="1" x14ac:dyDescent="0.15">
      <c r="A74" s="16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</row>
    <row r="75" spans="1:26" ht="15.75" customHeight="1" x14ac:dyDescent="0.15">
      <c r="A75" s="16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</row>
    <row r="76" spans="1:26" ht="15.75" customHeight="1" x14ac:dyDescent="0.15">
      <c r="A76" s="16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</row>
    <row r="77" spans="1:26" ht="15.75" customHeight="1" x14ac:dyDescent="0.15">
      <c r="A77" s="16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 spans="1:26" ht="15.75" customHeight="1" x14ac:dyDescent="0.15">
      <c r="A78" s="16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 spans="1:26" ht="15.75" customHeight="1" x14ac:dyDescent="0.15">
      <c r="A79" s="16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 spans="1:26" ht="15.75" customHeight="1" x14ac:dyDescent="0.15">
      <c r="A80" s="16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 spans="1:26" ht="15.75" customHeight="1" x14ac:dyDescent="0.15">
      <c r="A81" s="16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 spans="1:26" ht="15.75" customHeight="1" x14ac:dyDescent="0.15">
      <c r="A82" s="16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 spans="1:26" ht="15.75" customHeight="1" x14ac:dyDescent="0.15">
      <c r="A83" s="16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 spans="1:26" ht="15.75" customHeight="1" x14ac:dyDescent="0.15">
      <c r="A84" s="16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 spans="1:26" ht="15.75" customHeight="1" x14ac:dyDescent="0.15">
      <c r="A85" s="167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 spans="1:26" ht="15.75" customHeight="1" x14ac:dyDescent="0.15">
      <c r="A86" s="16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 spans="1:26" ht="15.75" customHeight="1" x14ac:dyDescent="0.15">
      <c r="A87" s="16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 spans="1:26" ht="15.75" customHeight="1" x14ac:dyDescent="0.15">
      <c r="A88" s="16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 spans="1:26" ht="15.75" customHeight="1" x14ac:dyDescent="0.15">
      <c r="A89" s="167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 spans="1:26" ht="15.75" customHeight="1" x14ac:dyDescent="0.15">
      <c r="A90" s="16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 spans="1:26" ht="15.75" customHeight="1" x14ac:dyDescent="0.15">
      <c r="A91" s="167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 spans="1:26" ht="15.75" customHeight="1" x14ac:dyDescent="0.15">
      <c r="A92" s="16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 spans="1:26" ht="15.75" customHeight="1" x14ac:dyDescent="0.15">
      <c r="A93" s="167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 spans="1:26" ht="15.75" customHeight="1" x14ac:dyDescent="0.15">
      <c r="A94" s="16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 spans="1:26" ht="15.75" customHeight="1" x14ac:dyDescent="0.15">
      <c r="A95" s="167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 spans="1:26" ht="15.75" customHeight="1" x14ac:dyDescent="0.15">
      <c r="A96" s="16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 spans="1:26" ht="15.75" customHeight="1" x14ac:dyDescent="0.15">
      <c r="A97" s="16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 spans="1:26" ht="15.75" customHeight="1" x14ac:dyDescent="0.15">
      <c r="A98" s="16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 spans="1:26" ht="15.75" customHeight="1" x14ac:dyDescent="0.15">
      <c r="A99" s="16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 spans="1:26" ht="15.75" customHeight="1" x14ac:dyDescent="0.15">
      <c r="A100" s="16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 spans="1:26" ht="15.75" customHeight="1" x14ac:dyDescent="0.15">
      <c r="A101" s="16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 spans="1:26" ht="15.75" customHeight="1" x14ac:dyDescent="0.15">
      <c r="A102" s="16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 spans="1:26" ht="15.75" customHeight="1" x14ac:dyDescent="0.15">
      <c r="A103" s="16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 spans="1:26" ht="15.75" customHeight="1" x14ac:dyDescent="0.15">
      <c r="A104" s="16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 spans="1:26" ht="15.75" customHeight="1" x14ac:dyDescent="0.15">
      <c r="A105" s="16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 spans="1:26" ht="15.75" customHeight="1" x14ac:dyDescent="0.15">
      <c r="A106" s="16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 spans="1:26" ht="15.75" customHeight="1" x14ac:dyDescent="0.15">
      <c r="A107" s="16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 spans="1:26" ht="15.75" customHeight="1" x14ac:dyDescent="0.15">
      <c r="A108" s="16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 spans="1:26" ht="15.75" customHeight="1" x14ac:dyDescent="0.15">
      <c r="A109" s="16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 spans="1:26" ht="15.75" customHeight="1" x14ac:dyDescent="0.15">
      <c r="A110" s="16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 spans="1:26" ht="15.75" customHeight="1" x14ac:dyDescent="0.15">
      <c r="A111" s="16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 spans="1:26" ht="15.75" customHeight="1" x14ac:dyDescent="0.15">
      <c r="A112" s="16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 spans="1:26" ht="15.75" customHeight="1" x14ac:dyDescent="0.15">
      <c r="A113" s="167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 spans="1:26" ht="15.75" customHeight="1" x14ac:dyDescent="0.15">
      <c r="A114" s="16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 spans="1:26" ht="15.75" customHeight="1" x14ac:dyDescent="0.15">
      <c r="A115" s="167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 spans="1:26" ht="15.75" customHeight="1" x14ac:dyDescent="0.15">
      <c r="A116" s="16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 spans="1:26" ht="15.75" customHeight="1" x14ac:dyDescent="0.15">
      <c r="A117" s="167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 spans="1:26" ht="15.75" customHeight="1" x14ac:dyDescent="0.15">
      <c r="A118" s="16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 spans="1:26" ht="15.75" customHeight="1" x14ac:dyDescent="0.15">
      <c r="A119" s="167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 spans="1:26" ht="15.75" customHeight="1" x14ac:dyDescent="0.15">
      <c r="A120" s="16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 spans="1:26" ht="15.75" customHeight="1" x14ac:dyDescent="0.15">
      <c r="A121" s="167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 spans="1:26" ht="15.75" customHeight="1" x14ac:dyDescent="0.15">
      <c r="A122" s="16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 spans="1:26" ht="15.75" customHeight="1" x14ac:dyDescent="0.15">
      <c r="A123" s="167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 spans="1:26" ht="15.75" customHeight="1" x14ac:dyDescent="0.15">
      <c r="A124" s="16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 spans="1:26" ht="15.75" customHeight="1" x14ac:dyDescent="0.15">
      <c r="A125" s="167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 spans="1:26" ht="15.75" customHeight="1" x14ac:dyDescent="0.15">
      <c r="A126" s="16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 spans="1:26" ht="15.75" customHeight="1" x14ac:dyDescent="0.15">
      <c r="A127" s="16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 spans="1:26" ht="15.75" customHeight="1" x14ac:dyDescent="0.15">
      <c r="A128" s="16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 spans="1:26" ht="15.75" customHeight="1" x14ac:dyDescent="0.15">
      <c r="A129" s="16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 spans="1:26" ht="15.75" customHeight="1" x14ac:dyDescent="0.15">
      <c r="A130" s="16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 spans="1:26" ht="15.75" customHeight="1" x14ac:dyDescent="0.15">
      <c r="A131" s="16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 spans="1:26" ht="15.75" customHeight="1" x14ac:dyDescent="0.15">
      <c r="A132" s="16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 spans="1:26" ht="15.75" customHeight="1" x14ac:dyDescent="0.15">
      <c r="A133" s="16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 spans="1:26" ht="15.75" customHeight="1" x14ac:dyDescent="0.15">
      <c r="A134" s="16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 spans="1:26" ht="15.75" customHeight="1" x14ac:dyDescent="0.15">
      <c r="A135" s="16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 spans="1:26" ht="15.75" customHeight="1" x14ac:dyDescent="0.15">
      <c r="A136" s="16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 spans="1:26" ht="15.75" customHeight="1" x14ac:dyDescent="0.15">
      <c r="A137" s="16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 spans="1:26" ht="15.75" customHeight="1" x14ac:dyDescent="0.15">
      <c r="A138" s="16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</row>
    <row r="139" spans="1:26" ht="15.75" customHeight="1" x14ac:dyDescent="0.15">
      <c r="A139" s="16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</row>
    <row r="140" spans="1:26" ht="15.75" customHeight="1" x14ac:dyDescent="0.15">
      <c r="A140" s="16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</row>
    <row r="141" spans="1:26" ht="15.75" customHeight="1" x14ac:dyDescent="0.15">
      <c r="A141" s="16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</row>
    <row r="142" spans="1:26" ht="15.75" customHeight="1" x14ac:dyDescent="0.15">
      <c r="A142" s="16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 spans="1:26" ht="15.75" customHeight="1" x14ac:dyDescent="0.15">
      <c r="A143" s="16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 spans="1:26" ht="15.75" customHeight="1" x14ac:dyDescent="0.15">
      <c r="A144" s="16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 spans="1:26" ht="15.75" customHeight="1" x14ac:dyDescent="0.15">
      <c r="A145" s="16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 spans="1:26" ht="15.75" customHeight="1" x14ac:dyDescent="0.15">
      <c r="A146" s="16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 spans="1:26" ht="15.75" customHeight="1" x14ac:dyDescent="0.15">
      <c r="A147" s="16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 spans="1:26" ht="15.75" customHeight="1" x14ac:dyDescent="0.15">
      <c r="A148" s="16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 spans="1:26" ht="15.75" customHeight="1" x14ac:dyDescent="0.15">
      <c r="A149" s="16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 spans="1:26" ht="15.75" customHeight="1" x14ac:dyDescent="0.15">
      <c r="A150" s="16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 spans="1:26" ht="15.75" customHeight="1" x14ac:dyDescent="0.15">
      <c r="A151" s="167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 spans="1:26" ht="15.75" customHeight="1" x14ac:dyDescent="0.15">
      <c r="A152" s="16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 spans="1:26" ht="15.75" customHeight="1" x14ac:dyDescent="0.15">
      <c r="A153" s="167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 spans="1:26" ht="15.75" customHeight="1" x14ac:dyDescent="0.15">
      <c r="A154" s="16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 spans="1:26" ht="15.75" customHeight="1" x14ac:dyDescent="0.15">
      <c r="A155" s="167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 spans="1:26" ht="15.75" customHeight="1" x14ac:dyDescent="0.15">
      <c r="A156" s="16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 spans="1:26" ht="15.75" customHeight="1" x14ac:dyDescent="0.15">
      <c r="A157" s="16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 spans="1:26" ht="15.75" customHeight="1" x14ac:dyDescent="0.15">
      <c r="A158" s="16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 spans="1:26" ht="15.75" customHeight="1" x14ac:dyDescent="0.15">
      <c r="A159" s="167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 spans="1:26" ht="15.75" customHeight="1" x14ac:dyDescent="0.15">
      <c r="A160" s="16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 spans="1:26" ht="15.75" customHeight="1" x14ac:dyDescent="0.15">
      <c r="A161" s="167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 spans="1:26" ht="15.75" customHeight="1" x14ac:dyDescent="0.15">
      <c r="A162" s="16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 spans="1:26" ht="15.75" customHeight="1" x14ac:dyDescent="0.15">
      <c r="A163" s="167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 spans="1:26" ht="15.75" customHeight="1" x14ac:dyDescent="0.15">
      <c r="A164" s="16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 spans="1:26" ht="15.75" customHeight="1" x14ac:dyDescent="0.15">
      <c r="A165" s="167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spans="1:26" ht="15.75" customHeight="1" x14ac:dyDescent="0.15">
      <c r="A166" s="16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spans="1:26" ht="15.75" customHeight="1" x14ac:dyDescent="0.15">
      <c r="A167" s="167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spans="1:26" ht="15.75" customHeight="1" x14ac:dyDescent="0.15">
      <c r="A168" s="16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spans="1:26" ht="15.75" customHeight="1" x14ac:dyDescent="0.15">
      <c r="A169" s="167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spans="1:26" ht="15.75" customHeight="1" x14ac:dyDescent="0.15">
      <c r="A170" s="16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spans="1:26" ht="15.75" customHeight="1" x14ac:dyDescent="0.15">
      <c r="A171" s="167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spans="1:26" ht="15.75" customHeight="1" x14ac:dyDescent="0.15">
      <c r="A172" s="16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spans="1:26" ht="15.75" customHeight="1" x14ac:dyDescent="0.15">
      <c r="A173" s="167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spans="1:26" ht="15.75" customHeight="1" x14ac:dyDescent="0.15">
      <c r="A174" s="16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spans="1:26" ht="15.75" customHeight="1" x14ac:dyDescent="0.15">
      <c r="A175" s="167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spans="1:26" ht="15.75" customHeight="1" x14ac:dyDescent="0.15">
      <c r="A176" s="16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spans="1:26" ht="15.75" customHeight="1" x14ac:dyDescent="0.15">
      <c r="A177" s="167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spans="1:26" ht="15.75" customHeight="1" x14ac:dyDescent="0.15">
      <c r="A178" s="16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spans="1:26" ht="15.75" customHeight="1" x14ac:dyDescent="0.15">
      <c r="A179" s="167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spans="1:26" ht="15.75" customHeight="1" x14ac:dyDescent="0.15">
      <c r="A180" s="16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 spans="1:26" ht="15.75" customHeight="1" x14ac:dyDescent="0.15">
      <c r="A181" s="167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 spans="1:26" ht="15.75" customHeight="1" x14ac:dyDescent="0.15">
      <c r="A182" s="16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 spans="1:26" ht="15.75" customHeight="1" x14ac:dyDescent="0.15">
      <c r="A183" s="167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 spans="1:26" ht="15.75" customHeight="1" x14ac:dyDescent="0.15">
      <c r="A184" s="16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spans="1:26" ht="15.75" customHeight="1" x14ac:dyDescent="0.15">
      <c r="A185" s="167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spans="1:26" ht="15.75" customHeight="1" x14ac:dyDescent="0.15">
      <c r="A186" s="16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spans="1:26" ht="15.75" customHeight="1" x14ac:dyDescent="0.15">
      <c r="A187" s="167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spans="1:26" ht="15.75" customHeight="1" x14ac:dyDescent="0.15">
      <c r="A188" s="16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spans="1:26" ht="15.75" customHeight="1" x14ac:dyDescent="0.15">
      <c r="A189" s="167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spans="1:26" ht="15.75" customHeight="1" x14ac:dyDescent="0.15">
      <c r="A190" s="16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spans="1:26" ht="15.75" customHeight="1" x14ac:dyDescent="0.15">
      <c r="A191" s="167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spans="1:26" ht="15.75" customHeight="1" x14ac:dyDescent="0.15">
      <c r="A192" s="16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spans="1:26" ht="15.75" customHeight="1" x14ac:dyDescent="0.15">
      <c r="A193" s="167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spans="1:26" ht="15.75" customHeight="1" x14ac:dyDescent="0.15">
      <c r="A194" s="16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spans="1:26" ht="15.75" customHeight="1" x14ac:dyDescent="0.15">
      <c r="A195" s="167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spans="1:26" ht="15.75" customHeight="1" x14ac:dyDescent="0.15">
      <c r="A196" s="16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spans="1:26" ht="15.75" customHeight="1" x14ac:dyDescent="0.15">
      <c r="A197" s="167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spans="1:26" ht="15.75" customHeight="1" x14ac:dyDescent="0.15">
      <c r="A198" s="16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spans="1:26" ht="15.75" customHeight="1" x14ac:dyDescent="0.15">
      <c r="A199" s="167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spans="1:26" ht="15.75" customHeight="1" x14ac:dyDescent="0.15">
      <c r="A200" s="16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spans="1:26" ht="15.75" customHeight="1" x14ac:dyDescent="0.15">
      <c r="A201" s="167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spans="1:26" ht="15.75" customHeight="1" x14ac:dyDescent="0.15">
      <c r="A202" s="16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spans="1:26" ht="15.75" customHeight="1" x14ac:dyDescent="0.15">
      <c r="A203" s="167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spans="1:26" ht="15.75" customHeight="1" x14ac:dyDescent="0.15">
      <c r="A204" s="16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spans="1:26" ht="15.75" customHeight="1" x14ac:dyDescent="0.15">
      <c r="A205" s="167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spans="1:26" ht="15.75" customHeight="1" x14ac:dyDescent="0.15">
      <c r="A206" s="16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spans="1:26" ht="15.75" customHeight="1" x14ac:dyDescent="0.15">
      <c r="A207" s="167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spans="1:26" ht="15.75" customHeight="1" x14ac:dyDescent="0.15">
      <c r="A208" s="16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spans="1:26" ht="15.75" customHeight="1" x14ac:dyDescent="0.15">
      <c r="A209" s="167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spans="1:26" ht="15.75" customHeight="1" x14ac:dyDescent="0.15">
      <c r="A210" s="16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spans="1:26" ht="15.75" customHeight="1" x14ac:dyDescent="0.15">
      <c r="A211" s="167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spans="1:26" ht="15.75" customHeight="1" x14ac:dyDescent="0.15">
      <c r="A212" s="16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spans="1:26" ht="15.75" customHeight="1" x14ac:dyDescent="0.15">
      <c r="A213" s="167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spans="1:26" ht="15.75" customHeight="1" x14ac:dyDescent="0.15">
      <c r="A214" s="16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spans="1:26" ht="15.75" customHeight="1" x14ac:dyDescent="0.15">
      <c r="A215" s="167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spans="1:26" ht="15.75" customHeight="1" x14ac:dyDescent="0.15">
      <c r="A216" s="16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spans="1:26" ht="15.75" customHeight="1" x14ac:dyDescent="0.15">
      <c r="A217" s="167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spans="1:26" ht="15.75" customHeight="1" x14ac:dyDescent="0.15">
      <c r="A218" s="16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spans="1:26" ht="15.75" customHeight="1" x14ac:dyDescent="0.15">
      <c r="A219" s="167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spans="1:26" ht="15.75" customHeight="1" x14ac:dyDescent="0.15">
      <c r="A220" s="16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spans="1:26" ht="15.75" customHeight="1" x14ac:dyDescent="0.15">
      <c r="A221" s="167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spans="1:26" ht="15.75" customHeight="1" x14ac:dyDescent="0.15">
      <c r="A222" s="16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spans="1:26" ht="15.75" customHeight="1" x14ac:dyDescent="0.15">
      <c r="A223" s="167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spans="1:26" ht="15.75" customHeight="1" x14ac:dyDescent="0.15">
      <c r="A224" s="16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spans="1:26" ht="15.75" customHeight="1" x14ac:dyDescent="0.15">
      <c r="A225" s="167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spans="1:26" ht="15.75" customHeight="1" x14ac:dyDescent="0.15">
      <c r="A226" s="16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spans="1:26" ht="15.75" customHeight="1" x14ac:dyDescent="0.15">
      <c r="A227" s="167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spans="1:26" ht="15.75" customHeight="1" x14ac:dyDescent="0.15">
      <c r="A228" s="16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spans="1:26" ht="15.75" customHeight="1" x14ac:dyDescent="0.15">
      <c r="A229" s="167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spans="1:26" ht="15.75" customHeight="1" x14ac:dyDescent="0.15">
      <c r="A230" s="16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spans="1:26" ht="15.75" customHeight="1" x14ac:dyDescent="0.15">
      <c r="A231" s="167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spans="1:26" ht="15.75" customHeight="1" x14ac:dyDescent="0.15">
      <c r="A232" s="16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spans="1:26" ht="15.75" customHeight="1" x14ac:dyDescent="0.15">
      <c r="A233" s="16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spans="1:26" ht="15.75" customHeight="1" x14ac:dyDescent="0.15">
      <c r="A234" s="16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spans="1:26" ht="15.75" customHeight="1" x14ac:dyDescent="0.15">
      <c r="A235" s="167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spans="1:26" ht="15.75" customHeight="1" x14ac:dyDescent="0.15">
      <c r="A236" s="16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spans="1:26" ht="15.75" customHeight="1" x14ac:dyDescent="0.15">
      <c r="A237" s="167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spans="1:26" ht="15.75" customHeight="1" x14ac:dyDescent="0.15">
      <c r="A238" s="16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spans="1:26" ht="15.75" customHeight="1" x14ac:dyDescent="0.15">
      <c r="A239" s="167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spans="1:26" ht="15.75" customHeight="1" x14ac:dyDescent="0.15">
      <c r="A240" s="16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spans="1:26" ht="15.75" customHeight="1" x14ac:dyDescent="0.15">
      <c r="A241" s="167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spans="1:26" ht="15.75" customHeight="1" x14ac:dyDescent="0.15">
      <c r="A242" s="16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spans="1:26" ht="15.75" customHeight="1" x14ac:dyDescent="0.15">
      <c r="A243" s="167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spans="1:26" ht="15.75" customHeight="1" x14ac:dyDescent="0.15">
      <c r="A244" s="16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spans="1:26" ht="15.75" customHeight="1" x14ac:dyDescent="0.15">
      <c r="A245" s="167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spans="1:26" ht="15.75" customHeight="1" x14ac:dyDescent="0.15">
      <c r="A246" s="16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spans="1:26" ht="15.75" customHeight="1" x14ac:dyDescent="0.15">
      <c r="A247" s="167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spans="1:26" ht="15.75" customHeight="1" x14ac:dyDescent="0.15">
      <c r="A248" s="16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spans="1:26" ht="15.75" customHeight="1" x14ac:dyDescent="0.15">
      <c r="A249" s="167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spans="1:26" ht="15.75" customHeight="1" x14ac:dyDescent="0.15">
      <c r="A250" s="16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spans="1:26" ht="15.75" customHeight="1" x14ac:dyDescent="0.15">
      <c r="A251" s="167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spans="1:26" ht="15.75" customHeight="1" x14ac:dyDescent="0.15">
      <c r="A252" s="16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spans="1:26" ht="15.75" customHeight="1" x14ac:dyDescent="0.15">
      <c r="A253" s="167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spans="1:26" ht="15.75" customHeight="1" x14ac:dyDescent="0.15">
      <c r="A254" s="16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spans="1:26" ht="15.75" customHeight="1" x14ac:dyDescent="0.15">
      <c r="A255" s="167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spans="1:26" ht="15.75" customHeight="1" x14ac:dyDescent="0.15">
      <c r="A256" s="16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spans="1:26" ht="15.75" customHeight="1" x14ac:dyDescent="0.15">
      <c r="A257" s="167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spans="1:26" ht="15.75" customHeight="1" x14ac:dyDescent="0.15">
      <c r="A258" s="16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spans="1:26" ht="15.75" customHeight="1" x14ac:dyDescent="0.15">
      <c r="A259" s="167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spans="1:26" ht="15.75" customHeight="1" x14ac:dyDescent="0.15">
      <c r="A260" s="16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spans="1:26" ht="15.75" customHeight="1" x14ac:dyDescent="0.15">
      <c r="A261" s="167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spans="1:26" ht="15.75" customHeight="1" x14ac:dyDescent="0.15">
      <c r="A262" s="16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spans="1:26" ht="15.75" customHeight="1" x14ac:dyDescent="0.15">
      <c r="A263" s="167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spans="1:26" ht="15.75" customHeight="1" x14ac:dyDescent="0.15">
      <c r="A264" s="16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spans="1:26" ht="15.75" customHeight="1" x14ac:dyDescent="0.15">
      <c r="A265" s="167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spans="1:26" ht="15.75" customHeight="1" x14ac:dyDescent="0.15">
      <c r="A266" s="16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spans="1:26" ht="15.75" customHeight="1" x14ac:dyDescent="0.15">
      <c r="A267" s="167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spans="1:26" ht="15.75" customHeight="1" x14ac:dyDescent="0.15">
      <c r="A268" s="16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spans="1:26" ht="15.75" customHeight="1" x14ac:dyDescent="0.15">
      <c r="A269" s="167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spans="1:26" ht="15.75" customHeight="1" x14ac:dyDescent="0.15">
      <c r="A270" s="16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spans="1:26" ht="15.75" customHeight="1" x14ac:dyDescent="0.15">
      <c r="A271" s="167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spans="1:26" ht="15.75" customHeight="1" x14ac:dyDescent="0.15">
      <c r="A272" s="16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spans="1:26" ht="15.75" customHeight="1" x14ac:dyDescent="0.15">
      <c r="A273" s="167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spans="1:26" ht="15.75" customHeight="1" x14ac:dyDescent="0.15">
      <c r="A274" s="16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spans="1:26" ht="15.75" customHeight="1" x14ac:dyDescent="0.15">
      <c r="A275" s="167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spans="1:26" ht="15.75" customHeight="1" x14ac:dyDescent="0.15">
      <c r="A276" s="16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spans="1:26" ht="15.75" customHeight="1" x14ac:dyDescent="0.15">
      <c r="A277" s="167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spans="1:26" ht="15.75" customHeight="1" x14ac:dyDescent="0.15">
      <c r="A278" s="16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spans="1:26" ht="15.75" customHeight="1" x14ac:dyDescent="0.15">
      <c r="A279" s="167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spans="1:26" ht="15.75" customHeight="1" x14ac:dyDescent="0.15">
      <c r="A280" s="16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spans="1:26" ht="15.75" customHeight="1" x14ac:dyDescent="0.15">
      <c r="A281" s="167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spans="1:26" ht="15.75" customHeight="1" x14ac:dyDescent="0.15">
      <c r="A282" s="16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spans="1:26" ht="15.75" customHeight="1" x14ac:dyDescent="0.15">
      <c r="A283" s="167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spans="1:26" ht="15.75" customHeight="1" x14ac:dyDescent="0.15">
      <c r="A284" s="16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spans="1:26" ht="15.75" customHeight="1" x14ac:dyDescent="0.15">
      <c r="A285" s="167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spans="1:26" ht="15.75" customHeight="1" x14ac:dyDescent="0.15">
      <c r="A286" s="16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spans="1:26" ht="15.75" customHeight="1" x14ac:dyDescent="0.15">
      <c r="A287" s="167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spans="1:26" ht="15.75" customHeight="1" x14ac:dyDescent="0.15">
      <c r="A288" s="16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spans="1:26" ht="15.75" customHeight="1" x14ac:dyDescent="0.15">
      <c r="A289" s="167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spans="1:26" ht="15.75" customHeight="1" x14ac:dyDescent="0.15">
      <c r="A290" s="16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spans="1:26" ht="15.75" customHeight="1" x14ac:dyDescent="0.15">
      <c r="A291" s="167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spans="1:26" ht="15.75" customHeight="1" x14ac:dyDescent="0.15">
      <c r="A292" s="16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spans="1:26" ht="15.75" customHeight="1" x14ac:dyDescent="0.15">
      <c r="A293" s="167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spans="1:26" ht="15.75" customHeight="1" x14ac:dyDescent="0.15">
      <c r="A294" s="16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spans="1:26" ht="15.75" customHeight="1" x14ac:dyDescent="0.15">
      <c r="A295" s="167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spans="1:26" ht="15.75" customHeight="1" x14ac:dyDescent="0.15">
      <c r="A296" s="16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spans="1:26" ht="15.75" customHeight="1" x14ac:dyDescent="0.15">
      <c r="A297" s="167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spans="1:26" ht="15.75" customHeight="1" x14ac:dyDescent="0.15">
      <c r="A298" s="16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spans="1:26" ht="15.75" customHeight="1" x14ac:dyDescent="0.15">
      <c r="A299" s="167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spans="1:26" ht="15.75" customHeight="1" x14ac:dyDescent="0.15">
      <c r="A300" s="16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spans="1:26" ht="15.75" customHeight="1" x14ac:dyDescent="0.15">
      <c r="A301" s="167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spans="1:26" ht="15.75" customHeight="1" x14ac:dyDescent="0.15">
      <c r="A302" s="16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spans="1:26" ht="15.75" customHeight="1" x14ac:dyDescent="0.15">
      <c r="A303" s="167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spans="1:26" ht="15.75" customHeight="1" x14ac:dyDescent="0.15">
      <c r="A304" s="16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spans="1:26" ht="15.75" customHeight="1" x14ac:dyDescent="0.15">
      <c r="A305" s="167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spans="1:26" ht="15.75" customHeight="1" x14ac:dyDescent="0.15">
      <c r="A306" s="16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spans="1:26" ht="15.75" customHeight="1" x14ac:dyDescent="0.15">
      <c r="A307" s="167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spans="1:26" ht="15.75" customHeight="1" x14ac:dyDescent="0.15">
      <c r="A308" s="16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spans="1:26" ht="15.75" customHeight="1" x14ac:dyDescent="0.15">
      <c r="A309" s="167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spans="1:26" ht="15.75" customHeight="1" x14ac:dyDescent="0.15">
      <c r="A310" s="16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spans="1:26" ht="15.75" customHeight="1" x14ac:dyDescent="0.15">
      <c r="A311" s="167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spans="1:26" ht="15.75" customHeight="1" x14ac:dyDescent="0.15">
      <c r="A312" s="16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spans="1:26" ht="15.75" customHeight="1" x14ac:dyDescent="0.15">
      <c r="A313" s="167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spans="1:26" ht="15.75" customHeight="1" x14ac:dyDescent="0.15">
      <c r="A314" s="16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spans="1:26" ht="15.75" customHeight="1" x14ac:dyDescent="0.15">
      <c r="A315" s="167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spans="1:26" ht="15.75" customHeight="1" x14ac:dyDescent="0.15">
      <c r="A316" s="16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spans="1:26" ht="15.75" customHeight="1" x14ac:dyDescent="0.15">
      <c r="A317" s="167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spans="1:26" ht="15.75" customHeight="1" x14ac:dyDescent="0.15">
      <c r="A318" s="16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spans="1:26" ht="15.75" customHeight="1" x14ac:dyDescent="0.15">
      <c r="A319" s="167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spans="1:26" ht="15.75" customHeight="1" x14ac:dyDescent="0.15">
      <c r="A320" s="16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spans="1:26" ht="15.75" customHeight="1" x14ac:dyDescent="0.15">
      <c r="A321" s="167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spans="1:26" ht="15.75" customHeight="1" x14ac:dyDescent="0.15">
      <c r="A322" s="16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spans="1:26" ht="15.75" customHeight="1" x14ac:dyDescent="0.15">
      <c r="A323" s="167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spans="1:26" ht="15.75" customHeight="1" x14ac:dyDescent="0.15">
      <c r="A324" s="16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spans="1:26" ht="15.75" customHeight="1" x14ac:dyDescent="0.15">
      <c r="A325" s="167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spans="1:26" ht="15.75" customHeight="1" x14ac:dyDescent="0.15">
      <c r="A326" s="16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spans="1:26" ht="15.75" customHeight="1" x14ac:dyDescent="0.15">
      <c r="A327" s="167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spans="1:26" ht="15.75" customHeight="1" x14ac:dyDescent="0.15">
      <c r="A328" s="16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spans="1:26" ht="15.75" customHeight="1" x14ac:dyDescent="0.15">
      <c r="A329" s="167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spans="1:26" ht="15.75" customHeight="1" x14ac:dyDescent="0.15">
      <c r="A330" s="16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spans="1:26" ht="15.75" customHeight="1" x14ac:dyDescent="0.15">
      <c r="A331" s="167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spans="1:26" ht="15.75" customHeight="1" x14ac:dyDescent="0.15">
      <c r="A332" s="16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spans="1:26" ht="15.75" customHeight="1" x14ac:dyDescent="0.15">
      <c r="A333" s="167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spans="1:26" ht="15.75" customHeight="1" x14ac:dyDescent="0.15">
      <c r="A334" s="16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spans="1:26" ht="15.75" customHeight="1" x14ac:dyDescent="0.15">
      <c r="A335" s="167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spans="1:26" ht="15.75" customHeight="1" x14ac:dyDescent="0.15">
      <c r="A336" s="16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spans="1:26" ht="15.75" customHeight="1" x14ac:dyDescent="0.15">
      <c r="A337" s="167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spans="1:26" ht="15.75" customHeight="1" x14ac:dyDescent="0.15">
      <c r="A338" s="16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spans="1:26" ht="15.75" customHeight="1" x14ac:dyDescent="0.15">
      <c r="A339" s="167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spans="1:26" ht="15.75" customHeight="1" x14ac:dyDescent="0.15">
      <c r="A340" s="16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spans="1:26" ht="15.75" customHeight="1" x14ac:dyDescent="0.15">
      <c r="A341" s="167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spans="1:26" ht="15.75" customHeight="1" x14ac:dyDescent="0.15">
      <c r="A342" s="16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spans="1:26" ht="15.75" customHeight="1" x14ac:dyDescent="0.15">
      <c r="A343" s="167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spans="1:26" ht="15.75" customHeight="1" x14ac:dyDescent="0.15">
      <c r="A344" s="16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spans="1:26" ht="15.75" customHeight="1" x14ac:dyDescent="0.15">
      <c r="A345" s="167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spans="1:26" ht="15.75" customHeight="1" x14ac:dyDescent="0.15">
      <c r="A346" s="16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spans="1:26" ht="15.75" customHeight="1" x14ac:dyDescent="0.15">
      <c r="A347" s="167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spans="1:26" ht="15.75" customHeight="1" x14ac:dyDescent="0.15">
      <c r="A348" s="16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spans="1:26" ht="15.75" customHeight="1" x14ac:dyDescent="0.15">
      <c r="A349" s="167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spans="1:26" ht="15.75" customHeight="1" x14ac:dyDescent="0.15">
      <c r="A350" s="16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spans="1:26" ht="15.75" customHeight="1" x14ac:dyDescent="0.15">
      <c r="A351" s="167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spans="1:26" ht="15.75" customHeight="1" x14ac:dyDescent="0.15">
      <c r="A352" s="16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spans="1:26" ht="15.75" customHeight="1" x14ac:dyDescent="0.15">
      <c r="A353" s="167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spans="1:26" ht="15.75" customHeight="1" x14ac:dyDescent="0.15">
      <c r="A354" s="16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spans="1:26" ht="15.75" customHeight="1" x14ac:dyDescent="0.15">
      <c r="A355" s="167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spans="1:26" ht="15.75" customHeight="1" x14ac:dyDescent="0.15">
      <c r="A356" s="16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spans="1:26" ht="15.75" customHeight="1" x14ac:dyDescent="0.15">
      <c r="A357" s="167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spans="1:26" ht="15.75" customHeight="1" x14ac:dyDescent="0.15">
      <c r="A358" s="16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spans="1:26" ht="15.75" customHeight="1" x14ac:dyDescent="0.15">
      <c r="A359" s="167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spans="1:26" ht="15.75" customHeight="1" x14ac:dyDescent="0.15">
      <c r="A360" s="16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spans="1:26" ht="15.75" customHeight="1" x14ac:dyDescent="0.15">
      <c r="A361" s="167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spans="1:26" ht="15.75" customHeight="1" x14ac:dyDescent="0.15">
      <c r="A362" s="16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spans="1:26" ht="15.75" customHeight="1" x14ac:dyDescent="0.15">
      <c r="A363" s="167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spans="1:26" ht="15.75" customHeight="1" x14ac:dyDescent="0.15">
      <c r="A364" s="16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spans="1:26" ht="15.75" customHeight="1" x14ac:dyDescent="0.15">
      <c r="A365" s="167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spans="1:26" ht="15.75" customHeight="1" x14ac:dyDescent="0.15">
      <c r="A366" s="16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spans="1:26" ht="15.75" customHeight="1" x14ac:dyDescent="0.15">
      <c r="A367" s="167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spans="1:26" ht="15.75" customHeight="1" x14ac:dyDescent="0.15">
      <c r="A368" s="16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spans="1:26" ht="15.75" customHeight="1" x14ac:dyDescent="0.15">
      <c r="A369" s="167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spans="1:26" ht="15.75" customHeight="1" x14ac:dyDescent="0.15">
      <c r="A370" s="16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spans="1:26" ht="15.75" customHeight="1" x14ac:dyDescent="0.15">
      <c r="A371" s="167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spans="1:26" ht="15.75" customHeight="1" x14ac:dyDescent="0.15">
      <c r="A372" s="16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spans="1:26" ht="15.75" customHeight="1" x14ac:dyDescent="0.15">
      <c r="A373" s="167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spans="1:26" ht="15.75" customHeight="1" x14ac:dyDescent="0.15">
      <c r="A374" s="16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spans="1:26" ht="15.75" customHeight="1" x14ac:dyDescent="0.15">
      <c r="A375" s="167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spans="1:26" ht="15.75" customHeight="1" x14ac:dyDescent="0.15">
      <c r="A376" s="16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spans="1:26" ht="15.75" customHeight="1" x14ac:dyDescent="0.15">
      <c r="A377" s="167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spans="1:26" ht="15.75" customHeight="1" x14ac:dyDescent="0.15">
      <c r="A378" s="16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spans="1:26" ht="15.75" customHeight="1" x14ac:dyDescent="0.15">
      <c r="A379" s="167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spans="1:26" ht="15.75" customHeight="1" x14ac:dyDescent="0.15">
      <c r="A380" s="16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spans="1:26" ht="15.75" customHeight="1" x14ac:dyDescent="0.15">
      <c r="A381" s="167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spans="1:26" ht="15.75" customHeight="1" x14ac:dyDescent="0.15">
      <c r="A382" s="16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spans="1:26" ht="15.75" customHeight="1" x14ac:dyDescent="0.15">
      <c r="A383" s="167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spans="1:26" ht="15.75" customHeight="1" x14ac:dyDescent="0.15">
      <c r="A384" s="16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spans="1:26" ht="15.75" customHeight="1" x14ac:dyDescent="0.15">
      <c r="A385" s="167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spans="1:26" ht="15.75" customHeight="1" x14ac:dyDescent="0.15">
      <c r="A386" s="16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spans="1:26" ht="15.75" customHeight="1" x14ac:dyDescent="0.15">
      <c r="A387" s="167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spans="1:26" ht="15.75" customHeight="1" x14ac:dyDescent="0.15">
      <c r="A388" s="16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spans="1:26" ht="15.75" customHeight="1" x14ac:dyDescent="0.15">
      <c r="A389" s="167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spans="1:26" ht="15.75" customHeight="1" x14ac:dyDescent="0.15">
      <c r="A390" s="16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spans="1:26" ht="15.75" customHeight="1" x14ac:dyDescent="0.15">
      <c r="A391" s="167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spans="1:26" ht="15.75" customHeight="1" x14ac:dyDescent="0.15">
      <c r="A392" s="16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spans="1:26" ht="15.75" customHeight="1" x14ac:dyDescent="0.15">
      <c r="A393" s="167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spans="1:26" ht="15.75" customHeight="1" x14ac:dyDescent="0.15">
      <c r="A394" s="16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spans="1:26" ht="15.75" customHeight="1" x14ac:dyDescent="0.15">
      <c r="A395" s="167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spans="1:26" ht="15.75" customHeight="1" x14ac:dyDescent="0.15">
      <c r="A396" s="16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spans="1:26" ht="15.75" customHeight="1" x14ac:dyDescent="0.15">
      <c r="A397" s="167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spans="1:26" ht="15.75" customHeight="1" x14ac:dyDescent="0.15">
      <c r="A398" s="16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spans="1:26" ht="15.75" customHeight="1" x14ac:dyDescent="0.15">
      <c r="A399" s="167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spans="1:26" ht="15.75" customHeight="1" x14ac:dyDescent="0.15">
      <c r="A400" s="16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spans="1:26" ht="15.75" customHeight="1" x14ac:dyDescent="0.15">
      <c r="A401" s="167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spans="1:26" ht="15.75" customHeight="1" x14ac:dyDescent="0.15">
      <c r="A402" s="16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spans="1:26" ht="15.75" customHeight="1" x14ac:dyDescent="0.15">
      <c r="A403" s="167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spans="1:26" ht="15.75" customHeight="1" x14ac:dyDescent="0.15">
      <c r="A404" s="16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spans="1:26" ht="15.75" customHeight="1" x14ac:dyDescent="0.15">
      <c r="A405" s="167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spans="1:26" ht="15.75" customHeight="1" x14ac:dyDescent="0.15">
      <c r="A406" s="16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spans="1:26" ht="15.75" customHeight="1" x14ac:dyDescent="0.15">
      <c r="A407" s="167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spans="1:26" ht="15.75" customHeight="1" x14ac:dyDescent="0.15">
      <c r="A408" s="16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spans="1:26" ht="15.75" customHeight="1" x14ac:dyDescent="0.15">
      <c r="A409" s="167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spans="1:26" ht="15.75" customHeight="1" x14ac:dyDescent="0.15">
      <c r="A410" s="16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spans="1:26" ht="15.75" customHeight="1" x14ac:dyDescent="0.15">
      <c r="A411" s="167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spans="1:26" ht="15.75" customHeight="1" x14ac:dyDescent="0.15">
      <c r="A412" s="16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spans="1:26" ht="15.75" customHeight="1" x14ac:dyDescent="0.15">
      <c r="A413" s="167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spans="1:26" ht="15.75" customHeight="1" x14ac:dyDescent="0.15">
      <c r="A414" s="16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spans="1:26" ht="15.75" customHeight="1" x14ac:dyDescent="0.15">
      <c r="A415" s="167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spans="1:26" ht="15.75" customHeight="1" x14ac:dyDescent="0.15">
      <c r="A416" s="16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spans="1:26" ht="15.75" customHeight="1" x14ac:dyDescent="0.15">
      <c r="A417" s="167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spans="1:26" ht="15.75" customHeight="1" x14ac:dyDescent="0.15">
      <c r="A418" s="16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spans="1:26" ht="15.75" customHeight="1" x14ac:dyDescent="0.15">
      <c r="A419" s="167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spans="1:26" ht="15.75" customHeight="1" x14ac:dyDescent="0.15">
      <c r="A420" s="16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spans="1:26" ht="15.75" customHeight="1" x14ac:dyDescent="0.15">
      <c r="A421" s="167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spans="1:26" ht="15.75" customHeight="1" x14ac:dyDescent="0.15">
      <c r="A422" s="16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spans="1:26" ht="15.75" customHeight="1" x14ac:dyDescent="0.15">
      <c r="A423" s="167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spans="1:26" ht="15.75" customHeight="1" x14ac:dyDescent="0.15">
      <c r="A424" s="16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spans="1:26" ht="15.75" customHeight="1" x14ac:dyDescent="0.15">
      <c r="A425" s="167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spans="1:26" ht="15.75" customHeight="1" x14ac:dyDescent="0.15">
      <c r="A426" s="16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spans="1:26" ht="15.75" customHeight="1" x14ac:dyDescent="0.15">
      <c r="A427" s="167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spans="1:26" ht="15.75" customHeight="1" x14ac:dyDescent="0.15">
      <c r="A428" s="16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spans="1:26" ht="15.75" customHeight="1" x14ac:dyDescent="0.15">
      <c r="A429" s="167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spans="1:26" ht="15.75" customHeight="1" x14ac:dyDescent="0.15">
      <c r="A430" s="16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spans="1:26" ht="15.75" customHeight="1" x14ac:dyDescent="0.15">
      <c r="A431" s="167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spans="1:26" ht="15.75" customHeight="1" x14ac:dyDescent="0.15">
      <c r="A432" s="16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spans="1:26" ht="15.75" customHeight="1" x14ac:dyDescent="0.15">
      <c r="A433" s="167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spans="1:26" ht="15.75" customHeight="1" x14ac:dyDescent="0.15">
      <c r="A434" s="16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spans="1:26" ht="15.75" customHeight="1" x14ac:dyDescent="0.15">
      <c r="A435" s="167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spans="1:26" ht="15.75" customHeight="1" x14ac:dyDescent="0.15">
      <c r="A436" s="16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spans="1:26" ht="15.75" customHeight="1" x14ac:dyDescent="0.15">
      <c r="A437" s="167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spans="1:26" ht="15.75" customHeight="1" x14ac:dyDescent="0.15">
      <c r="A438" s="16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spans="1:26" ht="15.75" customHeight="1" x14ac:dyDescent="0.15">
      <c r="A439" s="167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spans="1:26" ht="15.75" customHeight="1" x14ac:dyDescent="0.15">
      <c r="A440" s="16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spans="1:26" ht="15.75" customHeight="1" x14ac:dyDescent="0.15">
      <c r="A441" s="167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spans="1:26" ht="15.75" customHeight="1" x14ac:dyDescent="0.15">
      <c r="A442" s="16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spans="1:26" ht="15.75" customHeight="1" x14ac:dyDescent="0.15">
      <c r="A443" s="167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spans="1:26" ht="15.75" customHeight="1" x14ac:dyDescent="0.15">
      <c r="A444" s="16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spans="1:26" ht="15.75" customHeight="1" x14ac:dyDescent="0.15">
      <c r="A445" s="167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spans="1:26" ht="15.75" customHeight="1" x14ac:dyDescent="0.15">
      <c r="A446" s="16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spans="1:26" ht="15.75" customHeight="1" x14ac:dyDescent="0.15">
      <c r="A447" s="167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spans="1:26" ht="15.75" customHeight="1" x14ac:dyDescent="0.15">
      <c r="A448" s="16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spans="1:26" ht="15.75" customHeight="1" x14ac:dyDescent="0.15">
      <c r="A449" s="167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spans="1:26" ht="15.75" customHeight="1" x14ac:dyDescent="0.15">
      <c r="A450" s="16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spans="1:26" ht="15.75" customHeight="1" x14ac:dyDescent="0.15">
      <c r="A451" s="167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spans="1:26" ht="15.75" customHeight="1" x14ac:dyDescent="0.15">
      <c r="A452" s="16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spans="1:26" ht="15.75" customHeight="1" x14ac:dyDescent="0.15">
      <c r="A453" s="167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spans="1:26" ht="15.75" customHeight="1" x14ac:dyDescent="0.15">
      <c r="A454" s="16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spans="1:26" ht="15.75" customHeight="1" x14ac:dyDescent="0.15">
      <c r="A455" s="167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spans="1:26" ht="15.75" customHeight="1" x14ac:dyDescent="0.15">
      <c r="A456" s="16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spans="1:26" ht="15.75" customHeight="1" x14ac:dyDescent="0.15">
      <c r="A457" s="167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spans="1:26" ht="15.75" customHeight="1" x14ac:dyDescent="0.15">
      <c r="A458" s="16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spans="1:26" ht="15.75" customHeight="1" x14ac:dyDescent="0.15">
      <c r="A459" s="167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spans="1:26" ht="15.75" customHeight="1" x14ac:dyDescent="0.15">
      <c r="A460" s="16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spans="1:26" ht="15.75" customHeight="1" x14ac:dyDescent="0.15">
      <c r="A461" s="167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spans="1:26" ht="15.75" customHeight="1" x14ac:dyDescent="0.15">
      <c r="A462" s="16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spans="1:26" ht="15.75" customHeight="1" x14ac:dyDescent="0.15">
      <c r="A463" s="167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spans="1:26" ht="15.75" customHeight="1" x14ac:dyDescent="0.15">
      <c r="A464" s="16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spans="1:26" ht="15.75" customHeight="1" x14ac:dyDescent="0.15">
      <c r="A465" s="167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spans="1:26" ht="15.75" customHeight="1" x14ac:dyDescent="0.15">
      <c r="A466" s="16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spans="1:26" ht="15.75" customHeight="1" x14ac:dyDescent="0.15">
      <c r="A467" s="167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spans="1:26" ht="15.75" customHeight="1" x14ac:dyDescent="0.15">
      <c r="A468" s="16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spans="1:26" ht="15.75" customHeight="1" x14ac:dyDescent="0.15">
      <c r="A469" s="167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spans="1:26" ht="15.75" customHeight="1" x14ac:dyDescent="0.15">
      <c r="A470" s="16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spans="1:26" ht="15.75" customHeight="1" x14ac:dyDescent="0.15">
      <c r="A471" s="167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spans="1:26" ht="15.75" customHeight="1" x14ac:dyDescent="0.15">
      <c r="A472" s="16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spans="1:26" ht="15.75" customHeight="1" x14ac:dyDescent="0.15">
      <c r="A473" s="167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spans="1:26" ht="15.75" customHeight="1" x14ac:dyDescent="0.15">
      <c r="A474" s="16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spans="1:26" ht="15.75" customHeight="1" x14ac:dyDescent="0.15">
      <c r="A475" s="167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spans="1:26" ht="15.75" customHeight="1" x14ac:dyDescent="0.15">
      <c r="A476" s="16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spans="1:26" ht="15.75" customHeight="1" x14ac:dyDescent="0.15">
      <c r="A477" s="167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spans="1:26" ht="15.75" customHeight="1" x14ac:dyDescent="0.15">
      <c r="A478" s="16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spans="1:26" ht="15.75" customHeight="1" x14ac:dyDescent="0.15">
      <c r="A479" s="167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spans="1:26" ht="15.75" customHeight="1" x14ac:dyDescent="0.15">
      <c r="A480" s="16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spans="1:26" ht="15.75" customHeight="1" x14ac:dyDescent="0.15">
      <c r="A481" s="167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spans="1:26" ht="15.75" customHeight="1" x14ac:dyDescent="0.15">
      <c r="A482" s="16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spans="1:26" ht="15.75" customHeight="1" x14ac:dyDescent="0.15">
      <c r="A483" s="167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spans="1:26" ht="15.75" customHeight="1" x14ac:dyDescent="0.15">
      <c r="A484" s="16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spans="1:26" ht="15.75" customHeight="1" x14ac:dyDescent="0.15">
      <c r="A485" s="167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spans="1:26" ht="15.75" customHeight="1" x14ac:dyDescent="0.15">
      <c r="A486" s="16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spans="1:26" ht="15.75" customHeight="1" x14ac:dyDescent="0.15">
      <c r="A487" s="167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spans="1:26" ht="15.75" customHeight="1" x14ac:dyDescent="0.15">
      <c r="A488" s="16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spans="1:26" ht="15.75" customHeight="1" x14ac:dyDescent="0.15">
      <c r="A489" s="167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spans="1:26" ht="15.75" customHeight="1" x14ac:dyDescent="0.15">
      <c r="A490" s="16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spans="1:26" ht="15.75" customHeight="1" x14ac:dyDescent="0.15">
      <c r="A491" s="167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spans="1:26" ht="15.75" customHeight="1" x14ac:dyDescent="0.15">
      <c r="A492" s="16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spans="1:26" ht="15.75" customHeight="1" x14ac:dyDescent="0.15">
      <c r="A493" s="167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spans="1:26" ht="15.75" customHeight="1" x14ac:dyDescent="0.15">
      <c r="A494" s="16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spans="1:26" ht="15.75" customHeight="1" x14ac:dyDescent="0.15">
      <c r="A495" s="167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spans="1:26" ht="15.75" customHeight="1" x14ac:dyDescent="0.15">
      <c r="A496" s="16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spans="1:26" ht="15.75" customHeight="1" x14ac:dyDescent="0.15">
      <c r="A497" s="167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spans="1:26" ht="15.75" customHeight="1" x14ac:dyDescent="0.15">
      <c r="A498" s="16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spans="1:26" ht="15.75" customHeight="1" x14ac:dyDescent="0.15">
      <c r="A499" s="167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spans="1:26" ht="15.75" customHeight="1" x14ac:dyDescent="0.15">
      <c r="A500" s="16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spans="1:26" ht="15.75" customHeight="1" x14ac:dyDescent="0.15">
      <c r="A501" s="167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spans="1:26" ht="15.75" customHeight="1" x14ac:dyDescent="0.15">
      <c r="A502" s="16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spans="1:26" ht="15.75" customHeight="1" x14ac:dyDescent="0.15">
      <c r="A503" s="167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spans="1:26" ht="15.75" customHeight="1" x14ac:dyDescent="0.15">
      <c r="A504" s="16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spans="1:26" ht="15.75" customHeight="1" x14ac:dyDescent="0.15">
      <c r="A505" s="167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spans="1:26" ht="15.75" customHeight="1" x14ac:dyDescent="0.15">
      <c r="A506" s="16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spans="1:26" ht="15.75" customHeight="1" x14ac:dyDescent="0.15">
      <c r="A507" s="167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spans="1:26" ht="15.75" customHeight="1" x14ac:dyDescent="0.15">
      <c r="A508" s="16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spans="1:26" ht="15.75" customHeight="1" x14ac:dyDescent="0.15">
      <c r="A509" s="167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spans="1:26" ht="15.75" customHeight="1" x14ac:dyDescent="0.15">
      <c r="A510" s="16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spans="1:26" ht="15.75" customHeight="1" x14ac:dyDescent="0.15">
      <c r="A511" s="167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spans="1:26" ht="15.75" customHeight="1" x14ac:dyDescent="0.15">
      <c r="A512" s="16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spans="1:26" ht="15.75" customHeight="1" x14ac:dyDescent="0.15">
      <c r="A513" s="167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spans="1:26" ht="15.75" customHeight="1" x14ac:dyDescent="0.15">
      <c r="A514" s="16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spans="1:26" ht="15.75" customHeight="1" x14ac:dyDescent="0.15">
      <c r="A515" s="167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spans="1:26" ht="15.75" customHeight="1" x14ac:dyDescent="0.15">
      <c r="A516" s="16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spans="1:26" ht="15.75" customHeight="1" x14ac:dyDescent="0.15">
      <c r="A517" s="167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spans="1:26" ht="15.75" customHeight="1" x14ac:dyDescent="0.15">
      <c r="A518" s="16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spans="1:26" ht="15.75" customHeight="1" x14ac:dyDescent="0.15">
      <c r="A519" s="167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spans="1:26" ht="15.75" customHeight="1" x14ac:dyDescent="0.15">
      <c r="A520" s="16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spans="1:26" ht="15.75" customHeight="1" x14ac:dyDescent="0.15">
      <c r="A521" s="167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spans="1:26" ht="15.75" customHeight="1" x14ac:dyDescent="0.15">
      <c r="A522" s="16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spans="1:26" ht="15.75" customHeight="1" x14ac:dyDescent="0.15">
      <c r="A523" s="167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spans="1:26" ht="15.75" customHeight="1" x14ac:dyDescent="0.15">
      <c r="A524" s="16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spans="1:26" ht="15.75" customHeight="1" x14ac:dyDescent="0.15">
      <c r="A525" s="167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spans="1:26" ht="15.75" customHeight="1" x14ac:dyDescent="0.15">
      <c r="A526" s="16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spans="1:26" ht="15.75" customHeight="1" x14ac:dyDescent="0.15">
      <c r="A527" s="167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spans="1:26" ht="15.75" customHeight="1" x14ac:dyDescent="0.15">
      <c r="A528" s="16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spans="1:26" ht="15.75" customHeight="1" x14ac:dyDescent="0.15">
      <c r="A529" s="167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spans="1:26" ht="15.75" customHeight="1" x14ac:dyDescent="0.15">
      <c r="A530" s="16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spans="1:26" ht="15.75" customHeight="1" x14ac:dyDescent="0.15">
      <c r="A531" s="167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spans="1:26" ht="15.75" customHeight="1" x14ac:dyDescent="0.15">
      <c r="A532" s="16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spans="1:26" ht="15.75" customHeight="1" x14ac:dyDescent="0.15">
      <c r="A533" s="167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spans="1:26" ht="15.75" customHeight="1" x14ac:dyDescent="0.15">
      <c r="A534" s="16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spans="1:26" ht="15.75" customHeight="1" x14ac:dyDescent="0.15">
      <c r="A535" s="167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spans="1:26" ht="15.75" customHeight="1" x14ac:dyDescent="0.15">
      <c r="A536" s="16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spans="1:26" ht="15.75" customHeight="1" x14ac:dyDescent="0.15">
      <c r="A537" s="167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spans="1:26" ht="15.75" customHeight="1" x14ac:dyDescent="0.15">
      <c r="A538" s="16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spans="1:26" ht="15.75" customHeight="1" x14ac:dyDescent="0.15">
      <c r="A539" s="167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spans="1:26" ht="15.75" customHeight="1" x14ac:dyDescent="0.15">
      <c r="A540" s="16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spans="1:26" ht="15.75" customHeight="1" x14ac:dyDescent="0.15">
      <c r="A541" s="167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spans="1:26" ht="15.75" customHeight="1" x14ac:dyDescent="0.15">
      <c r="A542" s="16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spans="1:26" ht="15.75" customHeight="1" x14ac:dyDescent="0.15">
      <c r="A543" s="167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spans="1:26" ht="15.75" customHeight="1" x14ac:dyDescent="0.15">
      <c r="A544" s="16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spans="1:26" ht="15.75" customHeight="1" x14ac:dyDescent="0.15">
      <c r="A545" s="167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spans="1:26" ht="15.75" customHeight="1" x14ac:dyDescent="0.15">
      <c r="A546" s="16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spans="1:26" ht="15.75" customHeight="1" x14ac:dyDescent="0.15">
      <c r="A547" s="167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spans="1:26" ht="15.75" customHeight="1" x14ac:dyDescent="0.15">
      <c r="A548" s="16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spans="1:26" ht="15.75" customHeight="1" x14ac:dyDescent="0.15">
      <c r="A549" s="167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spans="1:26" ht="15.75" customHeight="1" x14ac:dyDescent="0.15">
      <c r="A550" s="16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spans="1:26" ht="15.75" customHeight="1" x14ac:dyDescent="0.15">
      <c r="A551" s="167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spans="1:26" ht="15.75" customHeight="1" x14ac:dyDescent="0.15">
      <c r="A552" s="16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spans="1:26" ht="15.75" customHeight="1" x14ac:dyDescent="0.15">
      <c r="A553" s="167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spans="1:26" ht="15.75" customHeight="1" x14ac:dyDescent="0.15">
      <c r="A554" s="16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spans="1:26" ht="15.75" customHeight="1" x14ac:dyDescent="0.15">
      <c r="A555" s="167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spans="1:26" ht="15.75" customHeight="1" x14ac:dyDescent="0.15">
      <c r="A556" s="16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spans="1:26" ht="15.75" customHeight="1" x14ac:dyDescent="0.15">
      <c r="A557" s="167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spans="1:26" ht="15.75" customHeight="1" x14ac:dyDescent="0.15">
      <c r="A558" s="16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spans="1:26" ht="15.75" customHeight="1" x14ac:dyDescent="0.15">
      <c r="A559" s="167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spans="1:26" ht="15.75" customHeight="1" x14ac:dyDescent="0.15">
      <c r="A560" s="16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spans="1:26" ht="15.75" customHeight="1" x14ac:dyDescent="0.15">
      <c r="A561" s="167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spans="1:26" ht="15.75" customHeight="1" x14ac:dyDescent="0.15">
      <c r="A562" s="16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spans="1:26" ht="15.75" customHeight="1" x14ac:dyDescent="0.15">
      <c r="A563" s="167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spans="1:26" ht="15.75" customHeight="1" x14ac:dyDescent="0.15">
      <c r="A564" s="16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spans="1:26" ht="15.75" customHeight="1" x14ac:dyDescent="0.15">
      <c r="A565" s="167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spans="1:26" ht="15.75" customHeight="1" x14ac:dyDescent="0.15">
      <c r="A566" s="16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spans="1:26" ht="15.75" customHeight="1" x14ac:dyDescent="0.15">
      <c r="A567" s="167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spans="1:26" ht="15.75" customHeight="1" x14ac:dyDescent="0.15">
      <c r="A568" s="16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spans="1:26" ht="15.75" customHeight="1" x14ac:dyDescent="0.15">
      <c r="A569" s="167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spans="1:26" ht="15.75" customHeight="1" x14ac:dyDescent="0.15">
      <c r="A570" s="16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spans="1:26" ht="15.75" customHeight="1" x14ac:dyDescent="0.15">
      <c r="A571" s="167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spans="1:26" ht="15.75" customHeight="1" x14ac:dyDescent="0.15">
      <c r="A572" s="16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spans="1:26" ht="15.75" customHeight="1" x14ac:dyDescent="0.15">
      <c r="A573" s="167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spans="1:26" ht="15.75" customHeight="1" x14ac:dyDescent="0.15">
      <c r="A574" s="16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spans="1:26" ht="15.75" customHeight="1" x14ac:dyDescent="0.15">
      <c r="A575" s="167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spans="1:26" ht="15.75" customHeight="1" x14ac:dyDescent="0.15">
      <c r="A576" s="16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spans="1:26" ht="15.75" customHeight="1" x14ac:dyDescent="0.15">
      <c r="A577" s="167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spans="1:26" ht="15.75" customHeight="1" x14ac:dyDescent="0.15">
      <c r="A578" s="16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spans="1:26" ht="15.75" customHeight="1" x14ac:dyDescent="0.15">
      <c r="A579" s="167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spans="1:26" ht="15.75" customHeight="1" x14ac:dyDescent="0.15">
      <c r="A580" s="16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spans="1:26" ht="15.75" customHeight="1" x14ac:dyDescent="0.15">
      <c r="A581" s="167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spans="1:26" ht="15.75" customHeight="1" x14ac:dyDescent="0.15">
      <c r="A582" s="16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spans="1:26" ht="15.75" customHeight="1" x14ac:dyDescent="0.15">
      <c r="A583" s="167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spans="1:26" ht="15.75" customHeight="1" x14ac:dyDescent="0.15">
      <c r="A584" s="16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spans="1:26" ht="15.75" customHeight="1" x14ac:dyDescent="0.15">
      <c r="A585" s="167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spans="1:26" ht="15.75" customHeight="1" x14ac:dyDescent="0.15">
      <c r="A586" s="16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spans="1:26" ht="15.75" customHeight="1" x14ac:dyDescent="0.15">
      <c r="A587" s="167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spans="1:26" ht="15.75" customHeight="1" x14ac:dyDescent="0.15">
      <c r="A588" s="16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spans="1:26" ht="15.75" customHeight="1" x14ac:dyDescent="0.15">
      <c r="A589" s="167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spans="1:26" ht="15.75" customHeight="1" x14ac:dyDescent="0.15">
      <c r="A590" s="16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spans="1:26" ht="15.75" customHeight="1" x14ac:dyDescent="0.15">
      <c r="A591" s="167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spans="1:26" ht="15.75" customHeight="1" x14ac:dyDescent="0.15">
      <c r="A592" s="16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spans="1:26" ht="15.75" customHeight="1" x14ac:dyDescent="0.15">
      <c r="A593" s="167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spans="1:26" ht="15.75" customHeight="1" x14ac:dyDescent="0.15">
      <c r="A594" s="16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spans="1:26" ht="15.75" customHeight="1" x14ac:dyDescent="0.15">
      <c r="A595" s="167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spans="1:26" ht="15.75" customHeight="1" x14ac:dyDescent="0.15">
      <c r="A596" s="16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spans="1:26" ht="15.75" customHeight="1" x14ac:dyDescent="0.15">
      <c r="A597" s="167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spans="1:26" ht="15.75" customHeight="1" x14ac:dyDescent="0.15">
      <c r="A598" s="16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spans="1:26" ht="15.75" customHeight="1" x14ac:dyDescent="0.15">
      <c r="A599" s="167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spans="1:26" ht="15.75" customHeight="1" x14ac:dyDescent="0.15">
      <c r="A600" s="16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spans="1:26" ht="15.75" customHeight="1" x14ac:dyDescent="0.15">
      <c r="A601" s="167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spans="1:26" ht="15.75" customHeight="1" x14ac:dyDescent="0.15">
      <c r="A602" s="16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spans="1:26" ht="15.75" customHeight="1" x14ac:dyDescent="0.15">
      <c r="A603" s="167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spans="1:26" ht="15.75" customHeight="1" x14ac:dyDescent="0.15">
      <c r="A604" s="16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spans="1:26" ht="15.75" customHeight="1" x14ac:dyDescent="0.15">
      <c r="A605" s="167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spans="1:26" ht="15.75" customHeight="1" x14ac:dyDescent="0.15">
      <c r="A606" s="16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spans="1:26" ht="15.75" customHeight="1" x14ac:dyDescent="0.15">
      <c r="A607" s="167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spans="1:26" ht="15.75" customHeight="1" x14ac:dyDescent="0.15">
      <c r="A608" s="16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spans="1:26" ht="15.75" customHeight="1" x14ac:dyDescent="0.15">
      <c r="A609" s="167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spans="1:26" ht="15.75" customHeight="1" x14ac:dyDescent="0.15">
      <c r="A610" s="16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spans="1:26" ht="15.75" customHeight="1" x14ac:dyDescent="0.15">
      <c r="A611" s="167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spans="1:26" ht="15.75" customHeight="1" x14ac:dyDescent="0.15">
      <c r="A612" s="16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spans="1:26" ht="15.75" customHeight="1" x14ac:dyDescent="0.15">
      <c r="A613" s="167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spans="1:26" ht="15.75" customHeight="1" x14ac:dyDescent="0.15">
      <c r="A614" s="16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spans="1:26" ht="15.75" customHeight="1" x14ac:dyDescent="0.15">
      <c r="A615" s="167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spans="1:26" ht="15.75" customHeight="1" x14ac:dyDescent="0.15">
      <c r="A616" s="16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spans="1:26" ht="15.75" customHeight="1" x14ac:dyDescent="0.15">
      <c r="A617" s="167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spans="1:26" ht="15.75" customHeight="1" x14ac:dyDescent="0.15">
      <c r="A618" s="16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spans="1:26" ht="15.75" customHeight="1" x14ac:dyDescent="0.15">
      <c r="A619" s="167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spans="1:26" ht="15.75" customHeight="1" x14ac:dyDescent="0.15">
      <c r="A620" s="16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spans="1:26" ht="15.75" customHeight="1" x14ac:dyDescent="0.15">
      <c r="A621" s="167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spans="1:26" ht="15.75" customHeight="1" x14ac:dyDescent="0.15">
      <c r="A622" s="16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spans="1:26" ht="15.75" customHeight="1" x14ac:dyDescent="0.15">
      <c r="A623" s="167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spans="1:26" ht="15.75" customHeight="1" x14ac:dyDescent="0.15">
      <c r="A624" s="16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spans="1:26" ht="15.75" customHeight="1" x14ac:dyDescent="0.15">
      <c r="A625" s="167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spans="1:26" ht="15.75" customHeight="1" x14ac:dyDescent="0.15">
      <c r="A626" s="16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spans="1:26" ht="15.75" customHeight="1" x14ac:dyDescent="0.15">
      <c r="A627" s="167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spans="1:26" ht="15.75" customHeight="1" x14ac:dyDescent="0.15">
      <c r="A628" s="16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spans="1:26" ht="15.75" customHeight="1" x14ac:dyDescent="0.15">
      <c r="A629" s="167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spans="1:26" ht="15.75" customHeight="1" x14ac:dyDescent="0.15">
      <c r="A630" s="16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spans="1:26" ht="15.75" customHeight="1" x14ac:dyDescent="0.15">
      <c r="A631" s="167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spans="1:26" ht="15.75" customHeight="1" x14ac:dyDescent="0.15">
      <c r="A632" s="16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spans="1:26" ht="15.75" customHeight="1" x14ac:dyDescent="0.15">
      <c r="A633" s="167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spans="1:26" ht="15.75" customHeight="1" x14ac:dyDescent="0.15">
      <c r="A634" s="167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spans="1:26" ht="15.75" customHeight="1" x14ac:dyDescent="0.15">
      <c r="A635" s="167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spans="1:26" ht="15.75" customHeight="1" x14ac:dyDescent="0.15">
      <c r="A636" s="167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spans="1:26" ht="15.75" customHeight="1" x14ac:dyDescent="0.15">
      <c r="A637" s="167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spans="1:26" ht="15.75" customHeight="1" x14ac:dyDescent="0.15">
      <c r="A638" s="167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spans="1:26" ht="15.75" customHeight="1" x14ac:dyDescent="0.15">
      <c r="A639" s="167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spans="1:26" ht="15.75" customHeight="1" x14ac:dyDescent="0.15">
      <c r="A640" s="167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spans="1:26" ht="15.75" customHeight="1" x14ac:dyDescent="0.15">
      <c r="A641" s="167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spans="1:26" ht="15.75" customHeight="1" x14ac:dyDescent="0.15">
      <c r="A642" s="167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spans="1:26" ht="15.75" customHeight="1" x14ac:dyDescent="0.15">
      <c r="A643" s="167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spans="1:26" ht="15.75" customHeight="1" x14ac:dyDescent="0.15">
      <c r="A644" s="167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spans="1:26" ht="15.75" customHeight="1" x14ac:dyDescent="0.15">
      <c r="A645" s="167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spans="1:26" ht="15.75" customHeight="1" x14ac:dyDescent="0.15">
      <c r="A646" s="167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spans="1:26" ht="15.75" customHeight="1" x14ac:dyDescent="0.15">
      <c r="A647" s="167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spans="1:26" ht="15.75" customHeight="1" x14ac:dyDescent="0.15">
      <c r="A648" s="167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spans="1:26" ht="15.75" customHeight="1" x14ac:dyDescent="0.15">
      <c r="A649" s="167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spans="1:26" ht="15.75" customHeight="1" x14ac:dyDescent="0.15">
      <c r="A650" s="167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spans="1:26" ht="15.75" customHeight="1" x14ac:dyDescent="0.15">
      <c r="A651" s="167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spans="1:26" ht="15.75" customHeight="1" x14ac:dyDescent="0.15">
      <c r="A652" s="167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spans="1:26" ht="15.75" customHeight="1" x14ac:dyDescent="0.15">
      <c r="A653" s="167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spans="1:26" ht="15.75" customHeight="1" x14ac:dyDescent="0.15">
      <c r="A654" s="167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spans="1:26" ht="15.75" customHeight="1" x14ac:dyDescent="0.15">
      <c r="A655" s="167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spans="1:26" ht="15.75" customHeight="1" x14ac:dyDescent="0.15">
      <c r="A656" s="167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spans="1:26" ht="15.75" customHeight="1" x14ac:dyDescent="0.15">
      <c r="A657" s="167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spans="1:26" ht="15.75" customHeight="1" x14ac:dyDescent="0.15">
      <c r="A658" s="167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spans="1:26" ht="15.75" customHeight="1" x14ac:dyDescent="0.15">
      <c r="A659" s="167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spans="1:26" ht="15.75" customHeight="1" x14ac:dyDescent="0.15">
      <c r="A660" s="167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spans="1:26" ht="15.75" customHeight="1" x14ac:dyDescent="0.15">
      <c r="A661" s="167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spans="1:26" ht="15.75" customHeight="1" x14ac:dyDescent="0.15">
      <c r="A662" s="167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spans="1:26" ht="15.75" customHeight="1" x14ac:dyDescent="0.15">
      <c r="A663" s="167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spans="1:26" ht="15.75" customHeight="1" x14ac:dyDescent="0.15">
      <c r="A664" s="167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spans="1:26" ht="15.75" customHeight="1" x14ac:dyDescent="0.15">
      <c r="A665" s="167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spans="1:26" ht="15.75" customHeight="1" x14ac:dyDescent="0.15">
      <c r="A666" s="167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spans="1:26" ht="15.75" customHeight="1" x14ac:dyDescent="0.15">
      <c r="A667" s="167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spans="1:26" ht="15.75" customHeight="1" x14ac:dyDescent="0.15">
      <c r="A668" s="167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spans="1:26" ht="15.75" customHeight="1" x14ac:dyDescent="0.15">
      <c r="A669" s="167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spans="1:26" ht="15.75" customHeight="1" x14ac:dyDescent="0.15">
      <c r="A670" s="167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spans="1:26" ht="15.75" customHeight="1" x14ac:dyDescent="0.15">
      <c r="A671" s="167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spans="1:26" ht="15.75" customHeight="1" x14ac:dyDescent="0.15">
      <c r="A672" s="167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spans="1:26" ht="15.75" customHeight="1" x14ac:dyDescent="0.15">
      <c r="A673" s="167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spans="1:26" ht="15.75" customHeight="1" x14ac:dyDescent="0.15">
      <c r="A674" s="167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spans="1:26" ht="15.75" customHeight="1" x14ac:dyDescent="0.15">
      <c r="A675" s="167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spans="1:26" ht="15.75" customHeight="1" x14ac:dyDescent="0.15">
      <c r="A676" s="167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spans="1:26" ht="15.75" customHeight="1" x14ac:dyDescent="0.15">
      <c r="A677" s="167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spans="1:26" ht="15.75" customHeight="1" x14ac:dyDescent="0.15">
      <c r="A678" s="167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spans="1:26" ht="15.75" customHeight="1" x14ac:dyDescent="0.15">
      <c r="A679" s="167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spans="1:26" ht="15.75" customHeight="1" x14ac:dyDescent="0.15">
      <c r="A680" s="167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spans="1:26" ht="15.75" customHeight="1" x14ac:dyDescent="0.15">
      <c r="A681" s="167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spans="1:26" ht="15.75" customHeight="1" x14ac:dyDescent="0.15">
      <c r="A682" s="167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spans="1:26" ht="15.75" customHeight="1" x14ac:dyDescent="0.15">
      <c r="A683" s="167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spans="1:26" ht="15.75" customHeight="1" x14ac:dyDescent="0.15">
      <c r="A684" s="167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spans="1:26" ht="15.75" customHeight="1" x14ac:dyDescent="0.15">
      <c r="A685" s="167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spans="1:26" ht="15.75" customHeight="1" x14ac:dyDescent="0.15">
      <c r="A686" s="167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spans="1:26" ht="15.75" customHeight="1" x14ac:dyDescent="0.15">
      <c r="A687" s="167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spans="1:26" ht="15.75" customHeight="1" x14ac:dyDescent="0.15">
      <c r="A688" s="167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spans="1:26" ht="15.75" customHeight="1" x14ac:dyDescent="0.15">
      <c r="A689" s="167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spans="1:26" ht="15.75" customHeight="1" x14ac:dyDescent="0.15">
      <c r="A690" s="167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spans="1:26" ht="15.75" customHeight="1" x14ac:dyDescent="0.15">
      <c r="A691" s="167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spans="1:26" ht="15.75" customHeight="1" x14ac:dyDescent="0.15">
      <c r="A692" s="167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spans="1:26" ht="15.75" customHeight="1" x14ac:dyDescent="0.15">
      <c r="A693" s="167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spans="1:26" ht="15.75" customHeight="1" x14ac:dyDescent="0.15">
      <c r="A694" s="167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spans="1:26" ht="15.75" customHeight="1" x14ac:dyDescent="0.15">
      <c r="A695" s="167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spans="1:26" ht="15.75" customHeight="1" x14ac:dyDescent="0.15">
      <c r="A696" s="167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spans="1:26" ht="15.75" customHeight="1" x14ac:dyDescent="0.15">
      <c r="A697" s="167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spans="1:26" ht="15.75" customHeight="1" x14ac:dyDescent="0.15">
      <c r="A698" s="167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spans="1:26" ht="15.75" customHeight="1" x14ac:dyDescent="0.15">
      <c r="A699" s="167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spans="1:26" ht="15.75" customHeight="1" x14ac:dyDescent="0.15">
      <c r="A700" s="167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spans="1:26" ht="15.75" customHeight="1" x14ac:dyDescent="0.15">
      <c r="A701" s="167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spans="1:26" ht="15.75" customHeight="1" x14ac:dyDescent="0.15">
      <c r="A702" s="167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spans="1:26" ht="15.75" customHeight="1" x14ac:dyDescent="0.15">
      <c r="A703" s="167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spans="1:26" ht="15.75" customHeight="1" x14ac:dyDescent="0.15">
      <c r="A704" s="167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spans="1:26" ht="15.75" customHeight="1" x14ac:dyDescent="0.15">
      <c r="A705" s="167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spans="1:26" ht="15.75" customHeight="1" x14ac:dyDescent="0.15">
      <c r="A706" s="167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spans="1:26" ht="15.75" customHeight="1" x14ac:dyDescent="0.15">
      <c r="A707" s="167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spans="1:26" ht="15.75" customHeight="1" x14ac:dyDescent="0.15">
      <c r="A708" s="167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spans="1:26" ht="15.75" customHeight="1" x14ac:dyDescent="0.15">
      <c r="A709" s="167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spans="1:26" ht="15.75" customHeight="1" x14ac:dyDescent="0.15">
      <c r="A710" s="167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spans="1:26" ht="15.75" customHeight="1" x14ac:dyDescent="0.15">
      <c r="A711" s="167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spans="1:26" ht="15.75" customHeight="1" x14ac:dyDescent="0.15">
      <c r="A712" s="167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spans="1:26" ht="15.75" customHeight="1" x14ac:dyDescent="0.15">
      <c r="A713" s="167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spans="1:26" ht="15.75" customHeight="1" x14ac:dyDescent="0.15">
      <c r="A714" s="167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spans="1:26" ht="15.75" customHeight="1" x14ac:dyDescent="0.15">
      <c r="A715" s="167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spans="1:26" ht="15.75" customHeight="1" x14ac:dyDescent="0.15">
      <c r="A716" s="167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spans="1:26" ht="15.75" customHeight="1" x14ac:dyDescent="0.15">
      <c r="A717" s="167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spans="1:26" ht="15.75" customHeight="1" x14ac:dyDescent="0.15">
      <c r="A718" s="16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spans="1:26" ht="15.75" customHeight="1" x14ac:dyDescent="0.15">
      <c r="A719" s="16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spans="1:26" ht="15.75" customHeight="1" x14ac:dyDescent="0.15">
      <c r="A720" s="167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spans="1:26" ht="15.75" customHeight="1" x14ac:dyDescent="0.15">
      <c r="A721" s="167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spans="1:26" ht="15.75" customHeight="1" x14ac:dyDescent="0.15">
      <c r="A722" s="167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spans="1:26" ht="15.75" customHeight="1" x14ac:dyDescent="0.15">
      <c r="A723" s="167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spans="1:26" ht="15.75" customHeight="1" x14ac:dyDescent="0.15">
      <c r="A724" s="167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spans="1:26" ht="15.75" customHeight="1" x14ac:dyDescent="0.15">
      <c r="A725" s="167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spans="1:26" ht="15.75" customHeight="1" x14ac:dyDescent="0.15">
      <c r="A726" s="167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spans="1:26" ht="15.75" customHeight="1" x14ac:dyDescent="0.15">
      <c r="A727" s="167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spans="1:26" ht="15.75" customHeight="1" x14ac:dyDescent="0.15">
      <c r="A728" s="167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spans="1:26" ht="15.75" customHeight="1" x14ac:dyDescent="0.15">
      <c r="A729" s="167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spans="1:26" ht="15.75" customHeight="1" x14ac:dyDescent="0.15">
      <c r="A730" s="167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spans="1:26" ht="15.75" customHeight="1" x14ac:dyDescent="0.15">
      <c r="A731" s="167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spans="1:26" ht="15.75" customHeight="1" x14ac:dyDescent="0.15">
      <c r="A732" s="167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spans="1:26" ht="15.75" customHeight="1" x14ac:dyDescent="0.15">
      <c r="A733" s="167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spans="1:26" ht="15.75" customHeight="1" x14ac:dyDescent="0.15">
      <c r="A734" s="167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spans="1:26" ht="15.75" customHeight="1" x14ac:dyDescent="0.15">
      <c r="A735" s="167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spans="1:26" ht="15.75" customHeight="1" x14ac:dyDescent="0.15">
      <c r="A736" s="167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spans="1:26" ht="15.75" customHeight="1" x14ac:dyDescent="0.15">
      <c r="A737" s="167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spans="1:26" ht="15.75" customHeight="1" x14ac:dyDescent="0.15">
      <c r="A738" s="167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spans="1:26" ht="15.75" customHeight="1" x14ac:dyDescent="0.15">
      <c r="A739" s="167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spans="1:26" ht="15.75" customHeight="1" x14ac:dyDescent="0.15">
      <c r="A740" s="167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spans="1:26" ht="15.75" customHeight="1" x14ac:dyDescent="0.15">
      <c r="A741" s="167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spans="1:26" ht="15.75" customHeight="1" x14ac:dyDescent="0.15">
      <c r="A742" s="167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spans="1:26" ht="15.75" customHeight="1" x14ac:dyDescent="0.15">
      <c r="A743" s="167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spans="1:26" ht="15.75" customHeight="1" x14ac:dyDescent="0.15">
      <c r="A744" s="167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spans="1:26" ht="15.75" customHeight="1" x14ac:dyDescent="0.15">
      <c r="A745" s="167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spans="1:26" ht="15.75" customHeight="1" x14ac:dyDescent="0.15">
      <c r="A746" s="167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spans="1:26" ht="15.75" customHeight="1" x14ac:dyDescent="0.15">
      <c r="A747" s="167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spans="1:26" ht="15.75" customHeight="1" x14ac:dyDescent="0.15">
      <c r="A748" s="167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spans="1:26" ht="15.75" customHeight="1" x14ac:dyDescent="0.15">
      <c r="A749" s="167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spans="1:26" ht="15.75" customHeight="1" x14ac:dyDescent="0.15">
      <c r="A750" s="167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spans="1:26" ht="15.75" customHeight="1" x14ac:dyDescent="0.15">
      <c r="A751" s="167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spans="1:26" ht="15.75" customHeight="1" x14ac:dyDescent="0.15">
      <c r="A752" s="167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spans="1:26" ht="15.75" customHeight="1" x14ac:dyDescent="0.15">
      <c r="A753" s="167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spans="1:26" ht="15.75" customHeight="1" x14ac:dyDescent="0.15">
      <c r="A754" s="167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spans="1:26" ht="15.75" customHeight="1" x14ac:dyDescent="0.15">
      <c r="A755" s="167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spans="1:26" ht="15.75" customHeight="1" x14ac:dyDescent="0.15">
      <c r="A756" s="167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spans="1:26" ht="15.75" customHeight="1" x14ac:dyDescent="0.15">
      <c r="A757" s="167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spans="1:26" ht="15.75" customHeight="1" x14ac:dyDescent="0.15">
      <c r="A758" s="167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spans="1:26" ht="15.75" customHeight="1" x14ac:dyDescent="0.15">
      <c r="A759" s="167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spans="1:26" ht="15.75" customHeight="1" x14ac:dyDescent="0.15">
      <c r="A760" s="167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spans="1:26" ht="15.75" customHeight="1" x14ac:dyDescent="0.15">
      <c r="A761" s="167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spans="1:26" ht="15.75" customHeight="1" x14ac:dyDescent="0.15">
      <c r="A762" s="167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spans="1:26" ht="15.75" customHeight="1" x14ac:dyDescent="0.15">
      <c r="A763" s="167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spans="1:26" ht="15.75" customHeight="1" x14ac:dyDescent="0.15">
      <c r="A764" s="167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spans="1:26" ht="15.75" customHeight="1" x14ac:dyDescent="0.15">
      <c r="A765" s="167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spans="1:26" ht="15.75" customHeight="1" x14ac:dyDescent="0.15">
      <c r="A766" s="167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spans="1:26" ht="15.75" customHeight="1" x14ac:dyDescent="0.15">
      <c r="A767" s="167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spans="1:26" ht="15.75" customHeight="1" x14ac:dyDescent="0.15">
      <c r="A768" s="167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spans="1:26" ht="15.75" customHeight="1" x14ac:dyDescent="0.15">
      <c r="A769" s="167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spans="1:26" ht="15.75" customHeight="1" x14ac:dyDescent="0.15">
      <c r="A770" s="167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spans="1:26" ht="15.75" customHeight="1" x14ac:dyDescent="0.15">
      <c r="A771" s="167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spans="1:26" ht="15.75" customHeight="1" x14ac:dyDescent="0.15">
      <c r="A772" s="167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spans="1:26" ht="15.75" customHeight="1" x14ac:dyDescent="0.15">
      <c r="A773" s="167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spans="1:26" ht="15.75" customHeight="1" x14ac:dyDescent="0.15">
      <c r="A774" s="167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spans="1:26" ht="15.75" customHeight="1" x14ac:dyDescent="0.15">
      <c r="A775" s="167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spans="1:26" ht="15.75" customHeight="1" x14ac:dyDescent="0.15">
      <c r="A776" s="167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spans="1:26" ht="15.75" customHeight="1" x14ac:dyDescent="0.15">
      <c r="A777" s="167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spans="1:26" ht="15.75" customHeight="1" x14ac:dyDescent="0.15">
      <c r="A778" s="167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spans="1:26" ht="15.75" customHeight="1" x14ac:dyDescent="0.15">
      <c r="A779" s="167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spans="1:26" ht="15.75" customHeight="1" x14ac:dyDescent="0.15">
      <c r="A780" s="167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spans="1:26" ht="15.75" customHeight="1" x14ac:dyDescent="0.15">
      <c r="A781" s="167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spans="1:26" ht="15.75" customHeight="1" x14ac:dyDescent="0.15">
      <c r="A782" s="167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spans="1:26" ht="15.75" customHeight="1" x14ac:dyDescent="0.15">
      <c r="A783" s="167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spans="1:26" ht="15.75" customHeight="1" x14ac:dyDescent="0.15">
      <c r="A784" s="167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spans="1:26" ht="15.75" customHeight="1" x14ac:dyDescent="0.15">
      <c r="A785" s="167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spans="1:26" ht="15.75" customHeight="1" x14ac:dyDescent="0.15">
      <c r="A786" s="167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spans="1:26" ht="15.75" customHeight="1" x14ac:dyDescent="0.15">
      <c r="A787" s="167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spans="1:26" ht="15.75" customHeight="1" x14ac:dyDescent="0.15">
      <c r="A788" s="167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spans="1:26" ht="15.75" customHeight="1" x14ac:dyDescent="0.15">
      <c r="A789" s="167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spans="1:26" ht="15.75" customHeight="1" x14ac:dyDescent="0.15">
      <c r="A790" s="167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spans="1:26" ht="15.75" customHeight="1" x14ac:dyDescent="0.15">
      <c r="A791" s="167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spans="1:26" ht="15.75" customHeight="1" x14ac:dyDescent="0.15">
      <c r="A792" s="167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spans="1:26" ht="15.75" customHeight="1" x14ac:dyDescent="0.15">
      <c r="A793" s="167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spans="1:26" ht="15.75" customHeight="1" x14ac:dyDescent="0.15">
      <c r="A794" s="167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spans="1:26" ht="15.75" customHeight="1" x14ac:dyDescent="0.15">
      <c r="A795" s="167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spans="1:26" ht="15.75" customHeight="1" x14ac:dyDescent="0.15">
      <c r="A796" s="167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spans="1:26" ht="15.75" customHeight="1" x14ac:dyDescent="0.15">
      <c r="A797" s="167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spans="1:26" ht="15.75" customHeight="1" x14ac:dyDescent="0.15">
      <c r="A798" s="167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spans="1:26" ht="15.75" customHeight="1" x14ac:dyDescent="0.15">
      <c r="A799" s="167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spans="1:26" ht="15.75" customHeight="1" x14ac:dyDescent="0.15">
      <c r="A800" s="167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spans="1:26" ht="15.75" customHeight="1" x14ac:dyDescent="0.15">
      <c r="A801" s="167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spans="1:26" ht="15.75" customHeight="1" x14ac:dyDescent="0.15">
      <c r="A802" s="167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spans="1:26" ht="15.75" customHeight="1" x14ac:dyDescent="0.15">
      <c r="A803" s="167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spans="1:26" ht="15.75" customHeight="1" x14ac:dyDescent="0.15">
      <c r="A804" s="167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spans="1:26" ht="15.75" customHeight="1" x14ac:dyDescent="0.15">
      <c r="A805" s="167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spans="1:26" ht="15.75" customHeight="1" x14ac:dyDescent="0.15">
      <c r="A806" s="167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spans="1:26" ht="15.75" customHeight="1" x14ac:dyDescent="0.15">
      <c r="A807" s="167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spans="1:26" ht="15.75" customHeight="1" x14ac:dyDescent="0.15">
      <c r="A808" s="167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spans="1:26" ht="15.75" customHeight="1" x14ac:dyDescent="0.15">
      <c r="A809" s="167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spans="1:26" ht="15.75" customHeight="1" x14ac:dyDescent="0.15">
      <c r="A810" s="167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spans="1:26" ht="15.75" customHeight="1" x14ac:dyDescent="0.15">
      <c r="A811" s="167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spans="1:26" ht="15.75" customHeight="1" x14ac:dyDescent="0.15">
      <c r="A812" s="167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spans="1:26" ht="15.75" customHeight="1" x14ac:dyDescent="0.15">
      <c r="A813" s="167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spans="1:26" ht="15.75" customHeight="1" x14ac:dyDescent="0.15">
      <c r="A814" s="167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spans="1:26" ht="15.75" customHeight="1" x14ac:dyDescent="0.15">
      <c r="A815" s="167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spans="1:26" ht="15.75" customHeight="1" x14ac:dyDescent="0.15">
      <c r="A816" s="167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spans="1:26" ht="15.75" customHeight="1" x14ac:dyDescent="0.15">
      <c r="A817" s="167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spans="1:26" ht="15.75" customHeight="1" x14ac:dyDescent="0.15">
      <c r="A818" s="167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spans="1:26" ht="15.75" customHeight="1" x14ac:dyDescent="0.15">
      <c r="A819" s="167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spans="1:26" ht="15.75" customHeight="1" x14ac:dyDescent="0.15">
      <c r="A820" s="167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spans="1:26" ht="15.75" customHeight="1" x14ac:dyDescent="0.15">
      <c r="A821" s="167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spans="1:26" ht="15.75" customHeight="1" x14ac:dyDescent="0.15">
      <c r="A822" s="167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spans="1:26" ht="15.75" customHeight="1" x14ac:dyDescent="0.15">
      <c r="A823" s="167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spans="1:26" ht="15.75" customHeight="1" x14ac:dyDescent="0.15">
      <c r="A824" s="167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spans="1:26" ht="15.75" customHeight="1" x14ac:dyDescent="0.15">
      <c r="A825" s="167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spans="1:26" ht="15.75" customHeight="1" x14ac:dyDescent="0.15">
      <c r="A826" s="167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spans="1:26" ht="15.75" customHeight="1" x14ac:dyDescent="0.15">
      <c r="A827" s="167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spans="1:26" ht="15.75" customHeight="1" x14ac:dyDescent="0.15">
      <c r="A828" s="167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spans="1:26" ht="15.75" customHeight="1" x14ac:dyDescent="0.15">
      <c r="A829" s="167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spans="1:26" ht="15.75" customHeight="1" x14ac:dyDescent="0.15">
      <c r="A830" s="167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spans="1:26" ht="15.75" customHeight="1" x14ac:dyDescent="0.15">
      <c r="A831" s="167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spans="1:26" ht="15.75" customHeight="1" x14ac:dyDescent="0.15">
      <c r="A832" s="167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spans="1:26" ht="15.75" customHeight="1" x14ac:dyDescent="0.15">
      <c r="A833" s="167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spans="1:26" ht="15.75" customHeight="1" x14ac:dyDescent="0.15">
      <c r="A834" s="167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spans="1:26" ht="15.75" customHeight="1" x14ac:dyDescent="0.15">
      <c r="A835" s="167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spans="1:26" ht="15.75" customHeight="1" x14ac:dyDescent="0.15">
      <c r="A836" s="167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spans="1:26" ht="15.75" customHeight="1" x14ac:dyDescent="0.15">
      <c r="A837" s="167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spans="1:26" ht="15.75" customHeight="1" x14ac:dyDescent="0.15">
      <c r="A838" s="167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spans="1:26" ht="15.75" customHeight="1" x14ac:dyDescent="0.15">
      <c r="A839" s="167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spans="1:26" ht="15.75" customHeight="1" x14ac:dyDescent="0.15">
      <c r="A840" s="167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spans="1:26" ht="15.75" customHeight="1" x14ac:dyDescent="0.15">
      <c r="A841" s="167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spans="1:26" ht="15.75" customHeight="1" x14ac:dyDescent="0.15">
      <c r="A842" s="167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spans="1:26" ht="15.75" customHeight="1" x14ac:dyDescent="0.15">
      <c r="A843" s="167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spans="1:26" ht="15.75" customHeight="1" x14ac:dyDescent="0.15">
      <c r="A844" s="167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spans="1:26" ht="15.75" customHeight="1" x14ac:dyDescent="0.15">
      <c r="A845" s="167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spans="1:26" ht="15.75" customHeight="1" x14ac:dyDescent="0.15">
      <c r="A846" s="167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spans="1:26" ht="15.75" customHeight="1" x14ac:dyDescent="0.15">
      <c r="A847" s="167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spans="1:26" ht="15.75" customHeight="1" x14ac:dyDescent="0.15">
      <c r="A848" s="167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spans="1:26" ht="15.75" customHeight="1" x14ac:dyDescent="0.15">
      <c r="A849" s="167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spans="1:26" ht="15.75" customHeight="1" x14ac:dyDescent="0.15">
      <c r="A850" s="167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spans="1:26" ht="15.75" customHeight="1" x14ac:dyDescent="0.15">
      <c r="A851" s="167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spans="1:26" ht="15.75" customHeight="1" x14ac:dyDescent="0.15">
      <c r="A852" s="167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spans="1:26" ht="15.75" customHeight="1" x14ac:dyDescent="0.15">
      <c r="A853" s="167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spans="1:26" ht="15.75" customHeight="1" x14ac:dyDescent="0.15">
      <c r="A854" s="167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spans="1:26" ht="15.75" customHeight="1" x14ac:dyDescent="0.15">
      <c r="A855" s="167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spans="1:26" ht="15.75" customHeight="1" x14ac:dyDescent="0.15">
      <c r="A856" s="167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spans="1:26" ht="15.75" customHeight="1" x14ac:dyDescent="0.15">
      <c r="A857" s="167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spans="1:26" ht="15.75" customHeight="1" x14ac:dyDescent="0.15">
      <c r="A858" s="167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spans="1:26" ht="15.75" customHeight="1" x14ac:dyDescent="0.15">
      <c r="A859" s="167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spans="1:26" ht="15.75" customHeight="1" x14ac:dyDescent="0.15">
      <c r="A860" s="167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spans="1:26" ht="15.75" customHeight="1" x14ac:dyDescent="0.15">
      <c r="A861" s="167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spans="1:26" ht="15.75" customHeight="1" x14ac:dyDescent="0.15">
      <c r="A862" s="167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spans="1:26" ht="15.75" customHeight="1" x14ac:dyDescent="0.15">
      <c r="A863" s="167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spans="1:26" ht="15.75" customHeight="1" x14ac:dyDescent="0.15">
      <c r="A864" s="167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spans="1:26" ht="15.75" customHeight="1" x14ac:dyDescent="0.15">
      <c r="A865" s="167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spans="1:26" ht="15.75" customHeight="1" x14ac:dyDescent="0.15">
      <c r="A866" s="167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spans="1:26" ht="15.75" customHeight="1" x14ac:dyDescent="0.15">
      <c r="A867" s="167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spans="1:26" ht="15.75" customHeight="1" x14ac:dyDescent="0.15">
      <c r="A868" s="167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spans="1:26" ht="15.75" customHeight="1" x14ac:dyDescent="0.15">
      <c r="A869" s="167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spans="1:26" ht="15.75" customHeight="1" x14ac:dyDescent="0.15">
      <c r="A870" s="167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spans="1:26" ht="15.75" customHeight="1" x14ac:dyDescent="0.15">
      <c r="A871" s="167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spans="1:26" ht="15.75" customHeight="1" x14ac:dyDescent="0.15">
      <c r="A872" s="167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spans="1:26" ht="15.75" customHeight="1" x14ac:dyDescent="0.15">
      <c r="A873" s="167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spans="1:26" ht="15.75" customHeight="1" x14ac:dyDescent="0.15">
      <c r="A874" s="167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spans="1:26" ht="15.75" customHeight="1" x14ac:dyDescent="0.15">
      <c r="A875" s="167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spans="1:26" ht="15.75" customHeight="1" x14ac:dyDescent="0.15">
      <c r="A876" s="167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spans="1:26" ht="15.75" customHeight="1" x14ac:dyDescent="0.15">
      <c r="A877" s="167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spans="1:26" ht="15.75" customHeight="1" x14ac:dyDescent="0.15">
      <c r="A878" s="167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spans="1:26" ht="15.75" customHeight="1" x14ac:dyDescent="0.15">
      <c r="A879" s="167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spans="1:26" ht="15.75" customHeight="1" x14ac:dyDescent="0.15">
      <c r="A880" s="167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spans="1:26" ht="15.75" customHeight="1" x14ac:dyDescent="0.15">
      <c r="A881" s="167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spans="1:26" ht="15.75" customHeight="1" x14ac:dyDescent="0.15">
      <c r="A882" s="167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spans="1:26" ht="15.75" customHeight="1" x14ac:dyDescent="0.15">
      <c r="A883" s="167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spans="1:26" ht="15.75" customHeight="1" x14ac:dyDescent="0.15">
      <c r="A884" s="167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spans="1:26" ht="15.75" customHeight="1" x14ac:dyDescent="0.15">
      <c r="A885" s="167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spans="1:26" ht="15.75" customHeight="1" x14ac:dyDescent="0.15">
      <c r="A886" s="167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spans="1:26" ht="15.75" customHeight="1" x14ac:dyDescent="0.15">
      <c r="A887" s="167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spans="1:26" ht="15.75" customHeight="1" x14ac:dyDescent="0.15">
      <c r="A888" s="167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spans="1:26" ht="15.75" customHeight="1" x14ac:dyDescent="0.15">
      <c r="A889" s="167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spans="1:26" ht="15.75" customHeight="1" x14ac:dyDescent="0.15">
      <c r="A890" s="167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spans="1:26" ht="15.75" customHeight="1" x14ac:dyDescent="0.15">
      <c r="A891" s="167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spans="1:26" ht="15.75" customHeight="1" x14ac:dyDescent="0.15">
      <c r="A892" s="167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spans="1:26" ht="15.75" customHeight="1" x14ac:dyDescent="0.15">
      <c r="A893" s="167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spans="1:26" ht="15.75" customHeight="1" x14ac:dyDescent="0.15">
      <c r="A894" s="167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spans="1:26" ht="15.75" customHeight="1" x14ac:dyDescent="0.15">
      <c r="A895" s="167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spans="1:26" ht="15.75" customHeight="1" x14ac:dyDescent="0.15">
      <c r="A896" s="167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spans="1:26" ht="15.75" customHeight="1" x14ac:dyDescent="0.15">
      <c r="A897" s="167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spans="1:26" ht="15.75" customHeight="1" x14ac:dyDescent="0.15">
      <c r="A898" s="167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spans="1:26" ht="15.75" customHeight="1" x14ac:dyDescent="0.15">
      <c r="A899" s="167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spans="1:26" ht="15.75" customHeight="1" x14ac:dyDescent="0.15">
      <c r="A900" s="167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spans="1:26" ht="15.75" customHeight="1" x14ac:dyDescent="0.15">
      <c r="A901" s="167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spans="1:26" ht="15.75" customHeight="1" x14ac:dyDescent="0.15">
      <c r="A902" s="167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spans="1:26" ht="15.75" customHeight="1" x14ac:dyDescent="0.15">
      <c r="A903" s="167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spans="1:26" ht="15.75" customHeight="1" x14ac:dyDescent="0.15">
      <c r="A904" s="167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spans="1:26" ht="15.75" customHeight="1" x14ac:dyDescent="0.15">
      <c r="A905" s="167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spans="1:26" ht="15.75" customHeight="1" x14ac:dyDescent="0.15">
      <c r="A906" s="167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spans="1:26" ht="15.75" customHeight="1" x14ac:dyDescent="0.15">
      <c r="A907" s="167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spans="1:26" ht="15.75" customHeight="1" x14ac:dyDescent="0.15">
      <c r="A908" s="167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spans="1:26" ht="15.75" customHeight="1" x14ac:dyDescent="0.15">
      <c r="A909" s="167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spans="1:26" ht="15.75" customHeight="1" x14ac:dyDescent="0.15">
      <c r="A910" s="167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spans="1:26" ht="15.75" customHeight="1" x14ac:dyDescent="0.15">
      <c r="A911" s="167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spans="1:26" ht="15.75" customHeight="1" x14ac:dyDescent="0.15">
      <c r="A912" s="167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spans="1:26" ht="15.75" customHeight="1" x14ac:dyDescent="0.15">
      <c r="A913" s="167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spans="1:26" ht="15.75" customHeight="1" x14ac:dyDescent="0.15">
      <c r="A914" s="167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spans="1:26" ht="15.75" customHeight="1" x14ac:dyDescent="0.15">
      <c r="A915" s="167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spans="1:26" ht="15.75" customHeight="1" x14ac:dyDescent="0.15">
      <c r="A916" s="167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spans="1:26" ht="15.75" customHeight="1" x14ac:dyDescent="0.15">
      <c r="A917" s="167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spans="1:26" ht="15.75" customHeight="1" x14ac:dyDescent="0.15">
      <c r="A918" s="167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spans="1:26" ht="15.75" customHeight="1" x14ac:dyDescent="0.15">
      <c r="A919" s="167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spans="1:26" ht="15.75" customHeight="1" x14ac:dyDescent="0.15">
      <c r="A920" s="167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spans="1:26" ht="15.75" customHeight="1" x14ac:dyDescent="0.15">
      <c r="A921" s="167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spans="1:26" ht="15.75" customHeight="1" x14ac:dyDescent="0.15">
      <c r="A922" s="167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spans="1:26" ht="15.75" customHeight="1" x14ac:dyDescent="0.15">
      <c r="A923" s="167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spans="1:26" ht="15.75" customHeight="1" x14ac:dyDescent="0.15">
      <c r="A924" s="167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spans="1:26" ht="15.75" customHeight="1" x14ac:dyDescent="0.15">
      <c r="A925" s="167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spans="1:26" ht="15.75" customHeight="1" x14ac:dyDescent="0.15">
      <c r="A926" s="167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spans="1:26" ht="15.75" customHeight="1" x14ac:dyDescent="0.15">
      <c r="A927" s="167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spans="1:26" ht="15.75" customHeight="1" x14ac:dyDescent="0.15">
      <c r="A928" s="167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spans="1:26" ht="15.75" customHeight="1" x14ac:dyDescent="0.15">
      <c r="A929" s="167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spans="1:26" ht="15.75" customHeight="1" x14ac:dyDescent="0.15">
      <c r="A930" s="167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spans="1:26" ht="15.75" customHeight="1" x14ac:dyDescent="0.15">
      <c r="A931" s="167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spans="1:26" ht="15.75" customHeight="1" x14ac:dyDescent="0.15">
      <c r="A932" s="167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spans="1:26" ht="15.75" customHeight="1" x14ac:dyDescent="0.15">
      <c r="A933" s="167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spans="1:26" ht="15.75" customHeight="1" x14ac:dyDescent="0.15">
      <c r="A934" s="167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spans="1:26" ht="15.75" customHeight="1" x14ac:dyDescent="0.15">
      <c r="A935" s="167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spans="1:26" ht="15.75" customHeight="1" x14ac:dyDescent="0.15">
      <c r="A936" s="167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spans="1:26" ht="15.75" customHeight="1" x14ac:dyDescent="0.15">
      <c r="A937" s="167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spans="1:26" ht="15.75" customHeight="1" x14ac:dyDescent="0.15">
      <c r="A938" s="167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spans="1:26" ht="15.75" customHeight="1" x14ac:dyDescent="0.15">
      <c r="A939" s="167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spans="1:26" ht="15.75" customHeight="1" x14ac:dyDescent="0.15">
      <c r="A940" s="167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spans="1:26" ht="15.75" customHeight="1" x14ac:dyDescent="0.15">
      <c r="A941" s="167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spans="1:26" ht="15.75" customHeight="1" x14ac:dyDescent="0.15">
      <c r="A942" s="167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spans="1:26" ht="15.75" customHeight="1" x14ac:dyDescent="0.15">
      <c r="A943" s="167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spans="1:26" ht="15.75" customHeight="1" x14ac:dyDescent="0.15">
      <c r="A944" s="167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spans="1:26" ht="15.75" customHeight="1" x14ac:dyDescent="0.15">
      <c r="A945" s="167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spans="1:26" ht="15.75" customHeight="1" x14ac:dyDescent="0.15">
      <c r="A946" s="167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spans="1:26" ht="15.75" customHeight="1" x14ac:dyDescent="0.15">
      <c r="A947" s="167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spans="1:26" ht="15.75" customHeight="1" x14ac:dyDescent="0.15">
      <c r="A948" s="167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spans="1:26" ht="15.75" customHeight="1" x14ac:dyDescent="0.15">
      <c r="A949" s="167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spans="1:26" ht="15.75" customHeight="1" x14ac:dyDescent="0.15">
      <c r="A950" s="167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spans="1:26" ht="15.75" customHeight="1" x14ac:dyDescent="0.15">
      <c r="A951" s="167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spans="1:26" ht="15.75" customHeight="1" x14ac:dyDescent="0.15">
      <c r="A952" s="167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spans="1:26" ht="15.75" customHeight="1" x14ac:dyDescent="0.15">
      <c r="A953" s="167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spans="1:26" ht="15.75" customHeight="1" x14ac:dyDescent="0.15">
      <c r="A954" s="167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spans="1:26" ht="15.75" customHeight="1" x14ac:dyDescent="0.15">
      <c r="A955" s="167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spans="1:26" ht="15.75" customHeight="1" x14ac:dyDescent="0.15">
      <c r="A956" s="167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spans="1:26" ht="15.75" customHeight="1" x14ac:dyDescent="0.15">
      <c r="A957" s="167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spans="1:26" ht="15.75" customHeight="1" x14ac:dyDescent="0.15">
      <c r="A958" s="167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spans="1:26" ht="15.75" customHeight="1" x14ac:dyDescent="0.15">
      <c r="A959" s="167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spans="1:26" ht="15.75" customHeight="1" x14ac:dyDescent="0.15">
      <c r="A960" s="167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spans="1:26" ht="15.75" customHeight="1" x14ac:dyDescent="0.15">
      <c r="A961" s="167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spans="1:26" ht="15.75" customHeight="1" x14ac:dyDescent="0.15">
      <c r="A962" s="167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spans="1:26" ht="15.75" customHeight="1" x14ac:dyDescent="0.15">
      <c r="A963" s="167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spans="1:26" ht="15.75" customHeight="1" x14ac:dyDescent="0.15">
      <c r="A964" s="167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spans="1:26" ht="15.75" customHeight="1" x14ac:dyDescent="0.15">
      <c r="A965" s="167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spans="1:26" ht="15.75" customHeight="1" x14ac:dyDescent="0.15">
      <c r="A966" s="167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spans="1:26" ht="15.75" customHeight="1" x14ac:dyDescent="0.15">
      <c r="A967" s="167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spans="1:26" ht="15.75" customHeight="1" x14ac:dyDescent="0.15">
      <c r="A968" s="167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spans="1:26" ht="15.75" customHeight="1" x14ac:dyDescent="0.15">
      <c r="A969" s="167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spans="1:26" ht="15.75" customHeight="1" x14ac:dyDescent="0.15">
      <c r="A970" s="167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spans="1:26" ht="15.75" customHeight="1" x14ac:dyDescent="0.15">
      <c r="A971" s="167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spans="1:26" ht="15.75" customHeight="1" x14ac:dyDescent="0.15">
      <c r="A972" s="167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spans="1:26" ht="15.75" customHeight="1" x14ac:dyDescent="0.15">
      <c r="A973" s="167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spans="1:26" ht="15.75" customHeight="1" x14ac:dyDescent="0.15">
      <c r="A974" s="167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spans="1:26" ht="15.75" customHeight="1" x14ac:dyDescent="0.15">
      <c r="A975" s="167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spans="1:26" ht="15.75" customHeight="1" x14ac:dyDescent="0.15">
      <c r="A976" s="167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spans="1:26" ht="15.75" customHeight="1" x14ac:dyDescent="0.15">
      <c r="A977" s="167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spans="1:26" ht="15.75" customHeight="1" x14ac:dyDescent="0.15">
      <c r="A978" s="167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spans="1:26" ht="15.75" customHeight="1" x14ac:dyDescent="0.15">
      <c r="A979" s="167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spans="1:26" ht="15.75" customHeight="1" x14ac:dyDescent="0.15">
      <c r="A980" s="167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spans="1:26" ht="15.75" customHeight="1" x14ac:dyDescent="0.15">
      <c r="A981" s="167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spans="1:26" ht="15.75" customHeight="1" x14ac:dyDescent="0.15">
      <c r="A982" s="167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spans="1:26" ht="15.75" customHeight="1" x14ac:dyDescent="0.15">
      <c r="A983" s="167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spans="1:26" ht="15.75" customHeight="1" x14ac:dyDescent="0.15">
      <c r="A984" s="167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spans="1:26" ht="15.75" customHeight="1" x14ac:dyDescent="0.15">
      <c r="A985" s="167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spans="1:26" ht="15.75" customHeight="1" x14ac:dyDescent="0.15">
      <c r="A986" s="167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spans="1:26" ht="15.75" customHeight="1" x14ac:dyDescent="0.15">
      <c r="A987" s="167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spans="1:26" ht="15.75" customHeight="1" x14ac:dyDescent="0.15">
      <c r="A988" s="167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spans="1:26" ht="15.75" customHeight="1" x14ac:dyDescent="0.15">
      <c r="A989" s="167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spans="1:26" ht="15.75" customHeight="1" x14ac:dyDescent="0.15">
      <c r="A990" s="167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spans="1:26" ht="15.75" customHeight="1" x14ac:dyDescent="0.15">
      <c r="A991" s="167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2"/>
    </row>
    <row r="992" spans="1:26" ht="15.75" customHeight="1" x14ac:dyDescent="0.15">
      <c r="A992" s="167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2"/>
    </row>
    <row r="993" spans="1:26" ht="15.75" customHeight="1" x14ac:dyDescent="0.15">
      <c r="A993" s="167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2"/>
    </row>
    <row r="994" spans="1:26" ht="15.75" customHeight="1" x14ac:dyDescent="0.15">
      <c r="A994" s="167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2"/>
    </row>
    <row r="995" spans="1:26" ht="15.75" customHeight="1" x14ac:dyDescent="0.15">
      <c r="A995" s="167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2"/>
    </row>
    <row r="996" spans="1:26" ht="15.75" customHeight="1" x14ac:dyDescent="0.15">
      <c r="A996" s="167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2"/>
    </row>
    <row r="997" spans="1:26" ht="15.75" customHeight="1" x14ac:dyDescent="0.15">
      <c r="A997" s="167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2"/>
    </row>
    <row r="998" spans="1:26" ht="15.75" customHeight="1" x14ac:dyDescent="0.15">
      <c r="A998" s="167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2"/>
    </row>
    <row r="999" spans="1:26" ht="15.75" customHeight="1" x14ac:dyDescent="0.15">
      <c r="A999" s="171"/>
      <c r="B999" s="172"/>
      <c r="C999" s="172"/>
      <c r="D999" s="172"/>
      <c r="E999" s="172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  <c r="V999" s="172"/>
      <c r="W999" s="172"/>
      <c r="X999" s="172"/>
      <c r="Y999" s="172"/>
      <c r="Z999" s="173"/>
    </row>
  </sheetData>
  <mergeCells count="20">
    <mergeCell ref="G44:K44"/>
    <mergeCell ref="G32:K32"/>
    <mergeCell ref="G30:K30"/>
    <mergeCell ref="G29:K29"/>
    <mergeCell ref="O13:Q13"/>
    <mergeCell ref="O15:U15"/>
    <mergeCell ref="O14:U14"/>
    <mergeCell ref="G31:L31"/>
    <mergeCell ref="A26:E26"/>
    <mergeCell ref="C12:M12"/>
    <mergeCell ref="A1:M1"/>
    <mergeCell ref="A2:C2"/>
    <mergeCell ref="A3:C3"/>
    <mergeCell ref="A4:C4"/>
    <mergeCell ref="A5:C5"/>
    <mergeCell ref="A8:B8"/>
    <mergeCell ref="C8:M8"/>
    <mergeCell ref="F2:J2"/>
    <mergeCell ref="A6:C6"/>
    <mergeCell ref="E6:G6"/>
  </mergeCells>
  <dataValidations count="3">
    <dataValidation type="list" allowBlank="1" showInputMessage="1" showErrorMessage="1" sqref="D2" xr:uid="{00000000-0002-0000-0000-000000000000}">
      <formula1>"S12,C12"</formula1>
    </dataValidation>
    <dataValidation type="list" allowBlank="1" showInputMessage="1" showErrorMessage="1" sqref="D3" xr:uid="{00000000-0002-0000-0000-000001000000}">
      <formula1>"1,2,3,4,5,6,7,8,9,10,11,12"</formula1>
    </dataValidation>
    <dataValidation type="list" allowBlank="1" showInputMessage="1" showErrorMessage="1" sqref="D4:D5" xr:uid="{00000000-0002-0000-0000-000002000000}">
      <formula1>"Yes,No"</formula1>
    </dataValidation>
  </dataValidations>
  <pageMargins left="0.7" right="0.7" top="0.75" bottom="0.75" header="0" footer="0"/>
  <pageSetup orientation="portrait"/>
  <headerFooter>
    <oddFooter>&amp;C&amp;"Arial,Regular"&amp;10&amp;K000000000000&amp;P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showGridLines="0" topLeftCell="A8" workbookViewId="0">
      <selection activeCell="B9" sqref="B9:N9"/>
    </sheetView>
  </sheetViews>
  <sheetFormatPr baseColWidth="10" defaultColWidth="12.6640625" defaultRowHeight="15" customHeight="1" x14ac:dyDescent="0.15"/>
  <cols>
    <col min="1" max="1" width="4.33203125" style="1" customWidth="1"/>
    <col min="2" max="2" width="15" style="1" customWidth="1"/>
    <col min="3" max="3" width="13.5" style="1" customWidth="1"/>
    <col min="4" max="7" width="12.83203125" style="1" customWidth="1"/>
    <col min="8" max="8" width="18" style="1" customWidth="1"/>
    <col min="9" max="9" width="16.33203125" style="1" customWidth="1"/>
    <col min="10" max="11" width="12.83203125" style="1" customWidth="1"/>
    <col min="12" max="12" width="6.33203125" style="1" customWidth="1"/>
    <col min="13" max="13" width="12.83203125" style="1" customWidth="1"/>
    <col min="14" max="14" width="14.5" style="1" customWidth="1"/>
    <col min="15" max="15" width="11.6640625" style="1" customWidth="1"/>
    <col min="16" max="16" width="14.5" style="1" customWidth="1"/>
    <col min="17" max="17" width="17" style="1" customWidth="1"/>
    <col min="18" max="18" width="27" style="1" customWidth="1"/>
    <col min="19" max="19" width="11" style="1" customWidth="1"/>
    <col min="20" max="20" width="26.83203125" style="1" customWidth="1"/>
    <col min="21" max="21" width="34.1640625" style="1" customWidth="1"/>
    <col min="22" max="26" width="14.5" style="1" customWidth="1"/>
    <col min="27" max="27" width="12.6640625" style="1" customWidth="1"/>
    <col min="28" max="16384" width="12.6640625" style="1"/>
  </cols>
  <sheetData>
    <row r="1" spans="1:26" ht="58" customHeight="1" x14ac:dyDescent="0.25">
      <c r="A1" s="282" t="s">
        <v>64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4"/>
      <c r="N1" s="2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6"/>
    </row>
    <row r="2" spans="1:26" ht="26" customHeight="1" x14ac:dyDescent="0.25">
      <c r="A2" s="285" t="s">
        <v>1</v>
      </c>
      <c r="B2" s="286"/>
      <c r="C2" s="286"/>
      <c r="D2" s="7" t="s">
        <v>2</v>
      </c>
      <c r="E2" s="8"/>
      <c r="F2" s="174"/>
      <c r="G2" s="9"/>
      <c r="H2" s="175"/>
      <c r="I2" s="176"/>
      <c r="J2" s="9"/>
      <c r="K2" s="9"/>
      <c r="L2" s="9"/>
      <c r="M2" s="9"/>
      <c r="N2" s="3"/>
      <c r="O2" s="3"/>
      <c r="P2" s="3"/>
      <c r="Q2" s="3"/>
      <c r="R2" s="3"/>
      <c r="S2" s="3"/>
      <c r="T2" s="3"/>
      <c r="U2" s="3"/>
      <c r="V2" s="10"/>
      <c r="W2" s="11"/>
      <c r="X2" s="11"/>
      <c r="Y2" s="11"/>
      <c r="Z2" s="12"/>
    </row>
    <row r="3" spans="1:26" ht="25" customHeight="1" x14ac:dyDescent="0.25">
      <c r="A3" s="287" t="s">
        <v>4</v>
      </c>
      <c r="B3" s="288"/>
      <c r="C3" s="288"/>
      <c r="D3" s="13">
        <v>6</v>
      </c>
      <c r="E3" s="14"/>
      <c r="F3" s="15"/>
      <c r="G3" s="16"/>
      <c r="H3" s="3"/>
      <c r="I3" s="17"/>
      <c r="J3" s="16"/>
      <c r="K3" s="16"/>
      <c r="L3" s="16"/>
      <c r="M3" s="16"/>
      <c r="N3" s="3"/>
      <c r="O3" s="3"/>
      <c r="P3" s="3"/>
      <c r="Q3" s="3"/>
      <c r="R3" s="3"/>
      <c r="S3" s="3"/>
      <c r="T3" s="3"/>
      <c r="U3" s="3"/>
      <c r="V3" s="10"/>
      <c r="W3" s="11"/>
      <c r="X3" s="11"/>
      <c r="Y3" s="11"/>
      <c r="Z3" s="12"/>
    </row>
    <row r="4" spans="1:26" ht="25" customHeight="1" x14ac:dyDescent="0.25">
      <c r="A4" s="287" t="s">
        <v>5</v>
      </c>
      <c r="B4" s="288"/>
      <c r="C4" s="288"/>
      <c r="D4" s="18" t="s">
        <v>8</v>
      </c>
      <c r="E4" s="14"/>
      <c r="F4" s="15"/>
      <c r="G4" s="3"/>
      <c r="H4" s="3"/>
      <c r="I4" s="17"/>
      <c r="J4" s="19"/>
      <c r="K4" s="19"/>
      <c r="L4" s="19"/>
      <c r="M4" s="19"/>
      <c r="N4" s="3"/>
      <c r="O4" s="3"/>
      <c r="P4" s="3"/>
      <c r="Q4" s="3"/>
      <c r="R4" s="3"/>
      <c r="S4" s="3"/>
      <c r="T4" s="3"/>
      <c r="U4" s="3"/>
      <c r="V4" s="10"/>
      <c r="W4" s="11"/>
      <c r="X4" s="11"/>
      <c r="Y4" s="11"/>
      <c r="Z4" s="12"/>
    </row>
    <row r="5" spans="1:26" ht="25" customHeight="1" x14ac:dyDescent="0.25">
      <c r="A5" s="328" t="s">
        <v>7</v>
      </c>
      <c r="B5" s="329"/>
      <c r="C5" s="329"/>
      <c r="D5" s="177" t="s">
        <v>6</v>
      </c>
      <c r="E5" s="14"/>
      <c r="F5" s="178"/>
      <c r="G5" s="179"/>
      <c r="H5" s="179"/>
      <c r="I5" s="11"/>
      <c r="J5" s="11"/>
      <c r="K5" s="11"/>
      <c r="L5" s="11"/>
      <c r="M5" s="11"/>
      <c r="N5" s="22"/>
      <c r="O5" s="23"/>
      <c r="P5" s="3"/>
      <c r="Q5" s="3"/>
      <c r="R5" s="3"/>
      <c r="S5" s="3"/>
      <c r="T5" s="3"/>
      <c r="U5" s="3"/>
      <c r="V5" s="10"/>
      <c r="W5" s="11"/>
      <c r="X5" s="11"/>
      <c r="Y5" s="11"/>
      <c r="Z5" s="12"/>
    </row>
    <row r="6" spans="1:26" ht="15.75" customHeight="1" x14ac:dyDescent="0.15">
      <c r="A6" s="27"/>
      <c r="B6" s="27"/>
      <c r="C6" s="27"/>
      <c r="D6" s="27"/>
      <c r="E6" s="28"/>
      <c r="F6" s="28"/>
      <c r="G6" s="28"/>
      <c r="H6" s="29"/>
      <c r="I6" s="30"/>
      <c r="J6" s="30"/>
      <c r="K6" s="30"/>
      <c r="L6" s="30"/>
      <c r="M6" s="30"/>
      <c r="N6" s="31"/>
      <c r="O6" s="23"/>
      <c r="P6" s="3"/>
      <c r="Q6" s="3"/>
      <c r="R6" s="3"/>
      <c r="S6" s="3"/>
      <c r="T6" s="3"/>
      <c r="U6" s="32"/>
      <c r="V6" s="10"/>
      <c r="W6" s="11"/>
      <c r="X6" s="11"/>
      <c r="Y6" s="11"/>
      <c r="Z6" s="12"/>
    </row>
    <row r="7" spans="1:26" ht="15.75" customHeight="1" x14ac:dyDescent="0.15">
      <c r="A7" s="289" t="s">
        <v>11</v>
      </c>
      <c r="B7" s="290"/>
      <c r="C7" s="291" t="s">
        <v>12</v>
      </c>
      <c r="D7" s="292"/>
      <c r="E7" s="292"/>
      <c r="F7" s="292"/>
      <c r="G7" s="292"/>
      <c r="H7" s="292"/>
      <c r="I7" s="292"/>
      <c r="J7" s="292"/>
      <c r="K7" s="292"/>
      <c r="L7" s="292"/>
      <c r="M7" s="293"/>
      <c r="N7" s="34"/>
      <c r="O7" s="35"/>
      <c r="P7" s="3"/>
      <c r="Q7" s="3"/>
      <c r="R7" s="32"/>
      <c r="S7" s="32"/>
      <c r="T7" s="20"/>
      <c r="U7" s="11"/>
      <c r="V7" s="11"/>
      <c r="W7" s="11"/>
      <c r="X7" s="11"/>
      <c r="Y7" s="11"/>
      <c r="Z7" s="12"/>
    </row>
    <row r="8" spans="1:26" ht="15.75" customHeight="1" x14ac:dyDescent="0.15">
      <c r="A8" s="36"/>
      <c r="B8" s="37">
        <v>1</v>
      </c>
      <c r="C8" s="38">
        <v>2</v>
      </c>
      <c r="D8" s="38">
        <v>3</v>
      </c>
      <c r="E8" s="38">
        <v>4</v>
      </c>
      <c r="F8" s="38">
        <v>5</v>
      </c>
      <c r="G8" s="38">
        <v>6</v>
      </c>
      <c r="H8" s="39">
        <v>7</v>
      </c>
      <c r="I8" s="39">
        <v>8</v>
      </c>
      <c r="J8" s="39">
        <v>9</v>
      </c>
      <c r="K8" s="39">
        <v>10</v>
      </c>
      <c r="L8" s="40">
        <v>11</v>
      </c>
      <c r="M8" s="41">
        <v>12</v>
      </c>
      <c r="N8" s="42" t="s">
        <v>13</v>
      </c>
      <c r="O8" s="43"/>
      <c r="P8" s="32"/>
      <c r="Q8" s="20"/>
      <c r="R8" s="11"/>
      <c r="S8" s="11"/>
      <c r="T8" s="11"/>
      <c r="U8" s="11"/>
      <c r="V8" s="11"/>
      <c r="W8" s="11"/>
      <c r="X8" s="11"/>
      <c r="Y8" s="11"/>
      <c r="Z8" s="12"/>
    </row>
    <row r="9" spans="1:26" ht="86" customHeight="1" x14ac:dyDescent="0.15">
      <c r="A9" s="44" t="s">
        <v>14</v>
      </c>
      <c r="B9" s="275" t="str">
        <f>IF(D4="Yes","X","S1 or PBS + 1.6% PFA")</f>
        <v>S1 or PBS + 1.6% PFA</v>
      </c>
      <c r="C9" s="275" t="s">
        <v>65</v>
      </c>
      <c r="D9" s="275" t="s">
        <v>66</v>
      </c>
      <c r="E9" s="275" t="s">
        <v>17</v>
      </c>
      <c r="F9" s="275" t="s">
        <v>18</v>
      </c>
      <c r="G9" s="275" t="s">
        <v>86</v>
      </c>
      <c r="H9" s="275" t="str">
        <f>IF(D5="No","X","Screening buffer (12mL 1x CODEX buffer mixed with 3mL DMSO)")</f>
        <v>Screening buffer (12mL 1x CODEX buffer mixed with 3mL DMSO)</v>
      </c>
      <c r="I9" s="275" t="str">
        <f>IF(D5="No","X","Screening buffer (3mL 1x CODEX buffer mixed with 12mL DMSO)")</f>
        <v>Screening buffer (3mL 1x CODEX buffer mixed with 12mL DMSO)</v>
      </c>
      <c r="J9" s="275" t="s">
        <v>67</v>
      </c>
      <c r="K9" s="275" t="s">
        <v>15</v>
      </c>
      <c r="L9" s="275" t="s">
        <v>15</v>
      </c>
      <c r="M9" s="275" t="s">
        <v>15</v>
      </c>
      <c r="N9" s="275" t="s">
        <v>20</v>
      </c>
      <c r="O9" s="49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 spans="1:26" ht="15.75" customHeight="1" x14ac:dyDescent="0.15">
      <c r="A10" s="50"/>
      <c r="B10" s="51"/>
      <c r="C10" s="51"/>
      <c r="D10" s="51"/>
      <c r="E10" s="51"/>
      <c r="F10" s="51"/>
      <c r="G10" s="51"/>
      <c r="H10" s="330" t="s">
        <v>92</v>
      </c>
      <c r="I10" s="330" t="s">
        <v>93</v>
      </c>
      <c r="J10" s="52"/>
      <c r="K10" s="52"/>
      <c r="L10" s="52"/>
      <c r="M10" s="52"/>
      <c r="N10" s="53"/>
      <c r="O10" s="180"/>
      <c r="P10" s="181"/>
      <c r="Q10" s="181"/>
      <c r="R10" s="11"/>
      <c r="S10" s="11"/>
      <c r="T10" s="11"/>
      <c r="U10" s="11"/>
      <c r="V10" s="11"/>
      <c r="W10" s="11"/>
      <c r="X10" s="11"/>
      <c r="Y10" s="11"/>
      <c r="Z10" s="12"/>
    </row>
    <row r="11" spans="1:26" ht="15.75" customHeight="1" x14ac:dyDescent="0.15">
      <c r="A11" s="318" t="s">
        <v>21</v>
      </c>
      <c r="B11" s="319"/>
      <c r="C11" s="320" t="s">
        <v>22</v>
      </c>
      <c r="D11" s="321"/>
      <c r="E11" s="321"/>
      <c r="F11" s="321"/>
      <c r="G11" s="321"/>
      <c r="H11" s="321"/>
      <c r="I11" s="321"/>
      <c r="J11" s="321"/>
      <c r="K11" s="321"/>
      <c r="L11" s="321"/>
      <c r="M11" s="322"/>
      <c r="N11" s="56"/>
      <c r="O11" s="63" t="s">
        <v>24</v>
      </c>
      <c r="P11" s="182"/>
      <c r="Q11" s="183"/>
      <c r="R11" s="184"/>
      <c r="S11" s="58"/>
      <c r="T11" s="58"/>
      <c r="U11" s="58"/>
      <c r="V11" s="11"/>
      <c r="W11" s="11"/>
      <c r="X11" s="11"/>
      <c r="Y11" s="11"/>
      <c r="Z11" s="12"/>
    </row>
    <row r="12" spans="1:26" ht="15.75" customHeight="1" x14ac:dyDescent="0.15">
      <c r="A12" s="59"/>
      <c r="B12" s="185">
        <v>1</v>
      </c>
      <c r="C12" s="185">
        <v>2</v>
      </c>
      <c r="D12" s="185">
        <v>3</v>
      </c>
      <c r="E12" s="185">
        <v>4</v>
      </c>
      <c r="F12" s="185">
        <v>5</v>
      </c>
      <c r="G12" s="185">
        <v>6</v>
      </c>
      <c r="H12" s="186">
        <v>7</v>
      </c>
      <c r="I12" s="186">
        <v>8</v>
      </c>
      <c r="J12" s="186">
        <v>9</v>
      </c>
      <c r="K12" s="186">
        <v>10</v>
      </c>
      <c r="L12" s="186">
        <v>11</v>
      </c>
      <c r="M12" s="186">
        <v>12</v>
      </c>
      <c r="N12" s="187" t="s">
        <v>13</v>
      </c>
      <c r="O12" s="188"/>
      <c r="P12" s="65"/>
      <c r="Q12" s="65"/>
      <c r="R12" s="65"/>
      <c r="S12" s="65"/>
      <c r="T12" s="65"/>
      <c r="U12" s="66"/>
      <c r="V12" s="67"/>
      <c r="W12" s="68"/>
      <c r="X12" s="11"/>
      <c r="Y12" s="11"/>
      <c r="Z12" s="12"/>
    </row>
    <row r="13" spans="1:26" ht="15.75" customHeight="1" x14ac:dyDescent="0.15">
      <c r="A13" s="189" t="s">
        <v>25</v>
      </c>
      <c r="B13" s="190" t="str">
        <f t="shared" ref="B13:M13" si="0">IF(B$12&lt;=$D$3,"Preblock","")</f>
        <v>Preblock</v>
      </c>
      <c r="C13" s="191" t="str">
        <f t="shared" si="0"/>
        <v>Preblock</v>
      </c>
      <c r="D13" s="191" t="str">
        <f t="shared" si="0"/>
        <v>Preblock</v>
      </c>
      <c r="E13" s="191" t="str">
        <f t="shared" si="0"/>
        <v>Preblock</v>
      </c>
      <c r="F13" s="191" t="str">
        <f t="shared" si="0"/>
        <v>Preblock</v>
      </c>
      <c r="G13" s="191" t="str">
        <f t="shared" si="0"/>
        <v>Preblock</v>
      </c>
      <c r="H13" s="191" t="str">
        <f t="shared" si="0"/>
        <v/>
      </c>
      <c r="I13" s="191" t="str">
        <f t="shared" si="0"/>
        <v/>
      </c>
      <c r="J13" s="191" t="str">
        <f t="shared" si="0"/>
        <v/>
      </c>
      <c r="K13" s="191" t="str">
        <f t="shared" si="0"/>
        <v/>
      </c>
      <c r="L13" s="191" t="str">
        <f t="shared" si="0"/>
        <v/>
      </c>
      <c r="M13" s="192" t="str">
        <f t="shared" si="0"/>
        <v/>
      </c>
      <c r="N13" s="193" t="str">
        <f>IF(IFERROR(FIND("C12",$D$2),0)&gt;0,70,120)&amp;" μL"</f>
        <v>120 μL</v>
      </c>
      <c r="O13" s="79" t="s">
        <v>68</v>
      </c>
      <c r="P13" s="65"/>
      <c r="Q13" s="65"/>
      <c r="R13" s="65"/>
      <c r="S13" s="65"/>
      <c r="T13" s="65"/>
      <c r="U13" s="66"/>
      <c r="V13" s="67"/>
      <c r="W13" s="11"/>
      <c r="X13" s="11"/>
      <c r="Y13" s="11"/>
      <c r="Z13" s="12"/>
    </row>
    <row r="14" spans="1:26" ht="15.75" customHeight="1" x14ac:dyDescent="0.15">
      <c r="A14" s="189" t="s">
        <v>27</v>
      </c>
      <c r="B14" s="194" t="str">
        <f t="shared" ref="B14:M14" si="1">IF(B$12&lt;=$D$3,"Ab cocktail "&amp;B$12,"")</f>
        <v>Ab cocktail 1</v>
      </c>
      <c r="C14" s="195" t="str">
        <f t="shared" si="1"/>
        <v>Ab cocktail 2</v>
      </c>
      <c r="D14" s="195" t="str">
        <f t="shared" si="1"/>
        <v>Ab cocktail 3</v>
      </c>
      <c r="E14" s="195" t="str">
        <f t="shared" si="1"/>
        <v>Ab cocktail 4</v>
      </c>
      <c r="F14" s="195" t="str">
        <f t="shared" si="1"/>
        <v>Ab cocktail 5</v>
      </c>
      <c r="G14" s="195" t="str">
        <f t="shared" si="1"/>
        <v>Ab cocktail 6</v>
      </c>
      <c r="H14" s="195" t="str">
        <f t="shared" si="1"/>
        <v/>
      </c>
      <c r="I14" s="195" t="str">
        <f t="shared" si="1"/>
        <v/>
      </c>
      <c r="J14" s="195" t="str">
        <f t="shared" si="1"/>
        <v/>
      </c>
      <c r="K14" s="195" t="str">
        <f t="shared" si="1"/>
        <v/>
      </c>
      <c r="L14" s="195" t="str">
        <f t="shared" si="1"/>
        <v/>
      </c>
      <c r="M14" s="196" t="str">
        <f t="shared" si="1"/>
        <v/>
      </c>
      <c r="N14" s="193" t="str">
        <f>IF(IFERROR(FIND("C12",$D$2),0)&gt;0,70,120)&amp;" μL"</f>
        <v>120 μL</v>
      </c>
      <c r="O14" s="79" t="s">
        <v>69</v>
      </c>
      <c r="P14" s="65"/>
      <c r="Q14" s="65"/>
      <c r="R14" s="65"/>
      <c r="S14" s="65"/>
      <c r="T14" s="65"/>
      <c r="U14" s="66"/>
      <c r="V14" s="67"/>
      <c r="W14" s="11"/>
      <c r="X14" s="11"/>
      <c r="Y14" s="11"/>
      <c r="Z14" s="12"/>
    </row>
    <row r="15" spans="1:26" ht="15.75" customHeight="1" x14ac:dyDescent="0.15">
      <c r="A15" s="189" t="s">
        <v>29</v>
      </c>
      <c r="B15" s="194" t="str">
        <f t="shared" ref="B15:M15" si="2">IF(B$12&lt;=$D$3,"Reagent F","")</f>
        <v>Reagent F</v>
      </c>
      <c r="C15" s="195" t="str">
        <f t="shared" si="2"/>
        <v>Reagent F</v>
      </c>
      <c r="D15" s="195" t="str">
        <f t="shared" si="2"/>
        <v>Reagent F</v>
      </c>
      <c r="E15" s="195" t="str">
        <f t="shared" si="2"/>
        <v>Reagent F</v>
      </c>
      <c r="F15" s="195" t="str">
        <f t="shared" si="2"/>
        <v>Reagent F</v>
      </c>
      <c r="G15" s="195" t="str">
        <f t="shared" si="2"/>
        <v>Reagent F</v>
      </c>
      <c r="H15" s="195" t="str">
        <f t="shared" si="2"/>
        <v/>
      </c>
      <c r="I15" s="195" t="str">
        <f t="shared" si="2"/>
        <v/>
      </c>
      <c r="J15" s="195" t="str">
        <f t="shared" si="2"/>
        <v/>
      </c>
      <c r="K15" s="195" t="str">
        <f t="shared" si="2"/>
        <v/>
      </c>
      <c r="L15" s="195" t="str">
        <f t="shared" si="2"/>
        <v/>
      </c>
      <c r="M15" s="196" t="str">
        <f t="shared" si="2"/>
        <v/>
      </c>
      <c r="N15" s="193" t="str">
        <f>IF(IFERROR(FIND("C12",$D$2),0)&gt;0,2.5,5)&amp;" μL"</f>
        <v>5 μL</v>
      </c>
      <c r="O15" s="79" t="s">
        <v>70</v>
      </c>
      <c r="P15" s="64"/>
      <c r="Q15" s="64"/>
      <c r="R15" s="64"/>
      <c r="S15" s="64"/>
      <c r="T15" s="64"/>
      <c r="U15" s="197"/>
      <c r="V15" s="67"/>
      <c r="W15" s="11"/>
      <c r="X15" s="11"/>
      <c r="Y15" s="11"/>
      <c r="Z15" s="12"/>
    </row>
    <row r="16" spans="1:26" ht="15.75" customHeight="1" x14ac:dyDescent="0.15">
      <c r="A16" s="189" t="s">
        <v>31</v>
      </c>
      <c r="B16" s="198" t="str">
        <f t="shared" ref="B16:M16" si="3">IF(B$12&lt;=$D$3,IF($D$5="Yes","Detector Mix #"&amp;B$12,""),"")</f>
        <v>Detector Mix #1</v>
      </c>
      <c r="C16" s="199" t="str">
        <f t="shared" si="3"/>
        <v>Detector Mix #2</v>
      </c>
      <c r="D16" s="199" t="str">
        <f t="shared" si="3"/>
        <v>Detector Mix #3</v>
      </c>
      <c r="E16" s="199" t="str">
        <f t="shared" si="3"/>
        <v>Detector Mix #4</v>
      </c>
      <c r="F16" s="199" t="str">
        <f t="shared" si="3"/>
        <v>Detector Mix #5</v>
      </c>
      <c r="G16" s="199" t="str">
        <f t="shared" si="3"/>
        <v>Detector Mix #6</v>
      </c>
      <c r="H16" s="199" t="str">
        <f t="shared" si="3"/>
        <v/>
      </c>
      <c r="I16" s="199" t="str">
        <f t="shared" si="3"/>
        <v/>
      </c>
      <c r="J16" s="199" t="str">
        <f t="shared" si="3"/>
        <v/>
      </c>
      <c r="K16" s="199" t="str">
        <f t="shared" si="3"/>
        <v/>
      </c>
      <c r="L16" s="199" t="str">
        <f t="shared" si="3"/>
        <v/>
      </c>
      <c r="M16" s="200" t="str">
        <f t="shared" si="3"/>
        <v/>
      </c>
      <c r="N16" s="193" t="str">
        <f>IF(D5="Yes",N13," ")</f>
        <v>120 μL</v>
      </c>
      <c r="O16" s="85"/>
      <c r="P16" s="86"/>
      <c r="Q16" s="33"/>
      <c r="R16" s="33"/>
      <c r="S16" s="33"/>
      <c r="T16" s="33"/>
      <c r="U16" s="86"/>
      <c r="V16" s="11"/>
      <c r="W16" s="11"/>
      <c r="X16" s="11"/>
      <c r="Y16" s="11"/>
      <c r="Z16" s="12"/>
    </row>
    <row r="17" spans="1:26" ht="15.75" customHeight="1" x14ac:dyDescent="0.15">
      <c r="A17" s="201" t="s">
        <v>32</v>
      </c>
      <c r="B17" s="202"/>
      <c r="C17" s="203"/>
      <c r="D17" s="204"/>
      <c r="E17" s="203"/>
      <c r="F17" s="204"/>
      <c r="G17" s="203"/>
      <c r="H17" s="203"/>
      <c r="I17" s="203"/>
      <c r="J17" s="203"/>
      <c r="K17" s="203"/>
      <c r="L17" s="203"/>
      <c r="M17" s="205"/>
      <c r="N17" s="206"/>
      <c r="O17" s="207" t="s">
        <v>71</v>
      </c>
      <c r="P17" s="208"/>
      <c r="Q17" s="209"/>
      <c r="R17" s="209"/>
      <c r="S17" s="209"/>
      <c r="T17" s="210"/>
      <c r="U17" s="67"/>
      <c r="V17" s="11"/>
      <c r="W17" s="11"/>
      <c r="X17" s="11"/>
      <c r="Y17" s="11"/>
      <c r="Z17" s="12"/>
    </row>
    <row r="18" spans="1:26" ht="15.75" customHeight="1" x14ac:dyDescent="0.15">
      <c r="A18" s="211" t="s">
        <v>33</v>
      </c>
      <c r="B18" s="212"/>
      <c r="C18" s="213"/>
      <c r="D18" s="214"/>
      <c r="E18" s="213"/>
      <c r="F18" s="214"/>
      <c r="G18" s="213"/>
      <c r="H18" s="213"/>
      <c r="I18" s="213"/>
      <c r="J18" s="213"/>
      <c r="K18" s="213"/>
      <c r="L18" s="213"/>
      <c r="M18" s="215"/>
      <c r="N18" s="216"/>
      <c r="O18" s="217" t="s">
        <v>72</v>
      </c>
      <c r="P18" s="218"/>
      <c r="Q18" s="218"/>
      <c r="R18" s="218"/>
      <c r="S18" s="218"/>
      <c r="T18" s="219"/>
      <c r="U18" s="67"/>
      <c r="V18" s="11"/>
      <c r="W18" s="11"/>
      <c r="X18" s="11"/>
      <c r="Y18" s="11"/>
      <c r="Z18" s="12"/>
    </row>
    <row r="19" spans="1:26" ht="15.75" customHeight="1" x14ac:dyDescent="0.15">
      <c r="A19" s="211" t="s">
        <v>34</v>
      </c>
      <c r="B19" s="212"/>
      <c r="C19" s="213"/>
      <c r="D19" s="214"/>
      <c r="E19" s="213"/>
      <c r="F19" s="214"/>
      <c r="G19" s="213"/>
      <c r="H19" s="213"/>
      <c r="I19" s="213"/>
      <c r="J19" s="213"/>
      <c r="K19" s="213"/>
      <c r="L19" s="213"/>
      <c r="M19" s="215"/>
      <c r="N19" s="216"/>
      <c r="O19" s="220" t="s">
        <v>38</v>
      </c>
      <c r="P19" s="221"/>
      <c r="Q19" s="221"/>
      <c r="R19" s="221"/>
      <c r="S19" s="222"/>
      <c r="T19" s="223"/>
      <c r="U19" s="224"/>
      <c r="V19" s="10"/>
      <c r="W19" s="11"/>
      <c r="X19" s="11"/>
      <c r="Y19" s="11"/>
      <c r="Z19" s="12"/>
    </row>
    <row r="20" spans="1:26" ht="15.75" customHeight="1" x14ac:dyDescent="0.15">
      <c r="A20" s="225" t="s">
        <v>35</v>
      </c>
      <c r="B20" s="226"/>
      <c r="C20" s="227"/>
      <c r="D20" s="228"/>
      <c r="E20" s="227"/>
      <c r="F20" s="228"/>
      <c r="G20" s="227"/>
      <c r="H20" s="227"/>
      <c r="I20" s="227"/>
      <c r="J20" s="227"/>
      <c r="K20" s="227"/>
      <c r="L20" s="227"/>
      <c r="M20" s="229"/>
      <c r="N20" s="230"/>
      <c r="O20" s="231" t="s">
        <v>73</v>
      </c>
      <c r="P20" s="232" t="s">
        <v>41</v>
      </c>
      <c r="Q20" s="232" t="s">
        <v>42</v>
      </c>
      <c r="R20" s="232" t="s">
        <v>43</v>
      </c>
      <c r="S20" s="314" t="s">
        <v>74</v>
      </c>
      <c r="T20" s="315"/>
      <c r="U20" s="233"/>
      <c r="V20" s="10"/>
      <c r="W20" s="11"/>
      <c r="X20" s="11"/>
      <c r="Y20" s="11"/>
      <c r="Z20" s="12"/>
    </row>
    <row r="21" spans="1:26" ht="15.75" customHeight="1" x14ac:dyDescent="0.15">
      <c r="A21" s="97"/>
      <c r="B21" s="98"/>
      <c r="C21" s="97"/>
      <c r="D21" s="97"/>
      <c r="E21" s="97"/>
      <c r="F21" s="97"/>
      <c r="G21" s="331" t="s">
        <v>94</v>
      </c>
      <c r="H21" s="331" t="s">
        <v>95</v>
      </c>
      <c r="I21" s="331" t="s">
        <v>96</v>
      </c>
      <c r="J21" s="97"/>
      <c r="K21" s="97"/>
      <c r="L21" s="97"/>
      <c r="M21" s="97"/>
      <c r="N21" s="234"/>
      <c r="O21" s="235" t="s">
        <v>75</v>
      </c>
      <c r="P21" s="232" t="s">
        <v>46</v>
      </c>
      <c r="Q21" s="232" t="s">
        <v>47</v>
      </c>
      <c r="R21" s="232" t="s">
        <v>48</v>
      </c>
      <c r="S21" s="316"/>
      <c r="T21" s="317"/>
      <c r="U21" s="233"/>
      <c r="V21" s="10"/>
      <c r="W21" s="11"/>
      <c r="X21" s="11"/>
      <c r="Y21" s="11"/>
      <c r="Z21" s="12"/>
    </row>
    <row r="22" spans="1:26" ht="15.75" customHeight="1" x14ac:dyDescent="0.15">
      <c r="A22" s="110"/>
      <c r="B22" s="323"/>
      <c r="C22" s="112"/>
      <c r="D22" s="113"/>
      <c r="E22" s="113"/>
      <c r="F22" s="113"/>
      <c r="G22" s="236"/>
      <c r="H22" s="274" t="s">
        <v>92</v>
      </c>
      <c r="I22" s="332" t="s">
        <v>97</v>
      </c>
      <c r="J22" s="113"/>
      <c r="K22" s="113"/>
      <c r="L22" s="113"/>
      <c r="M22" s="113"/>
      <c r="N22" s="113"/>
      <c r="O22" s="237"/>
      <c r="P22" s="238"/>
      <c r="Q22" s="239"/>
      <c r="R22" s="239"/>
      <c r="S22" s="240"/>
      <c r="T22" s="241"/>
      <c r="U22" s="3"/>
      <c r="V22" s="10"/>
      <c r="W22" s="11"/>
      <c r="X22" s="11"/>
      <c r="Y22" s="11"/>
      <c r="Z22" s="12"/>
    </row>
    <row r="23" spans="1:26" ht="15.75" customHeight="1" x14ac:dyDescent="0.15">
      <c r="A23" s="242"/>
      <c r="B23" s="324"/>
      <c r="C23" s="243"/>
      <c r="D23" s="244"/>
      <c r="E23" s="244"/>
      <c r="F23" s="3"/>
      <c r="G23" s="10"/>
      <c r="H23" s="11"/>
      <c r="I23" s="102"/>
      <c r="J23" s="3"/>
      <c r="K23" s="3"/>
      <c r="L23" s="3"/>
      <c r="M23" s="3"/>
      <c r="N23" s="3"/>
      <c r="O23" s="245"/>
      <c r="P23" s="246"/>
      <c r="Q23" s="246"/>
      <c r="R23" s="246"/>
      <c r="S23" s="246"/>
      <c r="T23" s="247"/>
      <c r="U23" s="3"/>
      <c r="V23" s="10"/>
      <c r="W23" s="11"/>
      <c r="X23" s="11"/>
      <c r="Y23" s="11"/>
      <c r="Z23" s="12"/>
    </row>
    <row r="24" spans="1:26" ht="13.5" customHeight="1" x14ac:dyDescent="0.2">
      <c r="A24" s="325" t="s">
        <v>44</v>
      </c>
      <c r="B24" s="326"/>
      <c r="C24" s="248" t="str">
        <f>"Omni-Stainer "&amp;D2&amp;" module"</f>
        <v>Omni-Stainer S12 module</v>
      </c>
      <c r="D24" s="249"/>
      <c r="E24" s="250"/>
      <c r="F24" s="251"/>
      <c r="G24" s="10"/>
      <c r="H24" s="252" t="s">
        <v>76</v>
      </c>
      <c r="I24" s="102"/>
      <c r="J24" s="3"/>
      <c r="K24" s="3">
        <f>15*0.2</f>
        <v>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10"/>
      <c r="W24" s="11"/>
      <c r="X24" s="11"/>
      <c r="Y24" s="11"/>
      <c r="Z24" s="12"/>
    </row>
    <row r="25" spans="1:26" ht="15.75" customHeight="1" x14ac:dyDescent="0.2">
      <c r="A25" s="253"/>
      <c r="B25" s="135">
        <v>1</v>
      </c>
      <c r="C25" s="136">
        <v>2</v>
      </c>
      <c r="D25" s="137">
        <v>3</v>
      </c>
      <c r="E25" s="254">
        <v>4</v>
      </c>
      <c r="F25" s="251"/>
      <c r="G25" s="10"/>
      <c r="H25" s="252" t="s">
        <v>77</v>
      </c>
      <c r="I25" s="10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0"/>
      <c r="W25" s="11"/>
      <c r="X25" s="11"/>
      <c r="Y25" s="11"/>
      <c r="Z25" s="12"/>
    </row>
    <row r="26" spans="1:26" ht="15.75" customHeight="1" x14ac:dyDescent="0.2">
      <c r="A26" s="255" t="s">
        <v>14</v>
      </c>
      <c r="B26" s="146" t="str">
        <f>IF(B25&lt;=$D$3,"Sample","")</f>
        <v>Sample</v>
      </c>
      <c r="C26" s="146" t="str">
        <f>IF(C25&lt;=$D$3,"Sample","")</f>
        <v>Sample</v>
      </c>
      <c r="D26" s="146" t="str">
        <f>IF(D25&lt;=$D$3,"Sample","")</f>
        <v>Sample</v>
      </c>
      <c r="E26" s="256" t="str">
        <f>IF(E25&lt;=$D$3,"Sample","")</f>
        <v>Sample</v>
      </c>
      <c r="F26" s="251"/>
      <c r="G26" s="10"/>
      <c r="H26" s="252" t="s">
        <v>78</v>
      </c>
      <c r="I26" s="10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0"/>
      <c r="W26" s="11"/>
      <c r="X26" s="11"/>
      <c r="Y26" s="11"/>
      <c r="Z26" s="12"/>
    </row>
    <row r="27" spans="1:26" ht="15.75" customHeight="1" x14ac:dyDescent="0.2">
      <c r="A27" s="255" t="s">
        <v>27</v>
      </c>
      <c r="B27" s="146" t="str">
        <f>IF((B$25+4)&lt;=$D$3,"Sample","")</f>
        <v>Sample</v>
      </c>
      <c r="C27" s="146" t="str">
        <f>IF((C$25+4)&lt;=$D$3,"Sample","")</f>
        <v>Sample</v>
      </c>
      <c r="D27" s="146" t="str">
        <f>IF((D$25+4)&lt;=$D$3,"Sample","")</f>
        <v/>
      </c>
      <c r="E27" s="256" t="str">
        <f>IF((E$25+4)&lt;=$D$3,"Sample","")</f>
        <v/>
      </c>
      <c r="F27" s="251"/>
      <c r="G27" s="10"/>
      <c r="H27" s="252" t="s">
        <v>79</v>
      </c>
      <c r="I27" s="10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0"/>
      <c r="W27" s="11"/>
      <c r="X27" s="11"/>
      <c r="Y27" s="11"/>
      <c r="Z27" s="12"/>
    </row>
    <row r="28" spans="1:26" ht="15.75" customHeight="1" x14ac:dyDescent="0.2">
      <c r="A28" s="257" t="s">
        <v>29</v>
      </c>
      <c r="B28" s="258" t="str">
        <f>IF((B$25+8)&lt;=$D$3,"Sample","")</f>
        <v/>
      </c>
      <c r="C28" s="258" t="str">
        <f>IF((C$25+8)&lt;=$D$3,"Sample","")</f>
        <v/>
      </c>
      <c r="D28" s="258" t="str">
        <f>IF((D$25+8)&lt;=$D$3,"Sample","")</f>
        <v/>
      </c>
      <c r="E28" s="259" t="str">
        <f>IF((E$25+8)&lt;=$D$3,"Sample","")</f>
        <v/>
      </c>
      <c r="F28" s="251"/>
      <c r="G28" s="10"/>
      <c r="H28" s="252" t="s">
        <v>80</v>
      </c>
      <c r="I28" s="10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0"/>
      <c r="W28" s="11"/>
      <c r="X28" s="11"/>
      <c r="Y28" s="11"/>
      <c r="Z28" s="12"/>
    </row>
    <row r="29" spans="1:26" ht="15.75" customHeight="1" x14ac:dyDescent="0.2">
      <c r="A29" s="260"/>
      <c r="B29" s="261"/>
      <c r="C29" s="262"/>
      <c r="D29" s="263"/>
      <c r="E29" s="263"/>
      <c r="F29" s="3"/>
      <c r="G29" s="169"/>
      <c r="H29" s="252" t="s">
        <v>81</v>
      </c>
      <c r="I29" s="90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1"/>
      <c r="X29" s="11"/>
      <c r="Y29" s="11"/>
      <c r="Z29" s="12"/>
    </row>
    <row r="30" spans="1:26" ht="15.75" customHeight="1" x14ac:dyDescent="0.2">
      <c r="A30" s="3"/>
      <c r="B30" s="264"/>
      <c r="C30" s="265"/>
      <c r="D30" s="265"/>
      <c r="E30" s="265"/>
      <c r="F30" s="3"/>
      <c r="G30" s="3"/>
      <c r="H30" s="266" t="s">
        <v>82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0"/>
      <c r="W30" s="11"/>
      <c r="X30" s="11"/>
      <c r="Y30" s="11"/>
      <c r="Z30" s="12"/>
    </row>
    <row r="31" spans="1:26" ht="15.75" customHeight="1" x14ac:dyDescent="0.2">
      <c r="A31" s="327" t="s">
        <v>50</v>
      </c>
      <c r="B31" s="310"/>
      <c r="C31" s="311" t="s">
        <v>51</v>
      </c>
      <c r="D31" s="312"/>
      <c r="E31" s="313"/>
      <c r="F31" s="233"/>
      <c r="G31" s="3"/>
      <c r="H31" s="266" t="s">
        <v>83</v>
      </c>
      <c r="I31" s="3"/>
      <c r="J31" s="3"/>
      <c r="K31" s="3"/>
      <c r="L31" s="270"/>
      <c r="M31" s="3"/>
      <c r="N31" s="3"/>
      <c r="O31" s="3"/>
      <c r="P31" s="3"/>
      <c r="Q31" s="3"/>
      <c r="R31" s="3"/>
      <c r="S31" s="3"/>
      <c r="T31" s="3"/>
      <c r="U31" s="3"/>
      <c r="V31" s="10"/>
      <c r="W31" s="11"/>
      <c r="X31" s="11"/>
      <c r="Y31" s="11"/>
      <c r="Z31" s="12"/>
    </row>
    <row r="32" spans="1:26" ht="15.75" customHeight="1" x14ac:dyDescent="0.2">
      <c r="A32" s="309" t="s">
        <v>52</v>
      </c>
      <c r="B32" s="310"/>
      <c r="C32" s="311" t="s">
        <v>53</v>
      </c>
      <c r="D32" s="312"/>
      <c r="E32" s="313"/>
      <c r="F32" s="233"/>
      <c r="G32" s="3"/>
      <c r="H32" s="267" t="s">
        <v>84</v>
      </c>
      <c r="I32" s="3"/>
      <c r="J32" s="3"/>
      <c r="K32" s="3"/>
      <c r="L32" s="270">
        <f>3/12</f>
        <v>0.25</v>
      </c>
      <c r="M32" s="3"/>
      <c r="N32" s="3"/>
      <c r="O32" s="3"/>
      <c r="P32" s="3"/>
      <c r="Q32" s="3"/>
      <c r="R32" s="3"/>
      <c r="S32" s="3"/>
      <c r="T32" s="3"/>
      <c r="U32" s="3"/>
      <c r="V32" s="10"/>
      <c r="W32" s="11"/>
      <c r="X32" s="11"/>
      <c r="Y32" s="11"/>
      <c r="Z32" s="12"/>
    </row>
    <row r="33" spans="1:26" ht="15.75" customHeight="1" x14ac:dyDescent="0.15">
      <c r="A33" s="3"/>
      <c r="B33" s="268"/>
      <c r="C33" s="269"/>
      <c r="D33" s="269"/>
      <c r="E33" s="269"/>
      <c r="F33" s="3"/>
      <c r="G33" s="3"/>
      <c r="H33" s="3"/>
      <c r="I33" s="3"/>
      <c r="J33" s="3"/>
      <c r="K33" s="3"/>
      <c r="L33" s="270">
        <f>12/15</f>
        <v>0.8</v>
      </c>
      <c r="M33" s="3"/>
      <c r="N33" s="3"/>
      <c r="O33" s="3"/>
      <c r="P33" s="3"/>
      <c r="Q33" s="3"/>
      <c r="R33" s="3"/>
      <c r="S33" s="3"/>
      <c r="T33" s="3"/>
      <c r="U33" s="3"/>
      <c r="V33" s="10"/>
      <c r="W33" s="11"/>
      <c r="X33" s="11"/>
      <c r="Y33" s="11"/>
      <c r="Z33" s="12"/>
    </row>
    <row r="34" spans="1:26" ht="15.75" customHeight="1" x14ac:dyDescent="0.15">
      <c r="A34" s="164"/>
      <c r="B34" s="21"/>
      <c r="C34" s="21"/>
      <c r="D34" s="21"/>
      <c r="E34" s="21"/>
      <c r="F34" s="21"/>
      <c r="G34" s="21"/>
      <c r="H34" s="273" t="s">
        <v>85</v>
      </c>
      <c r="I34" s="21"/>
      <c r="J34" s="21"/>
      <c r="K34" s="21"/>
      <c r="L34" s="271"/>
      <c r="M34" s="21"/>
      <c r="N34" s="21"/>
      <c r="O34" s="21"/>
      <c r="P34" s="21"/>
      <c r="Q34" s="21"/>
      <c r="R34" s="21"/>
      <c r="S34" s="21"/>
      <c r="T34" s="21"/>
      <c r="U34" s="21"/>
      <c r="V34" s="11"/>
      <c r="W34" s="11"/>
      <c r="X34" s="11"/>
      <c r="Y34" s="11"/>
      <c r="Z34" s="12"/>
    </row>
    <row r="35" spans="1:26" ht="15.75" customHeight="1" x14ac:dyDescent="0.15">
      <c r="A35" s="167"/>
      <c r="B35" s="11"/>
      <c r="C35" s="11"/>
      <c r="D35" s="11"/>
      <c r="E35" s="11"/>
      <c r="F35" s="11"/>
      <c r="G35" s="11"/>
      <c r="H35" s="274" t="s">
        <v>87</v>
      </c>
      <c r="I35" s="11"/>
      <c r="J35" s="11"/>
      <c r="K35" s="11"/>
      <c r="L35" s="272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</row>
    <row r="36" spans="1:26" ht="15.75" customHeight="1" x14ac:dyDescent="0.15">
      <c r="A36" s="167"/>
      <c r="B36" s="11"/>
      <c r="C36" s="11"/>
      <c r="D36" s="11"/>
      <c r="E36" s="11"/>
      <c r="F36" s="11"/>
      <c r="G36" s="11"/>
      <c r="H36" s="274" t="s">
        <v>89</v>
      </c>
      <c r="I36" s="11"/>
      <c r="J36" s="11"/>
      <c r="K36" s="11"/>
      <c r="L36" s="272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</row>
    <row r="37" spans="1:26" ht="15.75" customHeight="1" x14ac:dyDescent="0.15">
      <c r="A37" s="167"/>
      <c r="B37" s="11"/>
      <c r="C37" s="11"/>
      <c r="D37" s="11"/>
      <c r="E37" s="11"/>
      <c r="F37" s="11"/>
      <c r="G37" s="11"/>
      <c r="H37" s="274" t="s">
        <v>88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</row>
    <row r="38" spans="1:26" ht="15.75" customHeight="1" x14ac:dyDescent="0.15">
      <c r="A38" s="167"/>
      <c r="B38" s="11"/>
      <c r="C38" s="11"/>
      <c r="D38" s="11"/>
      <c r="E38" s="11"/>
      <c r="F38" s="11"/>
      <c r="G38" s="11"/>
      <c r="H38" s="274" t="s">
        <v>90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</row>
    <row r="39" spans="1:26" ht="15.75" customHeight="1" x14ac:dyDescent="0.15">
      <c r="A39" s="167"/>
      <c r="B39" s="11"/>
      <c r="C39" s="11"/>
      <c r="D39" s="11"/>
      <c r="E39" s="11"/>
      <c r="F39" s="11"/>
      <c r="G39" s="11"/>
      <c r="H39" s="274" t="s">
        <v>91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 spans="1:26" ht="15.75" customHeight="1" x14ac:dyDescent="0.15">
      <c r="A40" s="16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 spans="1:26" ht="15.75" customHeight="1" x14ac:dyDescent="0.15">
      <c r="A41" s="167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spans="1:26" ht="15.75" customHeight="1" x14ac:dyDescent="0.15">
      <c r="A42" s="16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spans="1:26" ht="15.75" customHeight="1" x14ac:dyDescent="0.15">
      <c r="A43" s="16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 spans="1:26" ht="15.75" customHeight="1" x14ac:dyDescent="0.15">
      <c r="A44" s="16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 spans="1:26" ht="15.75" customHeight="1" x14ac:dyDescent="0.15">
      <c r="A45" s="16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 spans="1:26" ht="15.75" customHeight="1" x14ac:dyDescent="0.15">
      <c r="A46" s="16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 spans="1:26" ht="15.75" customHeight="1" x14ac:dyDescent="0.15">
      <c r="A47" s="16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 spans="1:26" ht="15.75" customHeight="1" x14ac:dyDescent="0.15">
      <c r="A48" s="16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spans="1:26" ht="15.75" customHeight="1" x14ac:dyDescent="0.15">
      <c r="A49" s="16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 spans="1:26" ht="15.75" customHeight="1" x14ac:dyDescent="0.15">
      <c r="A50" s="16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 spans="1:26" ht="15.75" customHeight="1" x14ac:dyDescent="0.15">
      <c r="A51" s="16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</row>
    <row r="52" spans="1:26" ht="15.75" customHeight="1" x14ac:dyDescent="0.15">
      <c r="A52" s="16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</row>
    <row r="53" spans="1:26" ht="15.75" customHeight="1" x14ac:dyDescent="0.15">
      <c r="A53" s="16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</row>
    <row r="54" spans="1:26" ht="15.75" customHeight="1" x14ac:dyDescent="0.15">
      <c r="A54" s="16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 spans="1:26" ht="15.75" customHeight="1" x14ac:dyDescent="0.15">
      <c r="A55" s="167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 spans="1:26" ht="15.75" customHeight="1" x14ac:dyDescent="0.15">
      <c r="A56" s="16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 spans="1:26" ht="15.75" customHeight="1" x14ac:dyDescent="0.15">
      <c r="A57" s="167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 spans="1:26" ht="15.75" customHeight="1" x14ac:dyDescent="0.15">
      <c r="A58" s="16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</row>
    <row r="59" spans="1:26" ht="15.75" customHeight="1" x14ac:dyDescent="0.15">
      <c r="A59" s="167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  <row r="60" spans="1:26" ht="15.75" customHeight="1" x14ac:dyDescent="0.15">
      <c r="A60" s="16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</row>
    <row r="61" spans="1:26" ht="15.75" customHeight="1" x14ac:dyDescent="0.15">
      <c r="A61" s="167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</row>
    <row r="62" spans="1:26" ht="15.75" customHeight="1" x14ac:dyDescent="0.15">
      <c r="A62" s="16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 spans="1:26" ht="15.75" customHeight="1" x14ac:dyDescent="0.15">
      <c r="A63" s="167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 spans="1:26" ht="15.75" customHeight="1" x14ac:dyDescent="0.15">
      <c r="A64" s="16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spans="1:26" ht="15.75" customHeight="1" x14ac:dyDescent="0.15">
      <c r="A65" s="167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 spans="1:26" ht="15.75" customHeight="1" x14ac:dyDescent="0.15">
      <c r="A66" s="16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</row>
    <row r="67" spans="1:26" ht="15.75" customHeight="1" x14ac:dyDescent="0.15">
      <c r="A67" s="167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 spans="1:26" ht="15.75" customHeight="1" x14ac:dyDescent="0.15">
      <c r="A68" s="16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 spans="1:26" ht="15.75" customHeight="1" x14ac:dyDescent="0.15">
      <c r="A69" s="16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 spans="1:26" ht="15.75" customHeight="1" x14ac:dyDescent="0.15">
      <c r="A70" s="16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 spans="1:26" ht="15.75" customHeight="1" x14ac:dyDescent="0.15">
      <c r="A71" s="16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</row>
    <row r="72" spans="1:26" ht="15.75" customHeight="1" x14ac:dyDescent="0.15">
      <c r="A72" s="16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</row>
    <row r="73" spans="1:26" ht="15.75" customHeight="1" x14ac:dyDescent="0.15">
      <c r="A73" s="16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</row>
    <row r="74" spans="1:26" ht="15.75" customHeight="1" x14ac:dyDescent="0.15">
      <c r="A74" s="16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</row>
    <row r="75" spans="1:26" ht="15.75" customHeight="1" x14ac:dyDescent="0.15">
      <c r="A75" s="16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</row>
    <row r="76" spans="1:26" ht="15.75" customHeight="1" x14ac:dyDescent="0.15">
      <c r="A76" s="16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</row>
    <row r="77" spans="1:26" ht="15.75" customHeight="1" x14ac:dyDescent="0.15">
      <c r="A77" s="16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 spans="1:26" ht="15.75" customHeight="1" x14ac:dyDescent="0.15">
      <c r="A78" s="16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 spans="1:26" ht="15.75" customHeight="1" x14ac:dyDescent="0.15">
      <c r="A79" s="16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 spans="1:26" ht="15.75" customHeight="1" x14ac:dyDescent="0.15">
      <c r="A80" s="16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 spans="1:26" ht="15.75" customHeight="1" x14ac:dyDescent="0.15">
      <c r="A81" s="16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 spans="1:26" ht="15.75" customHeight="1" x14ac:dyDescent="0.15">
      <c r="A82" s="16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 spans="1:26" ht="15.75" customHeight="1" x14ac:dyDescent="0.15">
      <c r="A83" s="16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 spans="1:26" ht="15.75" customHeight="1" x14ac:dyDescent="0.15">
      <c r="A84" s="16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 spans="1:26" ht="15.75" customHeight="1" x14ac:dyDescent="0.15">
      <c r="A85" s="167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 spans="1:26" ht="15.75" customHeight="1" x14ac:dyDescent="0.15">
      <c r="A86" s="16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 spans="1:26" ht="15.75" customHeight="1" x14ac:dyDescent="0.15">
      <c r="A87" s="16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 spans="1:26" ht="15.75" customHeight="1" x14ac:dyDescent="0.15">
      <c r="A88" s="16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 spans="1:26" ht="15.75" customHeight="1" x14ac:dyDescent="0.15">
      <c r="A89" s="167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 spans="1:26" ht="15.75" customHeight="1" x14ac:dyDescent="0.15">
      <c r="A90" s="16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 spans="1:26" ht="15.75" customHeight="1" x14ac:dyDescent="0.15">
      <c r="A91" s="167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 spans="1:26" ht="15.75" customHeight="1" x14ac:dyDescent="0.15">
      <c r="A92" s="16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 spans="1:26" ht="15.75" customHeight="1" x14ac:dyDescent="0.15">
      <c r="A93" s="167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 spans="1:26" ht="15.75" customHeight="1" x14ac:dyDescent="0.15">
      <c r="A94" s="16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 spans="1:26" ht="15.75" customHeight="1" x14ac:dyDescent="0.15">
      <c r="A95" s="167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 spans="1:26" ht="15.75" customHeight="1" x14ac:dyDescent="0.15">
      <c r="A96" s="16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 spans="1:26" ht="15.75" customHeight="1" x14ac:dyDescent="0.15">
      <c r="A97" s="16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 spans="1:26" ht="15.75" customHeight="1" x14ac:dyDescent="0.15">
      <c r="A98" s="16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 spans="1:26" ht="15.75" customHeight="1" x14ac:dyDescent="0.15">
      <c r="A99" s="16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 spans="1:26" ht="15.75" customHeight="1" x14ac:dyDescent="0.15">
      <c r="A100" s="16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 spans="1:26" ht="15.75" customHeight="1" x14ac:dyDescent="0.15">
      <c r="A101" s="16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 spans="1:26" ht="15.75" customHeight="1" x14ac:dyDescent="0.15">
      <c r="A102" s="16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 spans="1:26" ht="15.75" customHeight="1" x14ac:dyDescent="0.15">
      <c r="A103" s="16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 spans="1:26" ht="15.75" customHeight="1" x14ac:dyDescent="0.15">
      <c r="A104" s="16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 spans="1:26" ht="15.75" customHeight="1" x14ac:dyDescent="0.15">
      <c r="A105" s="16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 spans="1:26" ht="15.75" customHeight="1" x14ac:dyDescent="0.15">
      <c r="A106" s="16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 spans="1:26" ht="15.75" customHeight="1" x14ac:dyDescent="0.15">
      <c r="A107" s="16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 spans="1:26" ht="15.75" customHeight="1" x14ac:dyDescent="0.15">
      <c r="A108" s="16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 spans="1:26" ht="15.75" customHeight="1" x14ac:dyDescent="0.15">
      <c r="A109" s="16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 spans="1:26" ht="15.75" customHeight="1" x14ac:dyDescent="0.15">
      <c r="A110" s="16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 spans="1:26" ht="15.75" customHeight="1" x14ac:dyDescent="0.15">
      <c r="A111" s="16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 spans="1:26" ht="15.75" customHeight="1" x14ac:dyDescent="0.15">
      <c r="A112" s="16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 spans="1:26" ht="15.75" customHeight="1" x14ac:dyDescent="0.15">
      <c r="A113" s="167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 spans="1:26" ht="15.75" customHeight="1" x14ac:dyDescent="0.15">
      <c r="A114" s="16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 spans="1:26" ht="15.75" customHeight="1" x14ac:dyDescent="0.15">
      <c r="A115" s="167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 spans="1:26" ht="15.75" customHeight="1" x14ac:dyDescent="0.15">
      <c r="A116" s="16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 spans="1:26" ht="15.75" customHeight="1" x14ac:dyDescent="0.15">
      <c r="A117" s="167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 spans="1:26" ht="15.75" customHeight="1" x14ac:dyDescent="0.15">
      <c r="A118" s="16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 spans="1:26" ht="15.75" customHeight="1" x14ac:dyDescent="0.15">
      <c r="A119" s="167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 spans="1:26" ht="15.75" customHeight="1" x14ac:dyDescent="0.15">
      <c r="A120" s="16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 spans="1:26" ht="15.75" customHeight="1" x14ac:dyDescent="0.15">
      <c r="A121" s="167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 spans="1:26" ht="15.75" customHeight="1" x14ac:dyDescent="0.15">
      <c r="A122" s="16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 spans="1:26" ht="15.75" customHeight="1" x14ac:dyDescent="0.15">
      <c r="A123" s="167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 spans="1:26" ht="15.75" customHeight="1" x14ac:dyDescent="0.15">
      <c r="A124" s="16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 spans="1:26" ht="15.75" customHeight="1" x14ac:dyDescent="0.15">
      <c r="A125" s="167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 spans="1:26" ht="15.75" customHeight="1" x14ac:dyDescent="0.15">
      <c r="A126" s="16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 spans="1:26" ht="15.75" customHeight="1" x14ac:dyDescent="0.15">
      <c r="A127" s="16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 spans="1:26" ht="15.75" customHeight="1" x14ac:dyDescent="0.15">
      <c r="A128" s="16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 spans="1:26" ht="15.75" customHeight="1" x14ac:dyDescent="0.15">
      <c r="A129" s="16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 spans="1:26" ht="15.75" customHeight="1" x14ac:dyDescent="0.15">
      <c r="A130" s="16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 spans="1:26" ht="15.75" customHeight="1" x14ac:dyDescent="0.15">
      <c r="A131" s="16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 spans="1:26" ht="15.75" customHeight="1" x14ac:dyDescent="0.15">
      <c r="A132" s="16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 spans="1:26" ht="15.75" customHeight="1" x14ac:dyDescent="0.15">
      <c r="A133" s="16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 spans="1:26" ht="15.75" customHeight="1" x14ac:dyDescent="0.15">
      <c r="A134" s="16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 spans="1:26" ht="15.75" customHeight="1" x14ac:dyDescent="0.15">
      <c r="A135" s="16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 spans="1:26" ht="15.75" customHeight="1" x14ac:dyDescent="0.15">
      <c r="A136" s="16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 spans="1:26" ht="15.75" customHeight="1" x14ac:dyDescent="0.15">
      <c r="A137" s="16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 spans="1:26" ht="15.75" customHeight="1" x14ac:dyDescent="0.15">
      <c r="A138" s="16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</row>
    <row r="139" spans="1:26" ht="15.75" customHeight="1" x14ac:dyDescent="0.15">
      <c r="A139" s="16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</row>
    <row r="140" spans="1:26" ht="15.75" customHeight="1" x14ac:dyDescent="0.15">
      <c r="A140" s="16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</row>
    <row r="141" spans="1:26" ht="15.75" customHeight="1" x14ac:dyDescent="0.15">
      <c r="A141" s="16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</row>
    <row r="142" spans="1:26" ht="15.75" customHeight="1" x14ac:dyDescent="0.15">
      <c r="A142" s="16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 spans="1:26" ht="15.75" customHeight="1" x14ac:dyDescent="0.15">
      <c r="A143" s="16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 spans="1:26" ht="15.75" customHeight="1" x14ac:dyDescent="0.15">
      <c r="A144" s="16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 spans="1:26" ht="15.75" customHeight="1" x14ac:dyDescent="0.15">
      <c r="A145" s="16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 spans="1:26" ht="15.75" customHeight="1" x14ac:dyDescent="0.15">
      <c r="A146" s="16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 spans="1:26" ht="15.75" customHeight="1" x14ac:dyDescent="0.15">
      <c r="A147" s="16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 spans="1:26" ht="15.75" customHeight="1" x14ac:dyDescent="0.15">
      <c r="A148" s="16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 spans="1:26" ht="15.75" customHeight="1" x14ac:dyDescent="0.15">
      <c r="A149" s="16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 spans="1:26" ht="15.75" customHeight="1" x14ac:dyDescent="0.15">
      <c r="A150" s="16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 spans="1:26" ht="15.75" customHeight="1" x14ac:dyDescent="0.15">
      <c r="A151" s="167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 spans="1:26" ht="15.75" customHeight="1" x14ac:dyDescent="0.15">
      <c r="A152" s="16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 spans="1:26" ht="15.75" customHeight="1" x14ac:dyDescent="0.15">
      <c r="A153" s="167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 spans="1:26" ht="15.75" customHeight="1" x14ac:dyDescent="0.15">
      <c r="A154" s="16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 spans="1:26" ht="15.75" customHeight="1" x14ac:dyDescent="0.15">
      <c r="A155" s="167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 spans="1:26" ht="15.75" customHeight="1" x14ac:dyDescent="0.15">
      <c r="A156" s="16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 spans="1:26" ht="15.75" customHeight="1" x14ac:dyDescent="0.15">
      <c r="A157" s="16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 spans="1:26" ht="15.75" customHeight="1" x14ac:dyDescent="0.15">
      <c r="A158" s="16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 spans="1:26" ht="15.75" customHeight="1" x14ac:dyDescent="0.15">
      <c r="A159" s="167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 spans="1:26" ht="15.75" customHeight="1" x14ac:dyDescent="0.15">
      <c r="A160" s="16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 spans="1:26" ht="15.75" customHeight="1" x14ac:dyDescent="0.15">
      <c r="A161" s="167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 spans="1:26" ht="15.75" customHeight="1" x14ac:dyDescent="0.15">
      <c r="A162" s="16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 spans="1:26" ht="15.75" customHeight="1" x14ac:dyDescent="0.15">
      <c r="A163" s="167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 spans="1:26" ht="15.75" customHeight="1" x14ac:dyDescent="0.15">
      <c r="A164" s="16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 spans="1:26" ht="15.75" customHeight="1" x14ac:dyDescent="0.15">
      <c r="A165" s="167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spans="1:26" ht="15.75" customHeight="1" x14ac:dyDescent="0.15">
      <c r="A166" s="16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spans="1:26" ht="15.75" customHeight="1" x14ac:dyDescent="0.15">
      <c r="A167" s="167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spans="1:26" ht="15.75" customHeight="1" x14ac:dyDescent="0.15">
      <c r="A168" s="16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spans="1:26" ht="15.75" customHeight="1" x14ac:dyDescent="0.15">
      <c r="A169" s="167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spans="1:26" ht="15.75" customHeight="1" x14ac:dyDescent="0.15">
      <c r="A170" s="16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spans="1:26" ht="15.75" customHeight="1" x14ac:dyDescent="0.15">
      <c r="A171" s="167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spans="1:26" ht="15.75" customHeight="1" x14ac:dyDescent="0.15">
      <c r="A172" s="16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spans="1:26" ht="15.75" customHeight="1" x14ac:dyDescent="0.15">
      <c r="A173" s="167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spans="1:26" ht="15.75" customHeight="1" x14ac:dyDescent="0.15">
      <c r="A174" s="16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spans="1:26" ht="15.75" customHeight="1" x14ac:dyDescent="0.15">
      <c r="A175" s="167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spans="1:26" ht="15.75" customHeight="1" x14ac:dyDescent="0.15">
      <c r="A176" s="16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spans="1:26" ht="15.75" customHeight="1" x14ac:dyDescent="0.15">
      <c r="A177" s="167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spans="1:26" ht="15.75" customHeight="1" x14ac:dyDescent="0.15">
      <c r="A178" s="16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spans="1:26" ht="15.75" customHeight="1" x14ac:dyDescent="0.15">
      <c r="A179" s="167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spans="1:26" ht="15.75" customHeight="1" x14ac:dyDescent="0.15">
      <c r="A180" s="16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 spans="1:26" ht="15.75" customHeight="1" x14ac:dyDescent="0.15">
      <c r="A181" s="167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 spans="1:26" ht="15.75" customHeight="1" x14ac:dyDescent="0.15">
      <c r="A182" s="16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 spans="1:26" ht="15.75" customHeight="1" x14ac:dyDescent="0.15">
      <c r="A183" s="167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 spans="1:26" ht="15.75" customHeight="1" x14ac:dyDescent="0.15">
      <c r="A184" s="16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spans="1:26" ht="15.75" customHeight="1" x14ac:dyDescent="0.15">
      <c r="A185" s="167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spans="1:26" ht="15.75" customHeight="1" x14ac:dyDescent="0.15">
      <c r="A186" s="16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spans="1:26" ht="15.75" customHeight="1" x14ac:dyDescent="0.15">
      <c r="A187" s="167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spans="1:26" ht="15.75" customHeight="1" x14ac:dyDescent="0.15">
      <c r="A188" s="16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spans="1:26" ht="15.75" customHeight="1" x14ac:dyDescent="0.15">
      <c r="A189" s="167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spans="1:26" ht="15.75" customHeight="1" x14ac:dyDescent="0.15">
      <c r="A190" s="16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spans="1:26" ht="15.75" customHeight="1" x14ac:dyDescent="0.15">
      <c r="A191" s="167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spans="1:26" ht="15.75" customHeight="1" x14ac:dyDescent="0.15">
      <c r="A192" s="16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spans="1:26" ht="15.75" customHeight="1" x14ac:dyDescent="0.15">
      <c r="A193" s="167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spans="1:26" ht="15.75" customHeight="1" x14ac:dyDescent="0.15">
      <c r="A194" s="16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spans="1:26" ht="15.75" customHeight="1" x14ac:dyDescent="0.15">
      <c r="A195" s="167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spans="1:26" ht="15.75" customHeight="1" x14ac:dyDescent="0.15">
      <c r="A196" s="16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spans="1:26" ht="15.75" customHeight="1" x14ac:dyDescent="0.15">
      <c r="A197" s="167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spans="1:26" ht="15.75" customHeight="1" x14ac:dyDescent="0.15">
      <c r="A198" s="16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spans="1:26" ht="15.75" customHeight="1" x14ac:dyDescent="0.15">
      <c r="A199" s="167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spans="1:26" ht="15.75" customHeight="1" x14ac:dyDescent="0.15">
      <c r="A200" s="16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spans="1:26" ht="15.75" customHeight="1" x14ac:dyDescent="0.15">
      <c r="A201" s="167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spans="1:26" ht="15.75" customHeight="1" x14ac:dyDescent="0.15">
      <c r="A202" s="16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spans="1:26" ht="15.75" customHeight="1" x14ac:dyDescent="0.15">
      <c r="A203" s="167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spans="1:26" ht="15.75" customHeight="1" x14ac:dyDescent="0.15">
      <c r="A204" s="16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spans="1:26" ht="15.75" customHeight="1" x14ac:dyDescent="0.15">
      <c r="A205" s="167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spans="1:26" ht="15.75" customHeight="1" x14ac:dyDescent="0.15">
      <c r="A206" s="16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spans="1:26" ht="15.75" customHeight="1" x14ac:dyDescent="0.15">
      <c r="A207" s="167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spans="1:26" ht="15.75" customHeight="1" x14ac:dyDescent="0.15">
      <c r="A208" s="16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spans="1:26" ht="15.75" customHeight="1" x14ac:dyDescent="0.15">
      <c r="A209" s="167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spans="1:26" ht="15.75" customHeight="1" x14ac:dyDescent="0.15">
      <c r="A210" s="16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spans="1:26" ht="15.75" customHeight="1" x14ac:dyDescent="0.15">
      <c r="A211" s="167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spans="1:26" ht="15.75" customHeight="1" x14ac:dyDescent="0.15">
      <c r="A212" s="16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spans="1:26" ht="15.75" customHeight="1" x14ac:dyDescent="0.15">
      <c r="A213" s="167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spans="1:26" ht="15.75" customHeight="1" x14ac:dyDescent="0.15">
      <c r="A214" s="16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spans="1:26" ht="15.75" customHeight="1" x14ac:dyDescent="0.15">
      <c r="A215" s="167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spans="1:26" ht="15.75" customHeight="1" x14ac:dyDescent="0.15">
      <c r="A216" s="16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spans="1:26" ht="15.75" customHeight="1" x14ac:dyDescent="0.15">
      <c r="A217" s="167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spans="1:26" ht="15.75" customHeight="1" x14ac:dyDescent="0.15">
      <c r="A218" s="16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spans="1:26" ht="15.75" customHeight="1" x14ac:dyDescent="0.15">
      <c r="A219" s="167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spans="1:26" ht="15.75" customHeight="1" x14ac:dyDescent="0.15">
      <c r="A220" s="16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spans="1:26" ht="15.75" customHeight="1" x14ac:dyDescent="0.15">
      <c r="A221" s="167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spans="1:26" ht="15.75" customHeight="1" x14ac:dyDescent="0.15">
      <c r="A222" s="16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spans="1:26" ht="15.75" customHeight="1" x14ac:dyDescent="0.15">
      <c r="A223" s="167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spans="1:26" ht="15.75" customHeight="1" x14ac:dyDescent="0.15">
      <c r="A224" s="16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spans="1:26" ht="15.75" customHeight="1" x14ac:dyDescent="0.15">
      <c r="A225" s="167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spans="1:26" ht="15.75" customHeight="1" x14ac:dyDescent="0.15">
      <c r="A226" s="16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spans="1:26" ht="15.75" customHeight="1" x14ac:dyDescent="0.15">
      <c r="A227" s="167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spans="1:26" ht="15.75" customHeight="1" x14ac:dyDescent="0.15">
      <c r="A228" s="16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spans="1:26" ht="15.75" customHeight="1" x14ac:dyDescent="0.15">
      <c r="A229" s="167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spans="1:26" ht="15.75" customHeight="1" x14ac:dyDescent="0.15">
      <c r="A230" s="16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spans="1:26" ht="15.75" customHeight="1" x14ac:dyDescent="0.15">
      <c r="A231" s="167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spans="1:26" ht="15.75" customHeight="1" x14ac:dyDescent="0.15">
      <c r="A232" s="16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spans="1:26" ht="15.75" customHeight="1" x14ac:dyDescent="0.15">
      <c r="A233" s="16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spans="1:26" ht="15.75" customHeight="1" x14ac:dyDescent="0.15">
      <c r="A234" s="16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spans="1:26" ht="15.75" customHeight="1" x14ac:dyDescent="0.15">
      <c r="A235" s="167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spans="1:26" ht="15.75" customHeight="1" x14ac:dyDescent="0.15">
      <c r="A236" s="16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spans="1:26" ht="15.75" customHeight="1" x14ac:dyDescent="0.15">
      <c r="A237" s="167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spans="1:26" ht="15.75" customHeight="1" x14ac:dyDescent="0.15">
      <c r="A238" s="16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spans="1:26" ht="15.75" customHeight="1" x14ac:dyDescent="0.15">
      <c r="A239" s="167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spans="1:26" ht="15.75" customHeight="1" x14ac:dyDescent="0.15">
      <c r="A240" s="16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spans="1:26" ht="15.75" customHeight="1" x14ac:dyDescent="0.15">
      <c r="A241" s="167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spans="1:26" ht="15.75" customHeight="1" x14ac:dyDescent="0.15">
      <c r="A242" s="16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spans="1:26" ht="15.75" customHeight="1" x14ac:dyDescent="0.15">
      <c r="A243" s="167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spans="1:26" ht="15.75" customHeight="1" x14ac:dyDescent="0.15">
      <c r="A244" s="16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spans="1:26" ht="15.75" customHeight="1" x14ac:dyDescent="0.15">
      <c r="A245" s="167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spans="1:26" ht="15.75" customHeight="1" x14ac:dyDescent="0.15">
      <c r="A246" s="16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spans="1:26" ht="15.75" customHeight="1" x14ac:dyDescent="0.15">
      <c r="A247" s="167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spans="1:26" ht="15.75" customHeight="1" x14ac:dyDescent="0.15">
      <c r="A248" s="16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spans="1:26" ht="15.75" customHeight="1" x14ac:dyDescent="0.15">
      <c r="A249" s="167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spans="1:26" ht="15.75" customHeight="1" x14ac:dyDescent="0.15">
      <c r="A250" s="16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spans="1:26" ht="15.75" customHeight="1" x14ac:dyDescent="0.15">
      <c r="A251" s="167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spans="1:26" ht="15.75" customHeight="1" x14ac:dyDescent="0.15">
      <c r="A252" s="16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spans="1:26" ht="15.75" customHeight="1" x14ac:dyDescent="0.15">
      <c r="A253" s="167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spans="1:26" ht="15.75" customHeight="1" x14ac:dyDescent="0.15">
      <c r="A254" s="16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spans="1:26" ht="15.75" customHeight="1" x14ac:dyDescent="0.15">
      <c r="A255" s="167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spans="1:26" ht="15.75" customHeight="1" x14ac:dyDescent="0.15">
      <c r="A256" s="16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spans="1:26" ht="15.75" customHeight="1" x14ac:dyDescent="0.15">
      <c r="A257" s="167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spans="1:26" ht="15.75" customHeight="1" x14ac:dyDescent="0.15">
      <c r="A258" s="16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spans="1:26" ht="15.75" customHeight="1" x14ac:dyDescent="0.15">
      <c r="A259" s="167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spans="1:26" ht="15.75" customHeight="1" x14ac:dyDescent="0.15">
      <c r="A260" s="16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spans="1:26" ht="15.75" customHeight="1" x14ac:dyDescent="0.15">
      <c r="A261" s="167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spans="1:26" ht="15.75" customHeight="1" x14ac:dyDescent="0.15">
      <c r="A262" s="16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spans="1:26" ht="15.75" customHeight="1" x14ac:dyDescent="0.15">
      <c r="A263" s="167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spans="1:26" ht="15.75" customHeight="1" x14ac:dyDescent="0.15">
      <c r="A264" s="16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spans="1:26" ht="15.75" customHeight="1" x14ac:dyDescent="0.15">
      <c r="A265" s="167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spans="1:26" ht="15.75" customHeight="1" x14ac:dyDescent="0.15">
      <c r="A266" s="16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spans="1:26" ht="15.75" customHeight="1" x14ac:dyDescent="0.15">
      <c r="A267" s="167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spans="1:26" ht="15.75" customHeight="1" x14ac:dyDescent="0.15">
      <c r="A268" s="16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spans="1:26" ht="15.75" customHeight="1" x14ac:dyDescent="0.15">
      <c r="A269" s="167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spans="1:26" ht="15.75" customHeight="1" x14ac:dyDescent="0.15">
      <c r="A270" s="16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spans="1:26" ht="15.75" customHeight="1" x14ac:dyDescent="0.15">
      <c r="A271" s="167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spans="1:26" ht="15.75" customHeight="1" x14ac:dyDescent="0.15">
      <c r="A272" s="16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spans="1:26" ht="15.75" customHeight="1" x14ac:dyDescent="0.15">
      <c r="A273" s="167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spans="1:26" ht="15.75" customHeight="1" x14ac:dyDescent="0.15">
      <c r="A274" s="16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spans="1:26" ht="15.75" customHeight="1" x14ac:dyDescent="0.15">
      <c r="A275" s="167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spans="1:26" ht="15.75" customHeight="1" x14ac:dyDescent="0.15">
      <c r="A276" s="16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spans="1:26" ht="15.75" customHeight="1" x14ac:dyDescent="0.15">
      <c r="A277" s="167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spans="1:26" ht="15.75" customHeight="1" x14ac:dyDescent="0.15">
      <c r="A278" s="16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spans="1:26" ht="15.75" customHeight="1" x14ac:dyDescent="0.15">
      <c r="A279" s="167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spans="1:26" ht="15.75" customHeight="1" x14ac:dyDescent="0.15">
      <c r="A280" s="16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spans="1:26" ht="15.75" customHeight="1" x14ac:dyDescent="0.15">
      <c r="A281" s="167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spans="1:26" ht="15.75" customHeight="1" x14ac:dyDescent="0.15">
      <c r="A282" s="16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spans="1:26" ht="15.75" customHeight="1" x14ac:dyDescent="0.15">
      <c r="A283" s="167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spans="1:26" ht="15.75" customHeight="1" x14ac:dyDescent="0.15">
      <c r="A284" s="16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spans="1:26" ht="15.75" customHeight="1" x14ac:dyDescent="0.15">
      <c r="A285" s="167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spans="1:26" ht="15.75" customHeight="1" x14ac:dyDescent="0.15">
      <c r="A286" s="16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spans="1:26" ht="15.75" customHeight="1" x14ac:dyDescent="0.15">
      <c r="A287" s="167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spans="1:26" ht="15.75" customHeight="1" x14ac:dyDescent="0.15">
      <c r="A288" s="16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spans="1:26" ht="15.75" customHeight="1" x14ac:dyDescent="0.15">
      <c r="A289" s="167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spans="1:26" ht="15.75" customHeight="1" x14ac:dyDescent="0.15">
      <c r="A290" s="16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spans="1:26" ht="15.75" customHeight="1" x14ac:dyDescent="0.15">
      <c r="A291" s="167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spans="1:26" ht="15.75" customHeight="1" x14ac:dyDescent="0.15">
      <c r="A292" s="16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spans="1:26" ht="15.75" customHeight="1" x14ac:dyDescent="0.15">
      <c r="A293" s="167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spans="1:26" ht="15.75" customHeight="1" x14ac:dyDescent="0.15">
      <c r="A294" s="16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spans="1:26" ht="15.75" customHeight="1" x14ac:dyDescent="0.15">
      <c r="A295" s="167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spans="1:26" ht="15.75" customHeight="1" x14ac:dyDescent="0.15">
      <c r="A296" s="16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spans="1:26" ht="15.75" customHeight="1" x14ac:dyDescent="0.15">
      <c r="A297" s="167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spans="1:26" ht="15.75" customHeight="1" x14ac:dyDescent="0.15">
      <c r="A298" s="16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spans="1:26" ht="15.75" customHeight="1" x14ac:dyDescent="0.15">
      <c r="A299" s="167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spans="1:26" ht="15.75" customHeight="1" x14ac:dyDescent="0.15">
      <c r="A300" s="16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spans="1:26" ht="15.75" customHeight="1" x14ac:dyDescent="0.15">
      <c r="A301" s="167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spans="1:26" ht="15.75" customHeight="1" x14ac:dyDescent="0.15">
      <c r="A302" s="16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spans="1:26" ht="15.75" customHeight="1" x14ac:dyDescent="0.15">
      <c r="A303" s="167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spans="1:26" ht="15.75" customHeight="1" x14ac:dyDescent="0.15">
      <c r="A304" s="16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spans="1:26" ht="15.75" customHeight="1" x14ac:dyDescent="0.15">
      <c r="A305" s="167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spans="1:26" ht="15.75" customHeight="1" x14ac:dyDescent="0.15">
      <c r="A306" s="16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spans="1:26" ht="15.75" customHeight="1" x14ac:dyDescent="0.15">
      <c r="A307" s="167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spans="1:26" ht="15.75" customHeight="1" x14ac:dyDescent="0.15">
      <c r="A308" s="16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spans="1:26" ht="15.75" customHeight="1" x14ac:dyDescent="0.15">
      <c r="A309" s="167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spans="1:26" ht="15.75" customHeight="1" x14ac:dyDescent="0.15">
      <c r="A310" s="16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spans="1:26" ht="15.75" customHeight="1" x14ac:dyDescent="0.15">
      <c r="A311" s="167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spans="1:26" ht="15.75" customHeight="1" x14ac:dyDescent="0.15">
      <c r="A312" s="16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spans="1:26" ht="15.75" customHeight="1" x14ac:dyDescent="0.15">
      <c r="A313" s="167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spans="1:26" ht="15.75" customHeight="1" x14ac:dyDescent="0.15">
      <c r="A314" s="16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spans="1:26" ht="15.75" customHeight="1" x14ac:dyDescent="0.15">
      <c r="A315" s="167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spans="1:26" ht="15.75" customHeight="1" x14ac:dyDescent="0.15">
      <c r="A316" s="16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spans="1:26" ht="15.75" customHeight="1" x14ac:dyDescent="0.15">
      <c r="A317" s="167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spans="1:26" ht="15.75" customHeight="1" x14ac:dyDescent="0.15">
      <c r="A318" s="16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spans="1:26" ht="15.75" customHeight="1" x14ac:dyDescent="0.15">
      <c r="A319" s="167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spans="1:26" ht="15.75" customHeight="1" x14ac:dyDescent="0.15">
      <c r="A320" s="16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spans="1:26" ht="15.75" customHeight="1" x14ac:dyDescent="0.15">
      <c r="A321" s="167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spans="1:26" ht="15.75" customHeight="1" x14ac:dyDescent="0.15">
      <c r="A322" s="16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spans="1:26" ht="15.75" customHeight="1" x14ac:dyDescent="0.15">
      <c r="A323" s="167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spans="1:26" ht="15.75" customHeight="1" x14ac:dyDescent="0.15">
      <c r="A324" s="16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spans="1:26" ht="15.75" customHeight="1" x14ac:dyDescent="0.15">
      <c r="A325" s="167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spans="1:26" ht="15.75" customHeight="1" x14ac:dyDescent="0.15">
      <c r="A326" s="16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spans="1:26" ht="15.75" customHeight="1" x14ac:dyDescent="0.15">
      <c r="A327" s="167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spans="1:26" ht="15.75" customHeight="1" x14ac:dyDescent="0.15">
      <c r="A328" s="16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spans="1:26" ht="15.75" customHeight="1" x14ac:dyDescent="0.15">
      <c r="A329" s="167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spans="1:26" ht="15.75" customHeight="1" x14ac:dyDescent="0.15">
      <c r="A330" s="16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spans="1:26" ht="15.75" customHeight="1" x14ac:dyDescent="0.15">
      <c r="A331" s="167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spans="1:26" ht="15.75" customHeight="1" x14ac:dyDescent="0.15">
      <c r="A332" s="16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spans="1:26" ht="15.75" customHeight="1" x14ac:dyDescent="0.15">
      <c r="A333" s="167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spans="1:26" ht="15.75" customHeight="1" x14ac:dyDescent="0.15">
      <c r="A334" s="16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spans="1:26" ht="15.75" customHeight="1" x14ac:dyDescent="0.15">
      <c r="A335" s="167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spans="1:26" ht="15.75" customHeight="1" x14ac:dyDescent="0.15">
      <c r="A336" s="16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spans="1:26" ht="15.75" customHeight="1" x14ac:dyDescent="0.15">
      <c r="A337" s="167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spans="1:26" ht="15.75" customHeight="1" x14ac:dyDescent="0.15">
      <c r="A338" s="16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spans="1:26" ht="15.75" customHeight="1" x14ac:dyDescent="0.15">
      <c r="A339" s="167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spans="1:26" ht="15.75" customHeight="1" x14ac:dyDescent="0.15">
      <c r="A340" s="16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spans="1:26" ht="15.75" customHeight="1" x14ac:dyDescent="0.15">
      <c r="A341" s="167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spans="1:26" ht="15.75" customHeight="1" x14ac:dyDescent="0.15">
      <c r="A342" s="16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spans="1:26" ht="15.75" customHeight="1" x14ac:dyDescent="0.15">
      <c r="A343" s="167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spans="1:26" ht="15.75" customHeight="1" x14ac:dyDescent="0.15">
      <c r="A344" s="16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spans="1:26" ht="15.75" customHeight="1" x14ac:dyDescent="0.15">
      <c r="A345" s="167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spans="1:26" ht="15.75" customHeight="1" x14ac:dyDescent="0.15">
      <c r="A346" s="16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spans="1:26" ht="15.75" customHeight="1" x14ac:dyDescent="0.15">
      <c r="A347" s="167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spans="1:26" ht="15.75" customHeight="1" x14ac:dyDescent="0.15">
      <c r="A348" s="16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spans="1:26" ht="15.75" customHeight="1" x14ac:dyDescent="0.15">
      <c r="A349" s="167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spans="1:26" ht="15.75" customHeight="1" x14ac:dyDescent="0.15">
      <c r="A350" s="16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spans="1:26" ht="15.75" customHeight="1" x14ac:dyDescent="0.15">
      <c r="A351" s="167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spans="1:26" ht="15.75" customHeight="1" x14ac:dyDescent="0.15">
      <c r="A352" s="16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spans="1:26" ht="15.75" customHeight="1" x14ac:dyDescent="0.15">
      <c r="A353" s="167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spans="1:26" ht="15.75" customHeight="1" x14ac:dyDescent="0.15">
      <c r="A354" s="16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spans="1:26" ht="15.75" customHeight="1" x14ac:dyDescent="0.15">
      <c r="A355" s="167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spans="1:26" ht="15.75" customHeight="1" x14ac:dyDescent="0.15">
      <c r="A356" s="16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spans="1:26" ht="15.75" customHeight="1" x14ac:dyDescent="0.15">
      <c r="A357" s="167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spans="1:26" ht="15.75" customHeight="1" x14ac:dyDescent="0.15">
      <c r="A358" s="16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spans="1:26" ht="15.75" customHeight="1" x14ac:dyDescent="0.15">
      <c r="A359" s="167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spans="1:26" ht="15.75" customHeight="1" x14ac:dyDescent="0.15">
      <c r="A360" s="16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spans="1:26" ht="15.75" customHeight="1" x14ac:dyDescent="0.15">
      <c r="A361" s="167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spans="1:26" ht="15.75" customHeight="1" x14ac:dyDescent="0.15">
      <c r="A362" s="16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spans="1:26" ht="15.75" customHeight="1" x14ac:dyDescent="0.15">
      <c r="A363" s="167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spans="1:26" ht="15.75" customHeight="1" x14ac:dyDescent="0.15">
      <c r="A364" s="16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spans="1:26" ht="15.75" customHeight="1" x14ac:dyDescent="0.15">
      <c r="A365" s="167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spans="1:26" ht="15.75" customHeight="1" x14ac:dyDescent="0.15">
      <c r="A366" s="16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spans="1:26" ht="15.75" customHeight="1" x14ac:dyDescent="0.15">
      <c r="A367" s="167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spans="1:26" ht="15.75" customHeight="1" x14ac:dyDescent="0.15">
      <c r="A368" s="16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spans="1:26" ht="15.75" customHeight="1" x14ac:dyDescent="0.15">
      <c r="A369" s="167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spans="1:26" ht="15.75" customHeight="1" x14ac:dyDescent="0.15">
      <c r="A370" s="16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spans="1:26" ht="15.75" customHeight="1" x14ac:dyDescent="0.15">
      <c r="A371" s="167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spans="1:26" ht="15.75" customHeight="1" x14ac:dyDescent="0.15">
      <c r="A372" s="16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spans="1:26" ht="15.75" customHeight="1" x14ac:dyDescent="0.15">
      <c r="A373" s="167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spans="1:26" ht="15.75" customHeight="1" x14ac:dyDescent="0.15">
      <c r="A374" s="16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spans="1:26" ht="15.75" customHeight="1" x14ac:dyDescent="0.15">
      <c r="A375" s="167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spans="1:26" ht="15.75" customHeight="1" x14ac:dyDescent="0.15">
      <c r="A376" s="16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spans="1:26" ht="15.75" customHeight="1" x14ac:dyDescent="0.15">
      <c r="A377" s="167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spans="1:26" ht="15.75" customHeight="1" x14ac:dyDescent="0.15">
      <c r="A378" s="16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spans="1:26" ht="15.75" customHeight="1" x14ac:dyDescent="0.15">
      <c r="A379" s="167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spans="1:26" ht="15.75" customHeight="1" x14ac:dyDescent="0.15">
      <c r="A380" s="16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spans="1:26" ht="15.75" customHeight="1" x14ac:dyDescent="0.15">
      <c r="A381" s="167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spans="1:26" ht="15.75" customHeight="1" x14ac:dyDescent="0.15">
      <c r="A382" s="16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spans="1:26" ht="15.75" customHeight="1" x14ac:dyDescent="0.15">
      <c r="A383" s="167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spans="1:26" ht="15.75" customHeight="1" x14ac:dyDescent="0.15">
      <c r="A384" s="16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spans="1:26" ht="15.75" customHeight="1" x14ac:dyDescent="0.15">
      <c r="A385" s="167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spans="1:26" ht="15.75" customHeight="1" x14ac:dyDescent="0.15">
      <c r="A386" s="16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spans="1:26" ht="15.75" customHeight="1" x14ac:dyDescent="0.15">
      <c r="A387" s="167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spans="1:26" ht="15.75" customHeight="1" x14ac:dyDescent="0.15">
      <c r="A388" s="16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spans="1:26" ht="15.75" customHeight="1" x14ac:dyDescent="0.15">
      <c r="A389" s="167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spans="1:26" ht="15.75" customHeight="1" x14ac:dyDescent="0.15">
      <c r="A390" s="16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spans="1:26" ht="15.75" customHeight="1" x14ac:dyDescent="0.15">
      <c r="A391" s="167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spans="1:26" ht="15.75" customHeight="1" x14ac:dyDescent="0.15">
      <c r="A392" s="16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spans="1:26" ht="15.75" customHeight="1" x14ac:dyDescent="0.15">
      <c r="A393" s="167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spans="1:26" ht="15.75" customHeight="1" x14ac:dyDescent="0.15">
      <c r="A394" s="16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spans="1:26" ht="15.75" customHeight="1" x14ac:dyDescent="0.15">
      <c r="A395" s="167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spans="1:26" ht="15.75" customHeight="1" x14ac:dyDescent="0.15">
      <c r="A396" s="16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spans="1:26" ht="15.75" customHeight="1" x14ac:dyDescent="0.15">
      <c r="A397" s="167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spans="1:26" ht="15.75" customHeight="1" x14ac:dyDescent="0.15">
      <c r="A398" s="16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spans="1:26" ht="15.75" customHeight="1" x14ac:dyDescent="0.15">
      <c r="A399" s="167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spans="1:26" ht="15.75" customHeight="1" x14ac:dyDescent="0.15">
      <c r="A400" s="16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spans="1:26" ht="15.75" customHeight="1" x14ac:dyDescent="0.15">
      <c r="A401" s="167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spans="1:26" ht="15.75" customHeight="1" x14ac:dyDescent="0.15">
      <c r="A402" s="16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spans="1:26" ht="15.75" customHeight="1" x14ac:dyDescent="0.15">
      <c r="A403" s="167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spans="1:26" ht="15.75" customHeight="1" x14ac:dyDescent="0.15">
      <c r="A404" s="16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spans="1:26" ht="15.75" customHeight="1" x14ac:dyDescent="0.15">
      <c r="A405" s="167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spans="1:26" ht="15.75" customHeight="1" x14ac:dyDescent="0.15">
      <c r="A406" s="16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spans="1:26" ht="15.75" customHeight="1" x14ac:dyDescent="0.15">
      <c r="A407" s="167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spans="1:26" ht="15.75" customHeight="1" x14ac:dyDescent="0.15">
      <c r="A408" s="16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spans="1:26" ht="15.75" customHeight="1" x14ac:dyDescent="0.15">
      <c r="A409" s="167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spans="1:26" ht="15.75" customHeight="1" x14ac:dyDescent="0.15">
      <c r="A410" s="16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spans="1:26" ht="15.75" customHeight="1" x14ac:dyDescent="0.15">
      <c r="A411" s="167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spans="1:26" ht="15.75" customHeight="1" x14ac:dyDescent="0.15">
      <c r="A412" s="16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spans="1:26" ht="15.75" customHeight="1" x14ac:dyDescent="0.15">
      <c r="A413" s="167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spans="1:26" ht="15.75" customHeight="1" x14ac:dyDescent="0.15">
      <c r="A414" s="16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spans="1:26" ht="15.75" customHeight="1" x14ac:dyDescent="0.15">
      <c r="A415" s="167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spans="1:26" ht="15.75" customHeight="1" x14ac:dyDescent="0.15">
      <c r="A416" s="16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spans="1:26" ht="15.75" customHeight="1" x14ac:dyDescent="0.15">
      <c r="A417" s="167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spans="1:26" ht="15.75" customHeight="1" x14ac:dyDescent="0.15">
      <c r="A418" s="16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spans="1:26" ht="15.75" customHeight="1" x14ac:dyDescent="0.15">
      <c r="A419" s="167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spans="1:26" ht="15.75" customHeight="1" x14ac:dyDescent="0.15">
      <c r="A420" s="16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spans="1:26" ht="15.75" customHeight="1" x14ac:dyDescent="0.15">
      <c r="A421" s="167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spans="1:26" ht="15.75" customHeight="1" x14ac:dyDescent="0.15">
      <c r="A422" s="16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spans="1:26" ht="15.75" customHeight="1" x14ac:dyDescent="0.15">
      <c r="A423" s="167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spans="1:26" ht="15.75" customHeight="1" x14ac:dyDescent="0.15">
      <c r="A424" s="16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spans="1:26" ht="15.75" customHeight="1" x14ac:dyDescent="0.15">
      <c r="A425" s="167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spans="1:26" ht="15.75" customHeight="1" x14ac:dyDescent="0.15">
      <c r="A426" s="16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spans="1:26" ht="15.75" customHeight="1" x14ac:dyDescent="0.15">
      <c r="A427" s="167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spans="1:26" ht="15.75" customHeight="1" x14ac:dyDescent="0.15">
      <c r="A428" s="16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spans="1:26" ht="15.75" customHeight="1" x14ac:dyDescent="0.15">
      <c r="A429" s="167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spans="1:26" ht="15.75" customHeight="1" x14ac:dyDescent="0.15">
      <c r="A430" s="16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spans="1:26" ht="15.75" customHeight="1" x14ac:dyDescent="0.15">
      <c r="A431" s="167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spans="1:26" ht="15.75" customHeight="1" x14ac:dyDescent="0.15">
      <c r="A432" s="16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spans="1:26" ht="15.75" customHeight="1" x14ac:dyDescent="0.15">
      <c r="A433" s="167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spans="1:26" ht="15.75" customHeight="1" x14ac:dyDescent="0.15">
      <c r="A434" s="16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spans="1:26" ht="15.75" customHeight="1" x14ac:dyDescent="0.15">
      <c r="A435" s="167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spans="1:26" ht="15.75" customHeight="1" x14ac:dyDescent="0.15">
      <c r="A436" s="16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spans="1:26" ht="15.75" customHeight="1" x14ac:dyDescent="0.15">
      <c r="A437" s="167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spans="1:26" ht="15.75" customHeight="1" x14ac:dyDescent="0.15">
      <c r="A438" s="16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spans="1:26" ht="15.75" customHeight="1" x14ac:dyDescent="0.15">
      <c r="A439" s="167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spans="1:26" ht="15.75" customHeight="1" x14ac:dyDescent="0.15">
      <c r="A440" s="16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spans="1:26" ht="15.75" customHeight="1" x14ac:dyDescent="0.15">
      <c r="A441" s="167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spans="1:26" ht="15.75" customHeight="1" x14ac:dyDescent="0.15">
      <c r="A442" s="16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spans="1:26" ht="15.75" customHeight="1" x14ac:dyDescent="0.15">
      <c r="A443" s="167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spans="1:26" ht="15.75" customHeight="1" x14ac:dyDescent="0.15">
      <c r="A444" s="16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spans="1:26" ht="15.75" customHeight="1" x14ac:dyDescent="0.15">
      <c r="A445" s="167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spans="1:26" ht="15.75" customHeight="1" x14ac:dyDescent="0.15">
      <c r="A446" s="16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spans="1:26" ht="15.75" customHeight="1" x14ac:dyDescent="0.15">
      <c r="A447" s="167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spans="1:26" ht="15.75" customHeight="1" x14ac:dyDescent="0.15">
      <c r="A448" s="16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spans="1:26" ht="15.75" customHeight="1" x14ac:dyDescent="0.15">
      <c r="A449" s="167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spans="1:26" ht="15.75" customHeight="1" x14ac:dyDescent="0.15">
      <c r="A450" s="16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spans="1:26" ht="15.75" customHeight="1" x14ac:dyDescent="0.15">
      <c r="A451" s="167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spans="1:26" ht="15.75" customHeight="1" x14ac:dyDescent="0.15">
      <c r="A452" s="16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spans="1:26" ht="15.75" customHeight="1" x14ac:dyDescent="0.15">
      <c r="A453" s="167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spans="1:26" ht="15.75" customHeight="1" x14ac:dyDescent="0.15">
      <c r="A454" s="16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spans="1:26" ht="15.75" customHeight="1" x14ac:dyDescent="0.15">
      <c r="A455" s="167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spans="1:26" ht="15.75" customHeight="1" x14ac:dyDescent="0.15">
      <c r="A456" s="16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spans="1:26" ht="15.75" customHeight="1" x14ac:dyDescent="0.15">
      <c r="A457" s="167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spans="1:26" ht="15.75" customHeight="1" x14ac:dyDescent="0.15">
      <c r="A458" s="16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spans="1:26" ht="15.75" customHeight="1" x14ac:dyDescent="0.15">
      <c r="A459" s="167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spans="1:26" ht="15.75" customHeight="1" x14ac:dyDescent="0.15">
      <c r="A460" s="16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spans="1:26" ht="15.75" customHeight="1" x14ac:dyDescent="0.15">
      <c r="A461" s="167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spans="1:26" ht="15.75" customHeight="1" x14ac:dyDescent="0.15">
      <c r="A462" s="16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spans="1:26" ht="15.75" customHeight="1" x14ac:dyDescent="0.15">
      <c r="A463" s="167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spans="1:26" ht="15.75" customHeight="1" x14ac:dyDescent="0.15">
      <c r="A464" s="16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spans="1:26" ht="15.75" customHeight="1" x14ac:dyDescent="0.15">
      <c r="A465" s="167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spans="1:26" ht="15.75" customHeight="1" x14ac:dyDescent="0.15">
      <c r="A466" s="16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spans="1:26" ht="15.75" customHeight="1" x14ac:dyDescent="0.15">
      <c r="A467" s="167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spans="1:26" ht="15.75" customHeight="1" x14ac:dyDescent="0.15">
      <c r="A468" s="16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spans="1:26" ht="15.75" customHeight="1" x14ac:dyDescent="0.15">
      <c r="A469" s="167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spans="1:26" ht="15.75" customHeight="1" x14ac:dyDescent="0.15">
      <c r="A470" s="16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spans="1:26" ht="15.75" customHeight="1" x14ac:dyDescent="0.15">
      <c r="A471" s="167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spans="1:26" ht="15.75" customHeight="1" x14ac:dyDescent="0.15">
      <c r="A472" s="16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spans="1:26" ht="15.75" customHeight="1" x14ac:dyDescent="0.15">
      <c r="A473" s="167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spans="1:26" ht="15.75" customHeight="1" x14ac:dyDescent="0.15">
      <c r="A474" s="16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spans="1:26" ht="15.75" customHeight="1" x14ac:dyDescent="0.15">
      <c r="A475" s="167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spans="1:26" ht="15.75" customHeight="1" x14ac:dyDescent="0.15">
      <c r="A476" s="16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spans="1:26" ht="15.75" customHeight="1" x14ac:dyDescent="0.15">
      <c r="A477" s="167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spans="1:26" ht="15.75" customHeight="1" x14ac:dyDescent="0.15">
      <c r="A478" s="16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spans="1:26" ht="15.75" customHeight="1" x14ac:dyDescent="0.15">
      <c r="A479" s="167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spans="1:26" ht="15.75" customHeight="1" x14ac:dyDescent="0.15">
      <c r="A480" s="16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spans="1:26" ht="15.75" customHeight="1" x14ac:dyDescent="0.15">
      <c r="A481" s="167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spans="1:26" ht="15.75" customHeight="1" x14ac:dyDescent="0.15">
      <c r="A482" s="16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spans="1:26" ht="15.75" customHeight="1" x14ac:dyDescent="0.15">
      <c r="A483" s="167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spans="1:26" ht="15.75" customHeight="1" x14ac:dyDescent="0.15">
      <c r="A484" s="16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spans="1:26" ht="15.75" customHeight="1" x14ac:dyDescent="0.15">
      <c r="A485" s="167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spans="1:26" ht="15.75" customHeight="1" x14ac:dyDescent="0.15">
      <c r="A486" s="16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spans="1:26" ht="15.75" customHeight="1" x14ac:dyDescent="0.15">
      <c r="A487" s="167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spans="1:26" ht="15.75" customHeight="1" x14ac:dyDescent="0.15">
      <c r="A488" s="16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spans="1:26" ht="15.75" customHeight="1" x14ac:dyDescent="0.15">
      <c r="A489" s="167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spans="1:26" ht="15.75" customHeight="1" x14ac:dyDescent="0.15">
      <c r="A490" s="16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spans="1:26" ht="15.75" customHeight="1" x14ac:dyDescent="0.15">
      <c r="A491" s="167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spans="1:26" ht="15.75" customHeight="1" x14ac:dyDescent="0.15">
      <c r="A492" s="16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spans="1:26" ht="15.75" customHeight="1" x14ac:dyDescent="0.15">
      <c r="A493" s="167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spans="1:26" ht="15.75" customHeight="1" x14ac:dyDescent="0.15">
      <c r="A494" s="16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spans="1:26" ht="15.75" customHeight="1" x14ac:dyDescent="0.15">
      <c r="A495" s="167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spans="1:26" ht="15.75" customHeight="1" x14ac:dyDescent="0.15">
      <c r="A496" s="16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spans="1:26" ht="15.75" customHeight="1" x14ac:dyDescent="0.15">
      <c r="A497" s="167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spans="1:26" ht="15.75" customHeight="1" x14ac:dyDescent="0.15">
      <c r="A498" s="16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spans="1:26" ht="15.75" customHeight="1" x14ac:dyDescent="0.15">
      <c r="A499" s="167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spans="1:26" ht="15.75" customHeight="1" x14ac:dyDescent="0.15">
      <c r="A500" s="16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spans="1:26" ht="15.75" customHeight="1" x14ac:dyDescent="0.15">
      <c r="A501" s="167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spans="1:26" ht="15.75" customHeight="1" x14ac:dyDescent="0.15">
      <c r="A502" s="16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spans="1:26" ht="15.75" customHeight="1" x14ac:dyDescent="0.15">
      <c r="A503" s="167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spans="1:26" ht="15.75" customHeight="1" x14ac:dyDescent="0.15">
      <c r="A504" s="16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spans="1:26" ht="15.75" customHeight="1" x14ac:dyDescent="0.15">
      <c r="A505" s="167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spans="1:26" ht="15.75" customHeight="1" x14ac:dyDescent="0.15">
      <c r="A506" s="16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spans="1:26" ht="15.75" customHeight="1" x14ac:dyDescent="0.15">
      <c r="A507" s="167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spans="1:26" ht="15.75" customHeight="1" x14ac:dyDescent="0.15">
      <c r="A508" s="16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spans="1:26" ht="15.75" customHeight="1" x14ac:dyDescent="0.15">
      <c r="A509" s="167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spans="1:26" ht="15.75" customHeight="1" x14ac:dyDescent="0.15">
      <c r="A510" s="16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spans="1:26" ht="15.75" customHeight="1" x14ac:dyDescent="0.15">
      <c r="A511" s="167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spans="1:26" ht="15.75" customHeight="1" x14ac:dyDescent="0.15">
      <c r="A512" s="16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spans="1:26" ht="15.75" customHeight="1" x14ac:dyDescent="0.15">
      <c r="A513" s="167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spans="1:26" ht="15.75" customHeight="1" x14ac:dyDescent="0.15">
      <c r="A514" s="16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spans="1:26" ht="15.75" customHeight="1" x14ac:dyDescent="0.15">
      <c r="A515" s="167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spans="1:26" ht="15.75" customHeight="1" x14ac:dyDescent="0.15">
      <c r="A516" s="16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spans="1:26" ht="15.75" customHeight="1" x14ac:dyDescent="0.15">
      <c r="A517" s="167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spans="1:26" ht="15.75" customHeight="1" x14ac:dyDescent="0.15">
      <c r="A518" s="16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spans="1:26" ht="15.75" customHeight="1" x14ac:dyDescent="0.15">
      <c r="A519" s="167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spans="1:26" ht="15.75" customHeight="1" x14ac:dyDescent="0.15">
      <c r="A520" s="16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spans="1:26" ht="15.75" customHeight="1" x14ac:dyDescent="0.15">
      <c r="A521" s="167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spans="1:26" ht="15.75" customHeight="1" x14ac:dyDescent="0.15">
      <c r="A522" s="16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spans="1:26" ht="15.75" customHeight="1" x14ac:dyDescent="0.15">
      <c r="A523" s="167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spans="1:26" ht="15.75" customHeight="1" x14ac:dyDescent="0.15">
      <c r="A524" s="16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spans="1:26" ht="15.75" customHeight="1" x14ac:dyDescent="0.15">
      <c r="A525" s="167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spans="1:26" ht="15.75" customHeight="1" x14ac:dyDescent="0.15">
      <c r="A526" s="16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spans="1:26" ht="15.75" customHeight="1" x14ac:dyDescent="0.15">
      <c r="A527" s="167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spans="1:26" ht="15.75" customHeight="1" x14ac:dyDescent="0.15">
      <c r="A528" s="16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spans="1:26" ht="15.75" customHeight="1" x14ac:dyDescent="0.15">
      <c r="A529" s="167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spans="1:26" ht="15.75" customHeight="1" x14ac:dyDescent="0.15">
      <c r="A530" s="16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spans="1:26" ht="15.75" customHeight="1" x14ac:dyDescent="0.15">
      <c r="A531" s="167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spans="1:26" ht="15.75" customHeight="1" x14ac:dyDescent="0.15">
      <c r="A532" s="16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spans="1:26" ht="15.75" customHeight="1" x14ac:dyDescent="0.15">
      <c r="A533" s="167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spans="1:26" ht="15.75" customHeight="1" x14ac:dyDescent="0.15">
      <c r="A534" s="16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spans="1:26" ht="15.75" customHeight="1" x14ac:dyDescent="0.15">
      <c r="A535" s="167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spans="1:26" ht="15.75" customHeight="1" x14ac:dyDescent="0.15">
      <c r="A536" s="16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spans="1:26" ht="15.75" customHeight="1" x14ac:dyDescent="0.15">
      <c r="A537" s="167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spans="1:26" ht="15.75" customHeight="1" x14ac:dyDescent="0.15">
      <c r="A538" s="16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spans="1:26" ht="15.75" customHeight="1" x14ac:dyDescent="0.15">
      <c r="A539" s="167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spans="1:26" ht="15.75" customHeight="1" x14ac:dyDescent="0.15">
      <c r="A540" s="16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spans="1:26" ht="15.75" customHeight="1" x14ac:dyDescent="0.15">
      <c r="A541" s="167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spans="1:26" ht="15.75" customHeight="1" x14ac:dyDescent="0.15">
      <c r="A542" s="16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spans="1:26" ht="15.75" customHeight="1" x14ac:dyDescent="0.15">
      <c r="A543" s="167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spans="1:26" ht="15.75" customHeight="1" x14ac:dyDescent="0.15">
      <c r="A544" s="16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spans="1:26" ht="15.75" customHeight="1" x14ac:dyDescent="0.15">
      <c r="A545" s="167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spans="1:26" ht="15.75" customHeight="1" x14ac:dyDescent="0.15">
      <c r="A546" s="16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spans="1:26" ht="15.75" customHeight="1" x14ac:dyDescent="0.15">
      <c r="A547" s="167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spans="1:26" ht="15.75" customHeight="1" x14ac:dyDescent="0.15">
      <c r="A548" s="16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spans="1:26" ht="15.75" customHeight="1" x14ac:dyDescent="0.15">
      <c r="A549" s="167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spans="1:26" ht="15.75" customHeight="1" x14ac:dyDescent="0.15">
      <c r="A550" s="16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spans="1:26" ht="15.75" customHeight="1" x14ac:dyDescent="0.15">
      <c r="A551" s="167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spans="1:26" ht="15.75" customHeight="1" x14ac:dyDescent="0.15">
      <c r="A552" s="16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spans="1:26" ht="15.75" customHeight="1" x14ac:dyDescent="0.15">
      <c r="A553" s="167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spans="1:26" ht="15.75" customHeight="1" x14ac:dyDescent="0.15">
      <c r="A554" s="16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spans="1:26" ht="15.75" customHeight="1" x14ac:dyDescent="0.15">
      <c r="A555" s="167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spans="1:26" ht="15.75" customHeight="1" x14ac:dyDescent="0.15">
      <c r="A556" s="16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spans="1:26" ht="15.75" customHeight="1" x14ac:dyDescent="0.15">
      <c r="A557" s="167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spans="1:26" ht="15.75" customHeight="1" x14ac:dyDescent="0.15">
      <c r="A558" s="16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spans="1:26" ht="15.75" customHeight="1" x14ac:dyDescent="0.15">
      <c r="A559" s="167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spans="1:26" ht="15.75" customHeight="1" x14ac:dyDescent="0.15">
      <c r="A560" s="16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spans="1:26" ht="15.75" customHeight="1" x14ac:dyDescent="0.15">
      <c r="A561" s="167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spans="1:26" ht="15.75" customHeight="1" x14ac:dyDescent="0.15">
      <c r="A562" s="16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spans="1:26" ht="15.75" customHeight="1" x14ac:dyDescent="0.15">
      <c r="A563" s="167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spans="1:26" ht="15.75" customHeight="1" x14ac:dyDescent="0.15">
      <c r="A564" s="16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spans="1:26" ht="15.75" customHeight="1" x14ac:dyDescent="0.15">
      <c r="A565" s="167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spans="1:26" ht="15.75" customHeight="1" x14ac:dyDescent="0.15">
      <c r="A566" s="16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spans="1:26" ht="15.75" customHeight="1" x14ac:dyDescent="0.15">
      <c r="A567" s="167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spans="1:26" ht="15.75" customHeight="1" x14ac:dyDescent="0.15">
      <c r="A568" s="16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spans="1:26" ht="15.75" customHeight="1" x14ac:dyDescent="0.15">
      <c r="A569" s="167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spans="1:26" ht="15.75" customHeight="1" x14ac:dyDescent="0.15">
      <c r="A570" s="16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spans="1:26" ht="15.75" customHeight="1" x14ac:dyDescent="0.15">
      <c r="A571" s="167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spans="1:26" ht="15.75" customHeight="1" x14ac:dyDescent="0.15">
      <c r="A572" s="16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spans="1:26" ht="15.75" customHeight="1" x14ac:dyDescent="0.15">
      <c r="A573" s="167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spans="1:26" ht="15.75" customHeight="1" x14ac:dyDescent="0.15">
      <c r="A574" s="16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spans="1:26" ht="15.75" customHeight="1" x14ac:dyDescent="0.15">
      <c r="A575" s="167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spans="1:26" ht="15.75" customHeight="1" x14ac:dyDescent="0.15">
      <c r="A576" s="16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spans="1:26" ht="15.75" customHeight="1" x14ac:dyDescent="0.15">
      <c r="A577" s="167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spans="1:26" ht="15.75" customHeight="1" x14ac:dyDescent="0.15">
      <c r="A578" s="16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spans="1:26" ht="15.75" customHeight="1" x14ac:dyDescent="0.15">
      <c r="A579" s="167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spans="1:26" ht="15.75" customHeight="1" x14ac:dyDescent="0.15">
      <c r="A580" s="16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spans="1:26" ht="15.75" customHeight="1" x14ac:dyDescent="0.15">
      <c r="A581" s="167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spans="1:26" ht="15.75" customHeight="1" x14ac:dyDescent="0.15">
      <c r="A582" s="16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spans="1:26" ht="15.75" customHeight="1" x14ac:dyDescent="0.15">
      <c r="A583" s="167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spans="1:26" ht="15.75" customHeight="1" x14ac:dyDescent="0.15">
      <c r="A584" s="16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spans="1:26" ht="15.75" customHeight="1" x14ac:dyDescent="0.15">
      <c r="A585" s="167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spans="1:26" ht="15.75" customHeight="1" x14ac:dyDescent="0.15">
      <c r="A586" s="16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spans="1:26" ht="15.75" customHeight="1" x14ac:dyDescent="0.15">
      <c r="A587" s="167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spans="1:26" ht="15.75" customHeight="1" x14ac:dyDescent="0.15">
      <c r="A588" s="16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spans="1:26" ht="15.75" customHeight="1" x14ac:dyDescent="0.15">
      <c r="A589" s="167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spans="1:26" ht="15.75" customHeight="1" x14ac:dyDescent="0.15">
      <c r="A590" s="16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spans="1:26" ht="15.75" customHeight="1" x14ac:dyDescent="0.15">
      <c r="A591" s="167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spans="1:26" ht="15.75" customHeight="1" x14ac:dyDescent="0.15">
      <c r="A592" s="16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spans="1:26" ht="15.75" customHeight="1" x14ac:dyDescent="0.15">
      <c r="A593" s="167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spans="1:26" ht="15.75" customHeight="1" x14ac:dyDescent="0.15">
      <c r="A594" s="16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spans="1:26" ht="15.75" customHeight="1" x14ac:dyDescent="0.15">
      <c r="A595" s="167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spans="1:26" ht="15.75" customHeight="1" x14ac:dyDescent="0.15">
      <c r="A596" s="16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spans="1:26" ht="15.75" customHeight="1" x14ac:dyDescent="0.15">
      <c r="A597" s="167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spans="1:26" ht="15.75" customHeight="1" x14ac:dyDescent="0.15">
      <c r="A598" s="16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spans="1:26" ht="15.75" customHeight="1" x14ac:dyDescent="0.15">
      <c r="A599" s="167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spans="1:26" ht="15.75" customHeight="1" x14ac:dyDescent="0.15">
      <c r="A600" s="16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spans="1:26" ht="15.75" customHeight="1" x14ac:dyDescent="0.15">
      <c r="A601" s="167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spans="1:26" ht="15.75" customHeight="1" x14ac:dyDescent="0.15">
      <c r="A602" s="16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spans="1:26" ht="15.75" customHeight="1" x14ac:dyDescent="0.15">
      <c r="A603" s="167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spans="1:26" ht="15.75" customHeight="1" x14ac:dyDescent="0.15">
      <c r="A604" s="16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spans="1:26" ht="15.75" customHeight="1" x14ac:dyDescent="0.15">
      <c r="A605" s="167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spans="1:26" ht="15.75" customHeight="1" x14ac:dyDescent="0.15">
      <c r="A606" s="16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spans="1:26" ht="15.75" customHeight="1" x14ac:dyDescent="0.15">
      <c r="A607" s="167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spans="1:26" ht="15.75" customHeight="1" x14ac:dyDescent="0.15">
      <c r="A608" s="16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spans="1:26" ht="15.75" customHeight="1" x14ac:dyDescent="0.15">
      <c r="A609" s="167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spans="1:26" ht="15.75" customHeight="1" x14ac:dyDescent="0.15">
      <c r="A610" s="16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spans="1:26" ht="15.75" customHeight="1" x14ac:dyDescent="0.15">
      <c r="A611" s="167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spans="1:26" ht="15.75" customHeight="1" x14ac:dyDescent="0.15">
      <c r="A612" s="16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spans="1:26" ht="15.75" customHeight="1" x14ac:dyDescent="0.15">
      <c r="A613" s="167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spans="1:26" ht="15.75" customHeight="1" x14ac:dyDescent="0.15">
      <c r="A614" s="16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spans="1:26" ht="15.75" customHeight="1" x14ac:dyDescent="0.15">
      <c r="A615" s="167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spans="1:26" ht="15.75" customHeight="1" x14ac:dyDescent="0.15">
      <c r="A616" s="16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spans="1:26" ht="15.75" customHeight="1" x14ac:dyDescent="0.15">
      <c r="A617" s="167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spans="1:26" ht="15.75" customHeight="1" x14ac:dyDescent="0.15">
      <c r="A618" s="16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spans="1:26" ht="15.75" customHeight="1" x14ac:dyDescent="0.15">
      <c r="A619" s="167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spans="1:26" ht="15.75" customHeight="1" x14ac:dyDescent="0.15">
      <c r="A620" s="16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spans="1:26" ht="15.75" customHeight="1" x14ac:dyDescent="0.15">
      <c r="A621" s="167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spans="1:26" ht="15.75" customHeight="1" x14ac:dyDescent="0.15">
      <c r="A622" s="16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spans="1:26" ht="15.75" customHeight="1" x14ac:dyDescent="0.15">
      <c r="A623" s="167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spans="1:26" ht="15.75" customHeight="1" x14ac:dyDescent="0.15">
      <c r="A624" s="16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spans="1:26" ht="15.75" customHeight="1" x14ac:dyDescent="0.15">
      <c r="A625" s="167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spans="1:26" ht="15.75" customHeight="1" x14ac:dyDescent="0.15">
      <c r="A626" s="16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spans="1:26" ht="15.75" customHeight="1" x14ac:dyDescent="0.15">
      <c r="A627" s="167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spans="1:26" ht="15.75" customHeight="1" x14ac:dyDescent="0.15">
      <c r="A628" s="16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spans="1:26" ht="15.75" customHeight="1" x14ac:dyDescent="0.15">
      <c r="A629" s="167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spans="1:26" ht="15.75" customHeight="1" x14ac:dyDescent="0.15">
      <c r="A630" s="16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spans="1:26" ht="15.75" customHeight="1" x14ac:dyDescent="0.15">
      <c r="A631" s="167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spans="1:26" ht="15.75" customHeight="1" x14ac:dyDescent="0.15">
      <c r="A632" s="16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spans="1:26" ht="15.75" customHeight="1" x14ac:dyDescent="0.15">
      <c r="A633" s="167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spans="1:26" ht="15.75" customHeight="1" x14ac:dyDescent="0.15">
      <c r="A634" s="167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spans="1:26" ht="15.75" customHeight="1" x14ac:dyDescent="0.15">
      <c r="A635" s="167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spans="1:26" ht="15.75" customHeight="1" x14ac:dyDescent="0.15">
      <c r="A636" s="167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spans="1:26" ht="15.75" customHeight="1" x14ac:dyDescent="0.15">
      <c r="A637" s="167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spans="1:26" ht="15.75" customHeight="1" x14ac:dyDescent="0.15">
      <c r="A638" s="167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spans="1:26" ht="15.75" customHeight="1" x14ac:dyDescent="0.15">
      <c r="A639" s="167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spans="1:26" ht="15.75" customHeight="1" x14ac:dyDescent="0.15">
      <c r="A640" s="167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spans="1:26" ht="15.75" customHeight="1" x14ac:dyDescent="0.15">
      <c r="A641" s="167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spans="1:26" ht="15.75" customHeight="1" x14ac:dyDescent="0.15">
      <c r="A642" s="167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spans="1:26" ht="15.75" customHeight="1" x14ac:dyDescent="0.15">
      <c r="A643" s="167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spans="1:26" ht="15.75" customHeight="1" x14ac:dyDescent="0.15">
      <c r="A644" s="167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spans="1:26" ht="15.75" customHeight="1" x14ac:dyDescent="0.15">
      <c r="A645" s="167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spans="1:26" ht="15.75" customHeight="1" x14ac:dyDescent="0.15">
      <c r="A646" s="167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spans="1:26" ht="15.75" customHeight="1" x14ac:dyDescent="0.15">
      <c r="A647" s="167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spans="1:26" ht="15.75" customHeight="1" x14ac:dyDescent="0.15">
      <c r="A648" s="167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spans="1:26" ht="15.75" customHeight="1" x14ac:dyDescent="0.15">
      <c r="A649" s="167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spans="1:26" ht="15.75" customHeight="1" x14ac:dyDescent="0.15">
      <c r="A650" s="167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spans="1:26" ht="15.75" customHeight="1" x14ac:dyDescent="0.15">
      <c r="A651" s="167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spans="1:26" ht="15.75" customHeight="1" x14ac:dyDescent="0.15">
      <c r="A652" s="167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spans="1:26" ht="15.75" customHeight="1" x14ac:dyDescent="0.15">
      <c r="A653" s="167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spans="1:26" ht="15.75" customHeight="1" x14ac:dyDescent="0.15">
      <c r="A654" s="167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spans="1:26" ht="15.75" customHeight="1" x14ac:dyDescent="0.15">
      <c r="A655" s="167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spans="1:26" ht="15.75" customHeight="1" x14ac:dyDescent="0.15">
      <c r="A656" s="167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spans="1:26" ht="15.75" customHeight="1" x14ac:dyDescent="0.15">
      <c r="A657" s="167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spans="1:26" ht="15.75" customHeight="1" x14ac:dyDescent="0.15">
      <c r="A658" s="167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spans="1:26" ht="15.75" customHeight="1" x14ac:dyDescent="0.15">
      <c r="A659" s="167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spans="1:26" ht="15.75" customHeight="1" x14ac:dyDescent="0.15">
      <c r="A660" s="167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spans="1:26" ht="15.75" customHeight="1" x14ac:dyDescent="0.15">
      <c r="A661" s="167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spans="1:26" ht="15.75" customHeight="1" x14ac:dyDescent="0.15">
      <c r="A662" s="167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spans="1:26" ht="15.75" customHeight="1" x14ac:dyDescent="0.15">
      <c r="A663" s="167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spans="1:26" ht="15.75" customHeight="1" x14ac:dyDescent="0.15">
      <c r="A664" s="167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spans="1:26" ht="15.75" customHeight="1" x14ac:dyDescent="0.15">
      <c r="A665" s="167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spans="1:26" ht="15.75" customHeight="1" x14ac:dyDescent="0.15">
      <c r="A666" s="167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spans="1:26" ht="15.75" customHeight="1" x14ac:dyDescent="0.15">
      <c r="A667" s="167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spans="1:26" ht="15.75" customHeight="1" x14ac:dyDescent="0.15">
      <c r="A668" s="167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spans="1:26" ht="15.75" customHeight="1" x14ac:dyDescent="0.15">
      <c r="A669" s="167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spans="1:26" ht="15.75" customHeight="1" x14ac:dyDescent="0.15">
      <c r="A670" s="167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spans="1:26" ht="15.75" customHeight="1" x14ac:dyDescent="0.15">
      <c r="A671" s="167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spans="1:26" ht="15.75" customHeight="1" x14ac:dyDescent="0.15">
      <c r="A672" s="167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spans="1:26" ht="15.75" customHeight="1" x14ac:dyDescent="0.15">
      <c r="A673" s="167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spans="1:26" ht="15.75" customHeight="1" x14ac:dyDescent="0.15">
      <c r="A674" s="167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spans="1:26" ht="15.75" customHeight="1" x14ac:dyDescent="0.15">
      <c r="A675" s="167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spans="1:26" ht="15.75" customHeight="1" x14ac:dyDescent="0.15">
      <c r="A676" s="167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spans="1:26" ht="15.75" customHeight="1" x14ac:dyDescent="0.15">
      <c r="A677" s="167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spans="1:26" ht="15.75" customHeight="1" x14ac:dyDescent="0.15">
      <c r="A678" s="167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spans="1:26" ht="15.75" customHeight="1" x14ac:dyDescent="0.15">
      <c r="A679" s="167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spans="1:26" ht="15.75" customHeight="1" x14ac:dyDescent="0.15">
      <c r="A680" s="167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spans="1:26" ht="15.75" customHeight="1" x14ac:dyDescent="0.15">
      <c r="A681" s="167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spans="1:26" ht="15.75" customHeight="1" x14ac:dyDescent="0.15">
      <c r="A682" s="167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spans="1:26" ht="15.75" customHeight="1" x14ac:dyDescent="0.15">
      <c r="A683" s="167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spans="1:26" ht="15.75" customHeight="1" x14ac:dyDescent="0.15">
      <c r="A684" s="167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spans="1:26" ht="15.75" customHeight="1" x14ac:dyDescent="0.15">
      <c r="A685" s="167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spans="1:26" ht="15.75" customHeight="1" x14ac:dyDescent="0.15">
      <c r="A686" s="167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spans="1:26" ht="15.75" customHeight="1" x14ac:dyDescent="0.15">
      <c r="A687" s="167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spans="1:26" ht="15.75" customHeight="1" x14ac:dyDescent="0.15">
      <c r="A688" s="167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spans="1:26" ht="15.75" customHeight="1" x14ac:dyDescent="0.15">
      <c r="A689" s="167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spans="1:26" ht="15.75" customHeight="1" x14ac:dyDescent="0.15">
      <c r="A690" s="167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spans="1:26" ht="15.75" customHeight="1" x14ac:dyDescent="0.15">
      <c r="A691" s="167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spans="1:26" ht="15.75" customHeight="1" x14ac:dyDescent="0.15">
      <c r="A692" s="167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spans="1:26" ht="15.75" customHeight="1" x14ac:dyDescent="0.15">
      <c r="A693" s="167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spans="1:26" ht="15.75" customHeight="1" x14ac:dyDescent="0.15">
      <c r="A694" s="167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spans="1:26" ht="15.75" customHeight="1" x14ac:dyDescent="0.15">
      <c r="A695" s="167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spans="1:26" ht="15.75" customHeight="1" x14ac:dyDescent="0.15">
      <c r="A696" s="167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spans="1:26" ht="15.75" customHeight="1" x14ac:dyDescent="0.15">
      <c r="A697" s="167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spans="1:26" ht="15.75" customHeight="1" x14ac:dyDescent="0.15">
      <c r="A698" s="167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spans="1:26" ht="15.75" customHeight="1" x14ac:dyDescent="0.15">
      <c r="A699" s="167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spans="1:26" ht="15.75" customHeight="1" x14ac:dyDescent="0.15">
      <c r="A700" s="167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spans="1:26" ht="15.75" customHeight="1" x14ac:dyDescent="0.15">
      <c r="A701" s="167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spans="1:26" ht="15.75" customHeight="1" x14ac:dyDescent="0.15">
      <c r="A702" s="167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spans="1:26" ht="15.75" customHeight="1" x14ac:dyDescent="0.15">
      <c r="A703" s="167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spans="1:26" ht="15.75" customHeight="1" x14ac:dyDescent="0.15">
      <c r="A704" s="167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spans="1:26" ht="15.75" customHeight="1" x14ac:dyDescent="0.15">
      <c r="A705" s="167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spans="1:26" ht="15.75" customHeight="1" x14ac:dyDescent="0.15">
      <c r="A706" s="167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spans="1:26" ht="15.75" customHeight="1" x14ac:dyDescent="0.15">
      <c r="A707" s="167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spans="1:26" ht="15.75" customHeight="1" x14ac:dyDescent="0.15">
      <c r="A708" s="167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spans="1:26" ht="15.75" customHeight="1" x14ac:dyDescent="0.15">
      <c r="A709" s="167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spans="1:26" ht="15.75" customHeight="1" x14ac:dyDescent="0.15">
      <c r="A710" s="167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spans="1:26" ht="15.75" customHeight="1" x14ac:dyDescent="0.15">
      <c r="A711" s="167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spans="1:26" ht="15.75" customHeight="1" x14ac:dyDescent="0.15">
      <c r="A712" s="167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spans="1:26" ht="15.75" customHeight="1" x14ac:dyDescent="0.15">
      <c r="A713" s="167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spans="1:26" ht="15.75" customHeight="1" x14ac:dyDescent="0.15">
      <c r="A714" s="167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spans="1:26" ht="15.75" customHeight="1" x14ac:dyDescent="0.15">
      <c r="A715" s="167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spans="1:26" ht="15.75" customHeight="1" x14ac:dyDescent="0.15">
      <c r="A716" s="167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spans="1:26" ht="15.75" customHeight="1" x14ac:dyDescent="0.15">
      <c r="A717" s="167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spans="1:26" ht="15.75" customHeight="1" x14ac:dyDescent="0.15">
      <c r="A718" s="16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spans="1:26" ht="15.75" customHeight="1" x14ac:dyDescent="0.15">
      <c r="A719" s="16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spans="1:26" ht="15.75" customHeight="1" x14ac:dyDescent="0.15">
      <c r="A720" s="167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spans="1:26" ht="15.75" customHeight="1" x14ac:dyDescent="0.15">
      <c r="A721" s="167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spans="1:26" ht="15.75" customHeight="1" x14ac:dyDescent="0.15">
      <c r="A722" s="167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spans="1:26" ht="15.75" customHeight="1" x14ac:dyDescent="0.15">
      <c r="A723" s="167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spans="1:26" ht="15.75" customHeight="1" x14ac:dyDescent="0.15">
      <c r="A724" s="167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spans="1:26" ht="15.75" customHeight="1" x14ac:dyDescent="0.15">
      <c r="A725" s="167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spans="1:26" ht="15.75" customHeight="1" x14ac:dyDescent="0.15">
      <c r="A726" s="167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spans="1:26" ht="15.75" customHeight="1" x14ac:dyDescent="0.15">
      <c r="A727" s="167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spans="1:26" ht="15.75" customHeight="1" x14ac:dyDescent="0.15">
      <c r="A728" s="167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spans="1:26" ht="15.75" customHeight="1" x14ac:dyDescent="0.15">
      <c r="A729" s="167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spans="1:26" ht="15.75" customHeight="1" x14ac:dyDescent="0.15">
      <c r="A730" s="167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spans="1:26" ht="15.75" customHeight="1" x14ac:dyDescent="0.15">
      <c r="A731" s="167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spans="1:26" ht="15.75" customHeight="1" x14ac:dyDescent="0.15">
      <c r="A732" s="167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spans="1:26" ht="15.75" customHeight="1" x14ac:dyDescent="0.15">
      <c r="A733" s="167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spans="1:26" ht="15.75" customHeight="1" x14ac:dyDescent="0.15">
      <c r="A734" s="167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spans="1:26" ht="15.75" customHeight="1" x14ac:dyDescent="0.15">
      <c r="A735" s="167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spans="1:26" ht="15.75" customHeight="1" x14ac:dyDescent="0.15">
      <c r="A736" s="167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spans="1:26" ht="15.75" customHeight="1" x14ac:dyDescent="0.15">
      <c r="A737" s="167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spans="1:26" ht="15.75" customHeight="1" x14ac:dyDescent="0.15">
      <c r="A738" s="167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spans="1:26" ht="15.75" customHeight="1" x14ac:dyDescent="0.15">
      <c r="A739" s="167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spans="1:26" ht="15.75" customHeight="1" x14ac:dyDescent="0.15">
      <c r="A740" s="167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spans="1:26" ht="15.75" customHeight="1" x14ac:dyDescent="0.15">
      <c r="A741" s="167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spans="1:26" ht="15.75" customHeight="1" x14ac:dyDescent="0.15">
      <c r="A742" s="167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spans="1:26" ht="15.75" customHeight="1" x14ac:dyDescent="0.15">
      <c r="A743" s="167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spans="1:26" ht="15.75" customHeight="1" x14ac:dyDescent="0.15">
      <c r="A744" s="167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spans="1:26" ht="15.75" customHeight="1" x14ac:dyDescent="0.15">
      <c r="A745" s="167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spans="1:26" ht="15.75" customHeight="1" x14ac:dyDescent="0.15">
      <c r="A746" s="167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spans="1:26" ht="15.75" customHeight="1" x14ac:dyDescent="0.15">
      <c r="A747" s="167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spans="1:26" ht="15.75" customHeight="1" x14ac:dyDescent="0.15">
      <c r="A748" s="167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spans="1:26" ht="15.75" customHeight="1" x14ac:dyDescent="0.15">
      <c r="A749" s="167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spans="1:26" ht="15.75" customHeight="1" x14ac:dyDescent="0.15">
      <c r="A750" s="167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spans="1:26" ht="15.75" customHeight="1" x14ac:dyDescent="0.15">
      <c r="A751" s="167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spans="1:26" ht="15.75" customHeight="1" x14ac:dyDescent="0.15">
      <c r="A752" s="167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spans="1:26" ht="15.75" customHeight="1" x14ac:dyDescent="0.15">
      <c r="A753" s="167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spans="1:26" ht="15.75" customHeight="1" x14ac:dyDescent="0.15">
      <c r="A754" s="167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spans="1:26" ht="15.75" customHeight="1" x14ac:dyDescent="0.15">
      <c r="A755" s="167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spans="1:26" ht="15.75" customHeight="1" x14ac:dyDescent="0.15">
      <c r="A756" s="167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spans="1:26" ht="15.75" customHeight="1" x14ac:dyDescent="0.15">
      <c r="A757" s="167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spans="1:26" ht="15.75" customHeight="1" x14ac:dyDescent="0.15">
      <c r="A758" s="167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spans="1:26" ht="15.75" customHeight="1" x14ac:dyDescent="0.15">
      <c r="A759" s="167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spans="1:26" ht="15.75" customHeight="1" x14ac:dyDescent="0.15">
      <c r="A760" s="167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spans="1:26" ht="15.75" customHeight="1" x14ac:dyDescent="0.15">
      <c r="A761" s="167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spans="1:26" ht="15.75" customHeight="1" x14ac:dyDescent="0.15">
      <c r="A762" s="167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spans="1:26" ht="15.75" customHeight="1" x14ac:dyDescent="0.15">
      <c r="A763" s="167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spans="1:26" ht="15.75" customHeight="1" x14ac:dyDescent="0.15">
      <c r="A764" s="167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spans="1:26" ht="15.75" customHeight="1" x14ac:dyDescent="0.15">
      <c r="A765" s="167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spans="1:26" ht="15.75" customHeight="1" x14ac:dyDescent="0.15">
      <c r="A766" s="167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spans="1:26" ht="15.75" customHeight="1" x14ac:dyDescent="0.15">
      <c r="A767" s="167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spans="1:26" ht="15.75" customHeight="1" x14ac:dyDescent="0.15">
      <c r="A768" s="167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spans="1:26" ht="15.75" customHeight="1" x14ac:dyDescent="0.15">
      <c r="A769" s="167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spans="1:26" ht="15.75" customHeight="1" x14ac:dyDescent="0.15">
      <c r="A770" s="167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spans="1:26" ht="15.75" customHeight="1" x14ac:dyDescent="0.15">
      <c r="A771" s="167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spans="1:26" ht="15.75" customHeight="1" x14ac:dyDescent="0.15">
      <c r="A772" s="167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spans="1:26" ht="15.75" customHeight="1" x14ac:dyDescent="0.15">
      <c r="A773" s="167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spans="1:26" ht="15.75" customHeight="1" x14ac:dyDescent="0.15">
      <c r="A774" s="167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spans="1:26" ht="15.75" customHeight="1" x14ac:dyDescent="0.15">
      <c r="A775" s="167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spans="1:26" ht="15.75" customHeight="1" x14ac:dyDescent="0.15">
      <c r="A776" s="167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spans="1:26" ht="15.75" customHeight="1" x14ac:dyDescent="0.15">
      <c r="A777" s="167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spans="1:26" ht="15.75" customHeight="1" x14ac:dyDescent="0.15">
      <c r="A778" s="167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spans="1:26" ht="15.75" customHeight="1" x14ac:dyDescent="0.15">
      <c r="A779" s="167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spans="1:26" ht="15.75" customHeight="1" x14ac:dyDescent="0.15">
      <c r="A780" s="167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spans="1:26" ht="15.75" customHeight="1" x14ac:dyDescent="0.15">
      <c r="A781" s="167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spans="1:26" ht="15.75" customHeight="1" x14ac:dyDescent="0.15">
      <c r="A782" s="167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spans="1:26" ht="15.75" customHeight="1" x14ac:dyDescent="0.15">
      <c r="A783" s="167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spans="1:26" ht="15.75" customHeight="1" x14ac:dyDescent="0.15">
      <c r="A784" s="167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spans="1:26" ht="15.75" customHeight="1" x14ac:dyDescent="0.15">
      <c r="A785" s="167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spans="1:26" ht="15.75" customHeight="1" x14ac:dyDescent="0.15">
      <c r="A786" s="167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spans="1:26" ht="15.75" customHeight="1" x14ac:dyDescent="0.15">
      <c r="A787" s="167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spans="1:26" ht="15.75" customHeight="1" x14ac:dyDescent="0.15">
      <c r="A788" s="167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spans="1:26" ht="15.75" customHeight="1" x14ac:dyDescent="0.15">
      <c r="A789" s="167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spans="1:26" ht="15.75" customHeight="1" x14ac:dyDescent="0.15">
      <c r="A790" s="167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spans="1:26" ht="15.75" customHeight="1" x14ac:dyDescent="0.15">
      <c r="A791" s="167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spans="1:26" ht="15.75" customHeight="1" x14ac:dyDescent="0.15">
      <c r="A792" s="167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spans="1:26" ht="15.75" customHeight="1" x14ac:dyDescent="0.15">
      <c r="A793" s="167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spans="1:26" ht="15.75" customHeight="1" x14ac:dyDescent="0.15">
      <c r="A794" s="167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spans="1:26" ht="15.75" customHeight="1" x14ac:dyDescent="0.15">
      <c r="A795" s="167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spans="1:26" ht="15.75" customHeight="1" x14ac:dyDescent="0.15">
      <c r="A796" s="167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spans="1:26" ht="15.75" customHeight="1" x14ac:dyDescent="0.15">
      <c r="A797" s="167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spans="1:26" ht="15.75" customHeight="1" x14ac:dyDescent="0.15">
      <c r="A798" s="167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spans="1:26" ht="15.75" customHeight="1" x14ac:dyDescent="0.15">
      <c r="A799" s="167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spans="1:26" ht="15.75" customHeight="1" x14ac:dyDescent="0.15">
      <c r="A800" s="167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spans="1:26" ht="15.75" customHeight="1" x14ac:dyDescent="0.15">
      <c r="A801" s="167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spans="1:26" ht="15.75" customHeight="1" x14ac:dyDescent="0.15">
      <c r="A802" s="167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spans="1:26" ht="15.75" customHeight="1" x14ac:dyDescent="0.15">
      <c r="A803" s="167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spans="1:26" ht="15.75" customHeight="1" x14ac:dyDescent="0.15">
      <c r="A804" s="167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spans="1:26" ht="15.75" customHeight="1" x14ac:dyDescent="0.15">
      <c r="A805" s="167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spans="1:26" ht="15.75" customHeight="1" x14ac:dyDescent="0.15">
      <c r="A806" s="167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spans="1:26" ht="15.75" customHeight="1" x14ac:dyDescent="0.15">
      <c r="A807" s="167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spans="1:26" ht="15.75" customHeight="1" x14ac:dyDescent="0.15">
      <c r="A808" s="167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spans="1:26" ht="15.75" customHeight="1" x14ac:dyDescent="0.15">
      <c r="A809" s="167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spans="1:26" ht="15.75" customHeight="1" x14ac:dyDescent="0.15">
      <c r="A810" s="167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spans="1:26" ht="15.75" customHeight="1" x14ac:dyDescent="0.15">
      <c r="A811" s="167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spans="1:26" ht="15.75" customHeight="1" x14ac:dyDescent="0.15">
      <c r="A812" s="167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spans="1:26" ht="15.75" customHeight="1" x14ac:dyDescent="0.15">
      <c r="A813" s="167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spans="1:26" ht="15.75" customHeight="1" x14ac:dyDescent="0.15">
      <c r="A814" s="167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spans="1:26" ht="15.75" customHeight="1" x14ac:dyDescent="0.15">
      <c r="A815" s="167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spans="1:26" ht="15.75" customHeight="1" x14ac:dyDescent="0.15">
      <c r="A816" s="167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spans="1:26" ht="15.75" customHeight="1" x14ac:dyDescent="0.15">
      <c r="A817" s="167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spans="1:26" ht="15.75" customHeight="1" x14ac:dyDescent="0.15">
      <c r="A818" s="167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spans="1:26" ht="15.75" customHeight="1" x14ac:dyDescent="0.15">
      <c r="A819" s="167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spans="1:26" ht="15.75" customHeight="1" x14ac:dyDescent="0.15">
      <c r="A820" s="167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spans="1:26" ht="15.75" customHeight="1" x14ac:dyDescent="0.15">
      <c r="A821" s="167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spans="1:26" ht="15.75" customHeight="1" x14ac:dyDescent="0.15">
      <c r="A822" s="167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spans="1:26" ht="15.75" customHeight="1" x14ac:dyDescent="0.15">
      <c r="A823" s="167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spans="1:26" ht="15.75" customHeight="1" x14ac:dyDescent="0.15">
      <c r="A824" s="167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spans="1:26" ht="15.75" customHeight="1" x14ac:dyDescent="0.15">
      <c r="A825" s="167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spans="1:26" ht="15.75" customHeight="1" x14ac:dyDescent="0.15">
      <c r="A826" s="167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spans="1:26" ht="15.75" customHeight="1" x14ac:dyDescent="0.15">
      <c r="A827" s="167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spans="1:26" ht="15.75" customHeight="1" x14ac:dyDescent="0.15">
      <c r="A828" s="167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spans="1:26" ht="15.75" customHeight="1" x14ac:dyDescent="0.15">
      <c r="A829" s="167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spans="1:26" ht="15.75" customHeight="1" x14ac:dyDescent="0.15">
      <c r="A830" s="167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spans="1:26" ht="15.75" customHeight="1" x14ac:dyDescent="0.15">
      <c r="A831" s="167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spans="1:26" ht="15.75" customHeight="1" x14ac:dyDescent="0.15">
      <c r="A832" s="167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spans="1:26" ht="15.75" customHeight="1" x14ac:dyDescent="0.15">
      <c r="A833" s="167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spans="1:26" ht="15.75" customHeight="1" x14ac:dyDescent="0.15">
      <c r="A834" s="167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spans="1:26" ht="15.75" customHeight="1" x14ac:dyDescent="0.15">
      <c r="A835" s="167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spans="1:26" ht="15.75" customHeight="1" x14ac:dyDescent="0.15">
      <c r="A836" s="167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spans="1:26" ht="15.75" customHeight="1" x14ac:dyDescent="0.15">
      <c r="A837" s="167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spans="1:26" ht="15.75" customHeight="1" x14ac:dyDescent="0.15">
      <c r="A838" s="167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spans="1:26" ht="15.75" customHeight="1" x14ac:dyDescent="0.15">
      <c r="A839" s="167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spans="1:26" ht="15.75" customHeight="1" x14ac:dyDescent="0.15">
      <c r="A840" s="167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spans="1:26" ht="15.75" customHeight="1" x14ac:dyDescent="0.15">
      <c r="A841" s="167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spans="1:26" ht="15.75" customHeight="1" x14ac:dyDescent="0.15">
      <c r="A842" s="167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spans="1:26" ht="15.75" customHeight="1" x14ac:dyDescent="0.15">
      <c r="A843" s="167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spans="1:26" ht="15.75" customHeight="1" x14ac:dyDescent="0.15">
      <c r="A844" s="167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spans="1:26" ht="15.75" customHeight="1" x14ac:dyDescent="0.15">
      <c r="A845" s="167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spans="1:26" ht="15.75" customHeight="1" x14ac:dyDescent="0.15">
      <c r="A846" s="167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spans="1:26" ht="15.75" customHeight="1" x14ac:dyDescent="0.15">
      <c r="A847" s="167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spans="1:26" ht="15.75" customHeight="1" x14ac:dyDescent="0.15">
      <c r="A848" s="167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spans="1:26" ht="15.75" customHeight="1" x14ac:dyDescent="0.15">
      <c r="A849" s="167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spans="1:26" ht="15.75" customHeight="1" x14ac:dyDescent="0.15">
      <c r="A850" s="167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spans="1:26" ht="15.75" customHeight="1" x14ac:dyDescent="0.15">
      <c r="A851" s="167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spans="1:26" ht="15.75" customHeight="1" x14ac:dyDescent="0.15">
      <c r="A852" s="167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spans="1:26" ht="15.75" customHeight="1" x14ac:dyDescent="0.15">
      <c r="A853" s="167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spans="1:26" ht="15.75" customHeight="1" x14ac:dyDescent="0.15">
      <c r="A854" s="167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spans="1:26" ht="15.75" customHeight="1" x14ac:dyDescent="0.15">
      <c r="A855" s="167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spans="1:26" ht="15.75" customHeight="1" x14ac:dyDescent="0.15">
      <c r="A856" s="167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spans="1:26" ht="15.75" customHeight="1" x14ac:dyDescent="0.15">
      <c r="A857" s="167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spans="1:26" ht="15.75" customHeight="1" x14ac:dyDescent="0.15">
      <c r="A858" s="167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spans="1:26" ht="15.75" customHeight="1" x14ac:dyDescent="0.15">
      <c r="A859" s="167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spans="1:26" ht="15.75" customHeight="1" x14ac:dyDescent="0.15">
      <c r="A860" s="167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spans="1:26" ht="15.75" customHeight="1" x14ac:dyDescent="0.15">
      <c r="A861" s="167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spans="1:26" ht="15.75" customHeight="1" x14ac:dyDescent="0.15">
      <c r="A862" s="167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spans="1:26" ht="15.75" customHeight="1" x14ac:dyDescent="0.15">
      <c r="A863" s="167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spans="1:26" ht="15.75" customHeight="1" x14ac:dyDescent="0.15">
      <c r="A864" s="167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spans="1:26" ht="15.75" customHeight="1" x14ac:dyDescent="0.15">
      <c r="A865" s="167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spans="1:26" ht="15.75" customHeight="1" x14ac:dyDescent="0.15">
      <c r="A866" s="167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spans="1:26" ht="15.75" customHeight="1" x14ac:dyDescent="0.15">
      <c r="A867" s="167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spans="1:26" ht="15.75" customHeight="1" x14ac:dyDescent="0.15">
      <c r="A868" s="167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spans="1:26" ht="15.75" customHeight="1" x14ac:dyDescent="0.15">
      <c r="A869" s="167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spans="1:26" ht="15.75" customHeight="1" x14ac:dyDescent="0.15">
      <c r="A870" s="167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spans="1:26" ht="15.75" customHeight="1" x14ac:dyDescent="0.15">
      <c r="A871" s="167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spans="1:26" ht="15.75" customHeight="1" x14ac:dyDescent="0.15">
      <c r="A872" s="167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spans="1:26" ht="15.75" customHeight="1" x14ac:dyDescent="0.15">
      <c r="A873" s="167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spans="1:26" ht="15.75" customHeight="1" x14ac:dyDescent="0.15">
      <c r="A874" s="167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spans="1:26" ht="15.75" customHeight="1" x14ac:dyDescent="0.15">
      <c r="A875" s="167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spans="1:26" ht="15.75" customHeight="1" x14ac:dyDescent="0.15">
      <c r="A876" s="167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spans="1:26" ht="15.75" customHeight="1" x14ac:dyDescent="0.15">
      <c r="A877" s="167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spans="1:26" ht="15.75" customHeight="1" x14ac:dyDescent="0.15">
      <c r="A878" s="167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spans="1:26" ht="15.75" customHeight="1" x14ac:dyDescent="0.15">
      <c r="A879" s="167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spans="1:26" ht="15.75" customHeight="1" x14ac:dyDescent="0.15">
      <c r="A880" s="167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spans="1:26" ht="15.75" customHeight="1" x14ac:dyDescent="0.15">
      <c r="A881" s="167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spans="1:26" ht="15.75" customHeight="1" x14ac:dyDescent="0.15">
      <c r="A882" s="167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spans="1:26" ht="15.75" customHeight="1" x14ac:dyDescent="0.15">
      <c r="A883" s="167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spans="1:26" ht="15.75" customHeight="1" x14ac:dyDescent="0.15">
      <c r="A884" s="167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spans="1:26" ht="15.75" customHeight="1" x14ac:dyDescent="0.15">
      <c r="A885" s="167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spans="1:26" ht="15.75" customHeight="1" x14ac:dyDescent="0.15">
      <c r="A886" s="167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spans="1:26" ht="15.75" customHeight="1" x14ac:dyDescent="0.15">
      <c r="A887" s="167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spans="1:26" ht="15.75" customHeight="1" x14ac:dyDescent="0.15">
      <c r="A888" s="167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spans="1:26" ht="15.75" customHeight="1" x14ac:dyDescent="0.15">
      <c r="A889" s="167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spans="1:26" ht="15.75" customHeight="1" x14ac:dyDescent="0.15">
      <c r="A890" s="167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spans="1:26" ht="15.75" customHeight="1" x14ac:dyDescent="0.15">
      <c r="A891" s="167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spans="1:26" ht="15.75" customHeight="1" x14ac:dyDescent="0.15">
      <c r="A892" s="167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spans="1:26" ht="15.75" customHeight="1" x14ac:dyDescent="0.15">
      <c r="A893" s="167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spans="1:26" ht="15.75" customHeight="1" x14ac:dyDescent="0.15">
      <c r="A894" s="167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spans="1:26" ht="15.75" customHeight="1" x14ac:dyDescent="0.15">
      <c r="A895" s="167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spans="1:26" ht="15.75" customHeight="1" x14ac:dyDescent="0.15">
      <c r="A896" s="167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spans="1:26" ht="15.75" customHeight="1" x14ac:dyDescent="0.15">
      <c r="A897" s="167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spans="1:26" ht="15.75" customHeight="1" x14ac:dyDescent="0.15">
      <c r="A898" s="167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spans="1:26" ht="15.75" customHeight="1" x14ac:dyDescent="0.15">
      <c r="A899" s="167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spans="1:26" ht="15.75" customHeight="1" x14ac:dyDescent="0.15">
      <c r="A900" s="167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spans="1:26" ht="15.75" customHeight="1" x14ac:dyDescent="0.15">
      <c r="A901" s="167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spans="1:26" ht="15.75" customHeight="1" x14ac:dyDescent="0.15">
      <c r="A902" s="167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spans="1:26" ht="15.75" customHeight="1" x14ac:dyDescent="0.15">
      <c r="A903" s="167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spans="1:26" ht="15.75" customHeight="1" x14ac:dyDescent="0.15">
      <c r="A904" s="167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spans="1:26" ht="15.75" customHeight="1" x14ac:dyDescent="0.15">
      <c r="A905" s="167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spans="1:26" ht="15.75" customHeight="1" x14ac:dyDescent="0.15">
      <c r="A906" s="167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spans="1:26" ht="15.75" customHeight="1" x14ac:dyDescent="0.15">
      <c r="A907" s="167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spans="1:26" ht="15.75" customHeight="1" x14ac:dyDescent="0.15">
      <c r="A908" s="167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spans="1:26" ht="15.75" customHeight="1" x14ac:dyDescent="0.15">
      <c r="A909" s="167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spans="1:26" ht="15.75" customHeight="1" x14ac:dyDescent="0.15">
      <c r="A910" s="167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spans="1:26" ht="15.75" customHeight="1" x14ac:dyDescent="0.15">
      <c r="A911" s="167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spans="1:26" ht="15.75" customHeight="1" x14ac:dyDescent="0.15">
      <c r="A912" s="167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spans="1:26" ht="15.75" customHeight="1" x14ac:dyDescent="0.15">
      <c r="A913" s="167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spans="1:26" ht="15.75" customHeight="1" x14ac:dyDescent="0.15">
      <c r="A914" s="167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spans="1:26" ht="15.75" customHeight="1" x14ac:dyDescent="0.15">
      <c r="A915" s="167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spans="1:26" ht="15.75" customHeight="1" x14ac:dyDescent="0.15">
      <c r="A916" s="167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spans="1:26" ht="15.75" customHeight="1" x14ac:dyDescent="0.15">
      <c r="A917" s="167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spans="1:26" ht="15.75" customHeight="1" x14ac:dyDescent="0.15">
      <c r="A918" s="167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spans="1:26" ht="15.75" customHeight="1" x14ac:dyDescent="0.15">
      <c r="A919" s="167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spans="1:26" ht="15.75" customHeight="1" x14ac:dyDescent="0.15">
      <c r="A920" s="167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spans="1:26" ht="15.75" customHeight="1" x14ac:dyDescent="0.15">
      <c r="A921" s="167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spans="1:26" ht="15.75" customHeight="1" x14ac:dyDescent="0.15">
      <c r="A922" s="167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spans="1:26" ht="15.75" customHeight="1" x14ac:dyDescent="0.15">
      <c r="A923" s="167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spans="1:26" ht="15.75" customHeight="1" x14ac:dyDescent="0.15">
      <c r="A924" s="167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spans="1:26" ht="15.75" customHeight="1" x14ac:dyDescent="0.15">
      <c r="A925" s="167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spans="1:26" ht="15.75" customHeight="1" x14ac:dyDescent="0.15">
      <c r="A926" s="167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spans="1:26" ht="15.75" customHeight="1" x14ac:dyDescent="0.15">
      <c r="A927" s="167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spans="1:26" ht="15.75" customHeight="1" x14ac:dyDescent="0.15">
      <c r="A928" s="167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spans="1:26" ht="15.75" customHeight="1" x14ac:dyDescent="0.15">
      <c r="A929" s="167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spans="1:26" ht="15.75" customHeight="1" x14ac:dyDescent="0.15">
      <c r="A930" s="167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spans="1:26" ht="15.75" customHeight="1" x14ac:dyDescent="0.15">
      <c r="A931" s="167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spans="1:26" ht="15.75" customHeight="1" x14ac:dyDescent="0.15">
      <c r="A932" s="167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spans="1:26" ht="15.75" customHeight="1" x14ac:dyDescent="0.15">
      <c r="A933" s="167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spans="1:26" ht="15.75" customHeight="1" x14ac:dyDescent="0.15">
      <c r="A934" s="167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spans="1:26" ht="15.75" customHeight="1" x14ac:dyDescent="0.15">
      <c r="A935" s="167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spans="1:26" ht="15.75" customHeight="1" x14ac:dyDescent="0.15">
      <c r="A936" s="167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spans="1:26" ht="15.75" customHeight="1" x14ac:dyDescent="0.15">
      <c r="A937" s="167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spans="1:26" ht="15.75" customHeight="1" x14ac:dyDescent="0.15">
      <c r="A938" s="167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spans="1:26" ht="15.75" customHeight="1" x14ac:dyDescent="0.15">
      <c r="A939" s="167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spans="1:26" ht="15.75" customHeight="1" x14ac:dyDescent="0.15">
      <c r="A940" s="167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spans="1:26" ht="15.75" customHeight="1" x14ac:dyDescent="0.15">
      <c r="A941" s="167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spans="1:26" ht="15.75" customHeight="1" x14ac:dyDescent="0.15">
      <c r="A942" s="167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spans="1:26" ht="15.75" customHeight="1" x14ac:dyDescent="0.15">
      <c r="A943" s="167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spans="1:26" ht="15.75" customHeight="1" x14ac:dyDescent="0.15">
      <c r="A944" s="167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spans="1:26" ht="15.75" customHeight="1" x14ac:dyDescent="0.15">
      <c r="A945" s="167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spans="1:26" ht="15.75" customHeight="1" x14ac:dyDescent="0.15">
      <c r="A946" s="167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spans="1:26" ht="15.75" customHeight="1" x14ac:dyDescent="0.15">
      <c r="A947" s="167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spans="1:26" ht="15.75" customHeight="1" x14ac:dyDescent="0.15">
      <c r="A948" s="167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spans="1:26" ht="15.75" customHeight="1" x14ac:dyDescent="0.15">
      <c r="A949" s="167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spans="1:26" ht="15.75" customHeight="1" x14ac:dyDescent="0.15">
      <c r="A950" s="167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spans="1:26" ht="15.75" customHeight="1" x14ac:dyDescent="0.15">
      <c r="A951" s="167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spans="1:26" ht="15.75" customHeight="1" x14ac:dyDescent="0.15">
      <c r="A952" s="167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spans="1:26" ht="15.75" customHeight="1" x14ac:dyDescent="0.15">
      <c r="A953" s="167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spans="1:26" ht="15.75" customHeight="1" x14ac:dyDescent="0.15">
      <c r="A954" s="167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spans="1:26" ht="15.75" customHeight="1" x14ac:dyDescent="0.15">
      <c r="A955" s="167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spans="1:26" ht="15.75" customHeight="1" x14ac:dyDescent="0.15">
      <c r="A956" s="167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spans="1:26" ht="15.75" customHeight="1" x14ac:dyDescent="0.15">
      <c r="A957" s="167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spans="1:26" ht="15.75" customHeight="1" x14ac:dyDescent="0.15">
      <c r="A958" s="167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spans="1:26" ht="15.75" customHeight="1" x14ac:dyDescent="0.15">
      <c r="A959" s="167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spans="1:26" ht="15.75" customHeight="1" x14ac:dyDescent="0.15">
      <c r="A960" s="167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spans="1:26" ht="15.75" customHeight="1" x14ac:dyDescent="0.15">
      <c r="A961" s="167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spans="1:26" ht="15.75" customHeight="1" x14ac:dyDescent="0.15">
      <c r="A962" s="167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spans="1:26" ht="15.75" customHeight="1" x14ac:dyDescent="0.15">
      <c r="A963" s="167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spans="1:26" ht="15.75" customHeight="1" x14ac:dyDescent="0.15">
      <c r="A964" s="167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spans="1:26" ht="15.75" customHeight="1" x14ac:dyDescent="0.15">
      <c r="A965" s="167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spans="1:26" ht="15.75" customHeight="1" x14ac:dyDescent="0.15">
      <c r="A966" s="167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spans="1:26" ht="15.75" customHeight="1" x14ac:dyDescent="0.15">
      <c r="A967" s="167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spans="1:26" ht="15.75" customHeight="1" x14ac:dyDescent="0.15">
      <c r="A968" s="167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spans="1:26" ht="15.75" customHeight="1" x14ac:dyDescent="0.15">
      <c r="A969" s="167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spans="1:26" ht="15.75" customHeight="1" x14ac:dyDescent="0.15">
      <c r="A970" s="167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spans="1:26" ht="15.75" customHeight="1" x14ac:dyDescent="0.15">
      <c r="A971" s="167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spans="1:26" ht="15.75" customHeight="1" x14ac:dyDescent="0.15">
      <c r="A972" s="167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spans="1:26" ht="15.75" customHeight="1" x14ac:dyDescent="0.15">
      <c r="A973" s="167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spans="1:26" ht="15.75" customHeight="1" x14ac:dyDescent="0.15">
      <c r="A974" s="167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spans="1:26" ht="15.75" customHeight="1" x14ac:dyDescent="0.15">
      <c r="A975" s="167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spans="1:26" ht="15.75" customHeight="1" x14ac:dyDescent="0.15">
      <c r="A976" s="167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spans="1:26" ht="15.75" customHeight="1" x14ac:dyDescent="0.15">
      <c r="A977" s="167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spans="1:26" ht="15.75" customHeight="1" x14ac:dyDescent="0.15">
      <c r="A978" s="167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spans="1:26" ht="15.75" customHeight="1" x14ac:dyDescent="0.15">
      <c r="A979" s="167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spans="1:26" ht="15.75" customHeight="1" x14ac:dyDescent="0.15">
      <c r="A980" s="167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spans="1:26" ht="15.75" customHeight="1" x14ac:dyDescent="0.15">
      <c r="A981" s="167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spans="1:26" ht="15.75" customHeight="1" x14ac:dyDescent="0.15">
      <c r="A982" s="167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spans="1:26" ht="15.75" customHeight="1" x14ac:dyDescent="0.15">
      <c r="A983" s="167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spans="1:26" ht="15.75" customHeight="1" x14ac:dyDescent="0.15">
      <c r="A984" s="167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spans="1:26" ht="15.75" customHeight="1" x14ac:dyDescent="0.15">
      <c r="A985" s="167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spans="1:26" ht="15.75" customHeight="1" x14ac:dyDescent="0.15">
      <c r="A986" s="167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spans="1:26" ht="15.75" customHeight="1" x14ac:dyDescent="0.15">
      <c r="A987" s="167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spans="1:26" ht="15.75" customHeight="1" x14ac:dyDescent="0.15">
      <c r="A988" s="167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spans="1:26" ht="15.75" customHeight="1" x14ac:dyDescent="0.15">
      <c r="A989" s="167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spans="1:26" ht="15.75" customHeight="1" x14ac:dyDescent="0.15">
      <c r="A990" s="167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spans="1:26" ht="15.75" customHeight="1" x14ac:dyDescent="0.15">
      <c r="A991" s="167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2"/>
    </row>
    <row r="992" spans="1:26" ht="15.75" customHeight="1" x14ac:dyDescent="0.15">
      <c r="A992" s="167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2"/>
    </row>
    <row r="993" spans="1:26" ht="15.75" customHeight="1" x14ac:dyDescent="0.15">
      <c r="A993" s="171"/>
      <c r="B993" s="172"/>
      <c r="C993" s="172"/>
      <c r="D993" s="172"/>
      <c r="E993" s="172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  <c r="V993" s="172"/>
      <c r="W993" s="172"/>
      <c r="X993" s="172"/>
      <c r="Y993" s="172"/>
      <c r="Z993" s="173"/>
    </row>
  </sheetData>
  <mergeCells count="16">
    <mergeCell ref="A7:B7"/>
    <mergeCell ref="C7:M7"/>
    <mergeCell ref="A1:M1"/>
    <mergeCell ref="A2:C2"/>
    <mergeCell ref="A3:C3"/>
    <mergeCell ref="A4:C4"/>
    <mergeCell ref="A5:C5"/>
    <mergeCell ref="A32:B32"/>
    <mergeCell ref="C32:E32"/>
    <mergeCell ref="S20:T21"/>
    <mergeCell ref="A11:B11"/>
    <mergeCell ref="C11:M11"/>
    <mergeCell ref="B22:B23"/>
    <mergeCell ref="A24:B24"/>
    <mergeCell ref="A31:B31"/>
    <mergeCell ref="C31:E31"/>
  </mergeCells>
  <conditionalFormatting sqref="B13:M20">
    <cfRule type="notContainsBlanks" dxfId="0" priority="1" stopIfTrue="1">
      <formula>NOT(ISBLANK(B13))</formula>
    </cfRule>
  </conditionalFormatting>
  <dataValidations count="3">
    <dataValidation type="list" allowBlank="1" showInputMessage="1" showErrorMessage="1" sqref="D2" xr:uid="{00000000-0002-0000-0100-000000000000}">
      <formula1>"S12,C12"</formula1>
    </dataValidation>
    <dataValidation type="list" allowBlank="1" showInputMessage="1" showErrorMessage="1" sqref="D3" xr:uid="{00000000-0002-0000-0100-000001000000}">
      <formula1>"1,2,3,4,5,6,7,8,9,10,11,12"</formula1>
    </dataValidation>
    <dataValidation type="list" allowBlank="1" showInputMessage="1" showErrorMessage="1" sqref="D4:D5" xr:uid="{00000000-0002-0000-0100-000002000000}">
      <formula1>"Yes,No"</formula1>
    </dataValidation>
  </dataValidations>
  <pageMargins left="0.7" right="0.7" top="0.75" bottom="0.75" header="0" footer="0"/>
  <pageSetup orientation="portrait"/>
  <headerFooter>
    <oddFooter>&amp;C&amp;"Arial,Regular"&amp;10&amp;K000000000000&amp;P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PhenoCycler (Akoya Names)</vt:lpstr>
      <vt:lpstr>CODEX (Nolan Names)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 Wedin</cp:lastModifiedBy>
  <dcterms:created xsi:type="dcterms:W3CDTF">2023-09-13T22:04:14Z</dcterms:created>
  <dcterms:modified xsi:type="dcterms:W3CDTF">2023-09-15T16:58:20Z</dcterms:modified>
</cp:coreProperties>
</file>