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C:\RPA\Process\TA Reconciliation Process\Data\Output\Report\"/>
    </mc:Choice>
  </mc:AlternateContent>
  <xr:revisionPtr revIDLastSave="0" documentId="13_ncr:1_{E552E098-0C08-400A-A1B5-FBB8BE76B40A}" xr6:coauthVersionLast="47" xr6:coauthVersionMax="47" xr10:uidLastSave="{00000000-0000-0000-0000-000000000000}"/>
  <bookViews>
    <workbookView xWindow="-120" yWindow="-120" windowWidth="20730" windowHeight="11160" xr2:uid="{8E5EADE6-941E-46F6-8B91-46D52073002F}"/>
  </bookViews>
  <sheets>
    <sheet name="May 22" sheetId="1" r:id="rId1"/>
    <sheet name="Center Balance" sheetId="2" r:id="rId2"/>
    <sheet name="GL007-Account Balance Inquiry B" sheetId="3" r:id="rId3"/>
    <sheet name="2022" sheetId="4" r:id="rId4"/>
    <sheet name="Center Name" sheetId="5" r:id="rId5"/>
  </sheets>
  <definedNames>
    <definedName name="_xlnm._FilterDatabase" localSheetId="3" hidden="1">'2022'!$A$1:$AF$21</definedName>
    <definedName name="_xlnm._FilterDatabase" localSheetId="4" hidden="1">'Center Name'!$A$1:$B$531</definedName>
    <definedName name="_xlnm._FilterDatabase" localSheetId="0" hidden="1">'May 22'!$A$8:$O$269</definedName>
    <definedName name="BU" localSheetId="4">'Center Name'!$A$1:$B$531</definedName>
    <definedName name="BU">#REF!</definedName>
    <definedName name="Z_1135E482_711B_4CD0_857D_7E972848A2AD_.wvu.FilterData" localSheetId="4" hidden="1">'Center Name'!$A$1:$B$531</definedName>
    <definedName name="Z_214DF634_DC0D_445D_B7D7_D91C6089666B_.wvu.FilterData" localSheetId="4" hidden="1">'Center Name'!$A$1:$B$531</definedName>
    <definedName name="Z_35BFEB68_B5BF_4A88_ABC9_3DBF63B58DCE_.wvu.FilterData" localSheetId="4" hidden="1">'Center Name'!$A$1:$B$531</definedName>
    <definedName name="Z_7237F431_0C46_4285_AFB7_250D7505A657_.wvu.FilterData" localSheetId="4" hidden="1">'Center Name'!$A$1:$B$531</definedName>
    <definedName name="Z_9449A9D9_4239_4511_9A2A_BC1A3EC9C6E5_.wvu.FilterData" localSheetId="4" hidden="1">'Center Name'!$A$1:$B$531</definedName>
    <definedName name="Z_9D25A9FE_BDFF_4FA7_A2CE_AB1313879B2F_.wvu.FilterData" localSheetId="4" hidden="1">'Center Name'!$A$1:$B$531</definedName>
    <definedName name="Z_A1DE9394_3E42_446C_AEA9_856D718129D7_.wvu.FilterData" localSheetId="4" hidden="1">'Center Name'!$A$1:$B$531</definedName>
    <definedName name="Z_A211402C_470B_4813_809A_2040D5EE5F67_.wvu.FilterData" localSheetId="4" hidden="1">'Center Name'!$A$1:$B$531</definedName>
    <definedName name="Z_A3B080AB_09FD_4CB9_A130_A37F1000447B_.wvu.FilterData" localSheetId="4" hidden="1">'Center Name'!$A$1:$B$531</definedName>
    <definedName name="Z_C2A62076_55CA_4E4F_A04D_4FB1008BCF5F_.wvu.FilterData" localSheetId="4" hidden="1">'Center Name'!$A$1:$B$531</definedName>
    <definedName name="Z_DE02C73C_050A_4BFB_AF11_C1FFAD938E58_.wvu.FilterData" localSheetId="4" hidden="1">'Center Name'!$A$1:$B$531</definedName>
    <definedName name="Z_E87F1CAB_36AC_405E_9911_35436712B4BB_.wvu.FilterData" localSheetId="4" hidden="1">'Center Name'!$A$1:$B$531</definedName>
  </definedNames>
  <calcPr calcId="191029"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7" i="1" l="1"/>
  <c r="C15" i="1"/>
  <c r="C13" i="1"/>
  <c r="C14" i="1"/>
  <c r="C12" i="1"/>
  <c r="C11" i="1"/>
  <c r="C10" i="1"/>
  <c r="C9" i="1"/>
  <c r="C24" i="1"/>
  <c r="C23" i="1"/>
  <c r="C22" i="1"/>
  <c r="C21" i="1"/>
  <c r="C20" i="1"/>
  <c r="C19" i="1"/>
  <c r="C18" i="1"/>
  <c r="C42" i="1"/>
  <c r="C40" i="1"/>
  <c r="C41" i="1"/>
  <c r="C39" i="1"/>
  <c r="C38" i="1"/>
  <c r="C37" i="1"/>
  <c r="C36" i="1"/>
  <c r="C35" i="1"/>
  <c r="C34" i="1"/>
  <c r="C33" i="1"/>
  <c r="C32" i="1"/>
  <c r="C31" i="1"/>
  <c r="C30" i="1"/>
  <c r="C29" i="1"/>
  <c r="C28" i="1"/>
  <c r="C27" i="1"/>
  <c r="C26" i="1"/>
  <c r="C25" i="1"/>
  <c r="C50" i="1"/>
  <c r="C49" i="1"/>
  <c r="C48" i="1"/>
  <c r="C47" i="1"/>
  <c r="C46" i="1"/>
  <c r="C58" i="1"/>
  <c r="C57" i="1"/>
  <c r="C56" i="1"/>
  <c r="C55" i="1"/>
  <c r="C54" i="1"/>
  <c r="C53" i="1"/>
  <c r="C52" i="1"/>
  <c r="C51" i="1"/>
  <c r="C60" i="1"/>
  <c r="C59" i="1"/>
  <c r="C67" i="1"/>
  <c r="C66" i="1"/>
  <c r="C65" i="1"/>
  <c r="C64" i="1"/>
  <c r="C63" i="1"/>
  <c r="C62" i="1"/>
  <c r="C61" i="1"/>
  <c r="C84" i="1"/>
  <c r="C83" i="1"/>
  <c r="C82" i="1"/>
  <c r="C81" i="1"/>
  <c r="C80" i="1"/>
  <c r="C79" i="1"/>
  <c r="C78" i="1"/>
  <c r="C77" i="1"/>
  <c r="C76" i="1"/>
  <c r="C75" i="1"/>
  <c r="C74" i="1"/>
  <c r="C73" i="1"/>
  <c r="C72" i="1"/>
  <c r="C71" i="1"/>
  <c r="C70" i="1"/>
  <c r="C69" i="1"/>
  <c r="C68" i="1"/>
  <c r="C89" i="1"/>
  <c r="C88" i="1"/>
  <c r="C87" i="1"/>
  <c r="C97" i="1"/>
  <c r="C95" i="1"/>
  <c r="C96" i="1"/>
  <c r="C94" i="1"/>
  <c r="C93" i="1"/>
  <c r="C92" i="1"/>
  <c r="C91" i="1"/>
  <c r="C90" i="1"/>
  <c r="C99" i="1"/>
  <c r="C98" i="1"/>
  <c r="C101" i="1"/>
  <c r="C100" i="1"/>
  <c r="C102" i="1"/>
  <c r="C108" i="1"/>
  <c r="C107" i="1"/>
  <c r="C106" i="1"/>
  <c r="C105" i="1"/>
  <c r="C104" i="1"/>
  <c r="C103" i="1"/>
  <c r="C112" i="1"/>
  <c r="C111" i="1"/>
  <c r="C110" i="1"/>
  <c r="C109" i="1"/>
  <c r="C125" i="1"/>
  <c r="C124" i="1"/>
  <c r="C123" i="1"/>
  <c r="C122" i="1"/>
  <c r="C121" i="1"/>
  <c r="C120" i="1"/>
  <c r="C118" i="1"/>
  <c r="C119" i="1"/>
  <c r="C117" i="1"/>
  <c r="C116" i="1"/>
  <c r="C115" i="1"/>
  <c r="C114" i="1"/>
  <c r="C113" i="1"/>
  <c r="C135" i="1"/>
  <c r="C134" i="1"/>
  <c r="C133" i="1"/>
  <c r="C132" i="1"/>
  <c r="C131" i="1"/>
  <c r="C130" i="1"/>
  <c r="C129" i="1"/>
  <c r="C128" i="1"/>
  <c r="C127" i="1"/>
  <c r="C126" i="1"/>
  <c r="C138" i="1"/>
  <c r="C137" i="1"/>
  <c r="C136" i="1"/>
  <c r="C142" i="1"/>
  <c r="C141" i="1"/>
  <c r="C140" i="1"/>
  <c r="C139" i="1"/>
  <c r="C145" i="1"/>
  <c r="C146" i="1"/>
  <c r="C144" i="1"/>
  <c r="C143" i="1"/>
  <c r="C151" i="1"/>
  <c r="C150" i="1"/>
  <c r="C149" i="1"/>
  <c r="C148" i="1"/>
  <c r="C147" i="1"/>
  <c r="C152" i="1"/>
  <c r="C169" i="1"/>
  <c r="C168" i="1"/>
  <c r="C167" i="1"/>
  <c r="C166" i="1"/>
  <c r="C165" i="1"/>
  <c r="C164" i="1"/>
  <c r="C163" i="1"/>
  <c r="C162" i="1"/>
  <c r="C161" i="1"/>
  <c r="C160" i="1"/>
  <c r="C159" i="1"/>
  <c r="C158" i="1"/>
  <c r="C157" i="1"/>
  <c r="C156" i="1"/>
  <c r="C155" i="1"/>
  <c r="C154" i="1"/>
  <c r="C153" i="1"/>
  <c r="C173" i="1"/>
  <c r="C172" i="1"/>
  <c r="C171" i="1"/>
  <c r="C186" i="1"/>
  <c r="C185" i="1"/>
  <c r="C184" i="1"/>
  <c r="C183" i="1"/>
  <c r="C182" i="1"/>
  <c r="C181" i="1"/>
  <c r="C180" i="1"/>
  <c r="C179" i="1"/>
  <c r="C178" i="1"/>
  <c r="C177" i="1"/>
  <c r="C176" i="1"/>
  <c r="C175" i="1"/>
  <c r="C174" i="1"/>
  <c r="C170" i="1"/>
  <c r="C187" i="1"/>
  <c r="C195" i="1"/>
  <c r="C194" i="1"/>
  <c r="C193" i="1"/>
  <c r="C192" i="1"/>
  <c r="C191" i="1"/>
  <c r="C190" i="1"/>
  <c r="C189" i="1"/>
  <c r="C188" i="1"/>
  <c r="C201" i="1"/>
  <c r="C200" i="1"/>
  <c r="C199" i="1"/>
  <c r="C198" i="1"/>
  <c r="C197" i="1"/>
  <c r="C196" i="1"/>
  <c r="C211" i="1"/>
  <c r="C210" i="1"/>
  <c r="C209" i="1"/>
  <c r="C208" i="1"/>
  <c r="C206" i="1"/>
  <c r="C207" i="1"/>
  <c r="C205" i="1"/>
  <c r="C204" i="1"/>
  <c r="C203" i="1"/>
  <c r="C202" i="1"/>
  <c r="C214" i="1"/>
  <c r="C213" i="1"/>
  <c r="C212" i="1"/>
  <c r="C215" i="1"/>
  <c r="C216" i="1"/>
  <c r="C241" i="1"/>
  <c r="C240" i="1"/>
  <c r="C239" i="1"/>
  <c r="C238" i="1"/>
  <c r="C237" i="1"/>
  <c r="C236" i="1"/>
  <c r="C235" i="1"/>
  <c r="C234" i="1"/>
  <c r="C233" i="1"/>
  <c r="C232" i="1"/>
  <c r="C231" i="1"/>
  <c r="C229" i="1"/>
  <c r="C230" i="1"/>
  <c r="C228" i="1"/>
  <c r="C227" i="1"/>
  <c r="C226" i="1"/>
  <c r="C224" i="1"/>
  <c r="C225" i="1"/>
  <c r="C223" i="1"/>
  <c r="C222" i="1"/>
  <c r="C221" i="1"/>
  <c r="C220" i="1"/>
  <c r="C219" i="1"/>
  <c r="C218" i="1"/>
  <c r="C217" i="1"/>
  <c r="C246" i="1"/>
  <c r="C245" i="1"/>
  <c r="C244" i="1"/>
  <c r="C243" i="1"/>
  <c r="C242" i="1"/>
  <c r="C253" i="1"/>
  <c r="C252" i="1"/>
  <c r="C251" i="1"/>
  <c r="C250" i="1"/>
  <c r="C249" i="1"/>
  <c r="C248" i="1"/>
  <c r="C247" i="1"/>
  <c r="C262" i="1"/>
  <c r="C261" i="1"/>
  <c r="C260" i="1"/>
  <c r="C259" i="1"/>
  <c r="C258" i="1"/>
  <c r="C257" i="1"/>
  <c r="C256" i="1"/>
  <c r="C255" i="1"/>
  <c r="C254" i="1"/>
  <c r="C263" i="1"/>
  <c r="C264" i="1"/>
  <c r="C45" i="1"/>
  <c r="C44" i="1"/>
  <c r="C43" i="1"/>
  <c r="C269" i="1"/>
  <c r="C268" i="1"/>
  <c r="C267" i="1"/>
  <c r="C266" i="1"/>
  <c r="C265" i="1"/>
  <c r="C85" i="1"/>
  <c r="C86" i="1"/>
  <c r="C16" i="1"/>
  <c r="B271" i="1"/>
  <c r="C46" i="2"/>
  <c r="D46" i="2"/>
  <c r="M216" i="1"/>
  <c r="C45" i="2"/>
  <c r="D45" i="2"/>
  <c r="M215" i="1"/>
  <c r="C44" i="2"/>
  <c r="D44" i="2"/>
  <c r="C43" i="2"/>
  <c r="D43" i="2"/>
  <c r="M157" i="1"/>
  <c r="C42" i="2"/>
  <c r="D42" i="2"/>
  <c r="C41" i="2"/>
  <c r="D41" i="2"/>
  <c r="M140" i="1"/>
  <c r="C40" i="2"/>
  <c r="D40" i="2"/>
  <c r="M115" i="1"/>
  <c r="M119" i="1"/>
  <c r="M113" i="1"/>
  <c r="M124" i="1"/>
  <c r="C39" i="2"/>
  <c r="D39" i="2"/>
  <c r="M112" i="1"/>
  <c r="C38" i="2"/>
  <c r="D38" i="2"/>
  <c r="C37" i="2"/>
  <c r="D37" i="2"/>
  <c r="M249" i="1"/>
  <c r="M250" i="1"/>
  <c r="M253" i="1"/>
  <c r="C36" i="2"/>
  <c r="D36" i="2"/>
  <c r="M219" i="1"/>
  <c r="M228" i="1"/>
  <c r="M231" i="1"/>
  <c r="M237" i="1"/>
  <c r="M68" i="1"/>
  <c r="M62" i="1"/>
  <c r="M9" i="1"/>
  <c r="M18" i="1"/>
  <c r="M26" i="1"/>
  <c r="M147" i="1"/>
  <c r="M127" i="1"/>
  <c r="M254" i="1"/>
  <c r="M203" i="1"/>
  <c r="M264" i="1"/>
  <c r="M11" i="1"/>
  <c r="M12" i="1"/>
  <c r="M74" i="1"/>
  <c r="M255" i="1"/>
  <c r="M46" i="1"/>
  <c r="M75" i="1"/>
  <c r="M129" i="1"/>
  <c r="M191" i="1"/>
  <c r="M130" i="1"/>
  <c r="M171" i="1"/>
  <c r="M267" i="1"/>
  <c r="M98" i="1"/>
  <c r="M51" i="1"/>
  <c r="M34" i="1"/>
  <c r="M170" i="1"/>
  <c r="M52" i="1"/>
  <c r="M208" i="1"/>
  <c r="M36" i="1"/>
  <c r="M80" i="1"/>
  <c r="M193" i="1"/>
  <c r="M269" i="1"/>
  <c r="M172" i="1"/>
  <c r="M43" i="1"/>
  <c r="M150" i="1"/>
  <c r="M209" i="1"/>
  <c r="M263" i="1"/>
  <c r="M198" i="1"/>
  <c r="M81" i="1"/>
  <c r="M137" i="1"/>
  <c r="M173" i="1"/>
  <c r="M180" i="1"/>
  <c r="M181" i="1"/>
  <c r="M183" i="1"/>
  <c r="M99" i="1"/>
  <c r="M211" i="1"/>
  <c r="M20" i="1"/>
  <c r="M200" i="1"/>
  <c r="M54" i="1"/>
  <c r="M152" i="1"/>
  <c r="M83" i="1"/>
  <c r="M239" i="1"/>
  <c r="M260" i="1"/>
  <c r="M23" i="1"/>
  <c r="M42" i="1"/>
  <c r="M138" i="1"/>
  <c r="M184" i="1"/>
  <c r="M17" i="1"/>
  <c r="M185" i="1"/>
  <c r="M243" i="1"/>
  <c r="M241" i="1"/>
  <c r="M244" i="1"/>
  <c r="M246" i="1"/>
  <c r="M271" i="1"/>
  <c r="C35" i="2"/>
  <c r="D35" i="2"/>
  <c r="C34" i="2"/>
  <c r="D34" i="2"/>
  <c r="C33" i="2"/>
  <c r="D33" i="2"/>
  <c r="C32" i="2"/>
  <c r="D32" i="2"/>
  <c r="C31" i="2"/>
  <c r="D31" i="2"/>
  <c r="C30" i="2"/>
  <c r="D30" i="2"/>
  <c r="C29" i="2"/>
  <c r="D29" i="2"/>
  <c r="C28" i="2"/>
  <c r="D28" i="2"/>
  <c r="C27" i="2"/>
  <c r="D27" i="2"/>
  <c r="C26" i="2"/>
  <c r="D26" i="2"/>
  <c r="C25" i="2"/>
  <c r="D25" i="2"/>
  <c r="C24" i="2"/>
  <c r="D24" i="2"/>
  <c r="C23" i="2"/>
  <c r="D23" i="2"/>
  <c r="C22" i="2"/>
  <c r="D22" i="2"/>
  <c r="C21" i="2"/>
  <c r="D21" i="2"/>
  <c r="C20" i="2"/>
  <c r="D20" i="2"/>
  <c r="C19" i="2"/>
  <c r="D19" i="2"/>
  <c r="C18" i="2"/>
  <c r="D18" i="2"/>
  <c r="C17" i="2"/>
  <c r="D17" i="2"/>
  <c r="C16" i="2"/>
  <c r="D16" i="2"/>
  <c r="C15" i="2"/>
  <c r="D15" i="2"/>
  <c r="C14" i="2"/>
  <c r="D14" i="2"/>
  <c r="C13" i="2"/>
  <c r="D13" i="2"/>
  <c r="C12" i="2"/>
  <c r="D12" i="2"/>
  <c r="C11" i="2"/>
  <c r="D11" i="2"/>
  <c r="C10" i="2"/>
  <c r="D10" i="2"/>
  <c r="C9" i="2"/>
  <c r="D9" i="2"/>
  <c r="C8" i="2"/>
  <c r="D8" i="2"/>
  <c r="C7" i="2"/>
  <c r="D7" i="2"/>
  <c r="C6" i="2"/>
  <c r="D6" i="2"/>
  <c r="C5" i="2"/>
  <c r="D5" i="2"/>
  <c r="C4" i="2"/>
  <c r="D4" i="2"/>
  <c r="C3" i="2"/>
  <c r="D3" i="2"/>
  <c r="C2" i="2"/>
  <c r="D2" i="2"/>
  <c r="C47" i="2"/>
</calcChain>
</file>

<file path=xl/sharedStrings.xml><?xml version="1.0" encoding="utf-8"?>
<sst xmlns="http://schemas.openxmlformats.org/spreadsheetml/2006/main" count="5157" uniqueCount="2160">
  <si>
    <t>`</t>
  </si>
  <si>
    <t>Account #</t>
  </si>
  <si>
    <t>=</t>
  </si>
  <si>
    <t>Accnt Description</t>
  </si>
  <si>
    <t>Tenant Allowance Payable</t>
  </si>
  <si>
    <t>Date</t>
  </si>
  <si>
    <t>Center Status</t>
  </si>
  <si>
    <t>Center</t>
  </si>
  <si>
    <t>Center Name</t>
  </si>
  <si>
    <t>Asset #</t>
  </si>
  <si>
    <t>GL Date</t>
  </si>
  <si>
    <t>Tenant Name</t>
  </si>
  <si>
    <t>Lease #</t>
  </si>
  <si>
    <t>Space #</t>
  </si>
  <si>
    <t>RCD</t>
  </si>
  <si>
    <t>Last day to
request TA</t>
  </si>
  <si>
    <t>Original TA Amount</t>
  </si>
  <si>
    <t>Outstanding Amount</t>
  </si>
  <si>
    <t>Comment</t>
  </si>
  <si>
    <t>Active</t>
  </si>
  <si>
    <t>Annapolis</t>
  </si>
  <si>
    <t>7-Eleven</t>
  </si>
  <si>
    <t>Not open yet, 1 year after RCD</t>
  </si>
  <si>
    <t>Brighton Collectibles</t>
  </si>
  <si>
    <t>1 year after the required date for the completion of tenant's work</t>
  </si>
  <si>
    <t>Not yet open, 1 year after RCD</t>
  </si>
  <si>
    <t>Moge Tee</t>
  </si>
  <si>
    <t>FC14</t>
  </si>
  <si>
    <t>1 year after RCD</t>
  </si>
  <si>
    <t>Retro Fitness</t>
  </si>
  <si>
    <t>Not open yet, 18 months from RCD</t>
  </si>
  <si>
    <t>Stoney River</t>
  </si>
  <si>
    <t>Life of the lease</t>
  </si>
  <si>
    <t>Sola Salon Studios</t>
  </si>
  <si>
    <t>Kidz Rezort</t>
  </si>
  <si>
    <t>Regal Jewelers</t>
  </si>
  <si>
    <t>Garage</t>
  </si>
  <si>
    <t>18 months following remodel completion date</t>
  </si>
  <si>
    <t>Popeyes</t>
  </si>
  <si>
    <t>FC10</t>
  </si>
  <si>
    <t>Live Arts Marylands</t>
  </si>
  <si>
    <t>Brandon</t>
  </si>
  <si>
    <t>G by Guess</t>
  </si>
  <si>
    <t>Haagen-Dazs</t>
  </si>
  <si>
    <t>Not open yet, 1 year from RCD</t>
  </si>
  <si>
    <t>Planet Grilled Cheese</t>
  </si>
  <si>
    <t>FC5</t>
  </si>
  <si>
    <t>Latt Liv</t>
  </si>
  <si>
    <t>Fit2Run</t>
  </si>
  <si>
    <t>Clasico Chophouse</t>
  </si>
  <si>
    <t>Century City</t>
  </si>
  <si>
    <t>Bake Cheese</t>
  </si>
  <si>
    <t>3 year after RCD</t>
  </si>
  <si>
    <t>One Medical</t>
  </si>
  <si>
    <t>HRB</t>
  </si>
  <si>
    <t>Buck Mason</t>
  </si>
  <si>
    <t>AR offset debit missing. Full amount of TA has been paid</t>
  </si>
  <si>
    <t>Levi's</t>
  </si>
  <si>
    <t>1.5 year after RCD</t>
  </si>
  <si>
    <t>Tesla</t>
  </si>
  <si>
    <t>Blue Nile</t>
  </si>
  <si>
    <t>2 year after RCD</t>
  </si>
  <si>
    <t>FP Moment</t>
  </si>
  <si>
    <t>Psycho Bunny</t>
  </si>
  <si>
    <t>Cha Cha Matcha</t>
  </si>
  <si>
    <t>Ralph Lauren</t>
  </si>
  <si>
    <t>2 1/2 year after RCD</t>
  </si>
  <si>
    <t>Rhone</t>
  </si>
  <si>
    <t>18 months after RCD</t>
  </si>
  <si>
    <t>Lenscrafters</t>
  </si>
  <si>
    <t>2  year after RCD</t>
  </si>
  <si>
    <t>Bearfruit Jewelry</t>
  </si>
  <si>
    <t>Mack Weldon</t>
  </si>
  <si>
    <t>Naadam</t>
  </si>
  <si>
    <t>Ramen Nagi</t>
  </si>
  <si>
    <t>Camp</t>
  </si>
  <si>
    <t>life of the lease</t>
  </si>
  <si>
    <t>Pudu Pudu</t>
  </si>
  <si>
    <t>Little Kitchen Academy</t>
  </si>
  <si>
    <t>Chanel</t>
  </si>
  <si>
    <t>Tudor</t>
  </si>
  <si>
    <t>American Girl</t>
  </si>
  <si>
    <t>Receivers</t>
  </si>
  <si>
    <t>Sold</t>
  </si>
  <si>
    <t>Connecticut Post</t>
  </si>
  <si>
    <t>Red Robin</t>
  </si>
  <si>
    <t>R4</t>
  </si>
  <si>
    <t>Blum/Cent Accrual Partial Payment</t>
  </si>
  <si>
    <t>The Children's Place</t>
  </si>
  <si>
    <t>Blum/Cent - Life of the Lease</t>
  </si>
  <si>
    <t>12/31/2015</t>
  </si>
  <si>
    <t>Oxford Jewel</t>
  </si>
  <si>
    <t>N/A</t>
  </si>
  <si>
    <t>Blum/Cent add capex accruals</t>
  </si>
  <si>
    <t>Big Reds</t>
  </si>
  <si>
    <t xml:space="preserve"> EBLENS</t>
  </si>
  <si>
    <t>To be clear with the final Blum/Centennial transaction to gain/loss. SOLD CENTER</t>
  </si>
  <si>
    <t>not open yet, life of the lease</t>
  </si>
  <si>
    <t>Fashion Square</t>
  </si>
  <si>
    <t>Vine Vera</t>
  </si>
  <si>
    <t>1 year after rcd</t>
  </si>
  <si>
    <t>Windsor Fashions</t>
  </si>
  <si>
    <t>Culver City Mall LP</t>
  </si>
  <si>
    <t>Metropolis Big &amp; Tall</t>
  </si>
  <si>
    <t>D12</t>
  </si>
  <si>
    <t>Amd3 extended lease to 1/31/20, no mention of HVAC reimbursement in Amd3. Leasing confirmed tenant can request this til the expiration of Amd 3.</t>
  </si>
  <si>
    <t>e.l.f.</t>
  </si>
  <si>
    <t>A12</t>
  </si>
  <si>
    <t>Street Churros</t>
  </si>
  <si>
    <t>E21</t>
  </si>
  <si>
    <t>Doc Popcorn</t>
  </si>
  <si>
    <t>2 years after RCD</t>
  </si>
  <si>
    <t>Prinkipia Tea</t>
  </si>
  <si>
    <t>G12</t>
  </si>
  <si>
    <t>Savage</t>
  </si>
  <si>
    <t>Shake Shack</t>
  </si>
  <si>
    <t>Fox Valley</t>
  </si>
  <si>
    <t>10/29/2015</t>
  </si>
  <si>
    <t>Athlete's Foot</t>
  </si>
  <si>
    <t>12232</t>
  </si>
  <si>
    <t>Blum/Cent SOLD CENTER</t>
  </si>
  <si>
    <t>Vapors 365</t>
  </si>
  <si>
    <t>Galleria at Roseville</t>
  </si>
  <si>
    <t>Forever 21</t>
  </si>
  <si>
    <t>lululemon athletica</t>
  </si>
  <si>
    <t>Madewell</t>
  </si>
  <si>
    <t>Not open, Life of the lease</t>
  </si>
  <si>
    <t>Fabletics</t>
  </si>
  <si>
    <t>travisMathew</t>
  </si>
  <si>
    <t>YSL</t>
  </si>
  <si>
    <t>Gucci</t>
  </si>
  <si>
    <t>Capital One</t>
  </si>
  <si>
    <t>Peloton</t>
  </si>
  <si>
    <t>Life of lease</t>
  </si>
  <si>
    <t>Warby Parker</t>
  </si>
  <si>
    <t>Garden State Plaza</t>
  </si>
  <si>
    <t>Tumi</t>
  </si>
  <si>
    <t>3 years after RCD</t>
  </si>
  <si>
    <t>Eye to Eye</t>
  </si>
  <si>
    <t>Janie &amp; Jack</t>
  </si>
  <si>
    <t xml:space="preserve">C3 </t>
  </si>
  <si>
    <t>Godiva</t>
  </si>
  <si>
    <t>Mein 3D</t>
  </si>
  <si>
    <t>lease terminate Jun 2021?</t>
  </si>
  <si>
    <t>Aerie and Offline</t>
  </si>
  <si>
    <t>D8</t>
  </si>
  <si>
    <t>Diesel</t>
  </si>
  <si>
    <t>Pinstripes</t>
  </si>
  <si>
    <t>M17</t>
  </si>
  <si>
    <t>Aesop</t>
  </si>
  <si>
    <t>Under Armour</t>
  </si>
  <si>
    <t>Calzedonial</t>
  </si>
  <si>
    <t>Champs Sports</t>
  </si>
  <si>
    <t>Seasons 52</t>
  </si>
  <si>
    <t>A14</t>
  </si>
  <si>
    <t xml:space="preserve">Eddie V's </t>
  </si>
  <si>
    <t>A8A</t>
  </si>
  <si>
    <t xml:space="preserve">Gucci </t>
  </si>
  <si>
    <t>D6A</t>
  </si>
  <si>
    <t>Sensual</t>
  </si>
  <si>
    <t>Hawthorn</t>
  </si>
  <si>
    <t>Maggiano's</t>
  </si>
  <si>
    <t>Dave &amp; Busters</t>
  </si>
  <si>
    <t>AT&amp;T</t>
  </si>
  <si>
    <t>Mainplace</t>
  </si>
  <si>
    <t>10/31/2015</t>
  </si>
  <si>
    <t>Panini Café</t>
  </si>
  <si>
    <t>0218</t>
  </si>
  <si>
    <t>SOLD CENTER</t>
  </si>
  <si>
    <t>Children Place</t>
  </si>
  <si>
    <t xml:space="preserve">New York &amp; Co </t>
  </si>
  <si>
    <t>Sprint Store</t>
  </si>
  <si>
    <t>Proactiv</t>
  </si>
  <si>
    <t>RMLA Shapes Brow</t>
  </si>
  <si>
    <t xml:space="preserve">Hot Fries </t>
  </si>
  <si>
    <t>Meriden</t>
  </si>
  <si>
    <t>Life of the Lease</t>
  </si>
  <si>
    <t>Mission Valley</t>
  </si>
  <si>
    <t>Kalya's Body Jewelry</t>
  </si>
  <si>
    <t>Phenix Salon</t>
  </si>
  <si>
    <t>2 years after required opening date</t>
  </si>
  <si>
    <t>Mission Valley West</t>
  </si>
  <si>
    <t>1 year after required opening date (1/1/2021)</t>
  </si>
  <si>
    <t>Montgomery</t>
  </si>
  <si>
    <t>Zenscape</t>
  </si>
  <si>
    <t>not open yet, 1 year after RCD</t>
  </si>
  <si>
    <t>Poke Papa</t>
  </si>
  <si>
    <t xml:space="preserve">Avalon </t>
  </si>
  <si>
    <t>North County</t>
  </si>
  <si>
    <t>Salon Republic</t>
  </si>
  <si>
    <t>Best Buzz</t>
  </si>
  <si>
    <t>Magic Brow</t>
  </si>
  <si>
    <t>V&amp;D Jewelry</t>
  </si>
  <si>
    <t>W/O balance?</t>
  </si>
  <si>
    <t>JD Sports</t>
  </si>
  <si>
    <t>Oakridge</t>
  </si>
  <si>
    <t>Spacetel</t>
  </si>
  <si>
    <r>
      <rPr>
        <sz val="10"/>
        <color rgb="FF0070C0"/>
        <rFont val="Arial"/>
        <family val="2"/>
      </rPr>
      <t>DISPOSE - Tenant did not request</t>
    </r>
    <r>
      <rPr>
        <sz val="10"/>
        <rFont val="Arial"/>
        <family val="2"/>
      </rPr>
      <t>. 1 year after RCD. 8/28/18 MEB: TT has not requested</t>
    </r>
  </si>
  <si>
    <t>Nordstrom Rack</t>
  </si>
  <si>
    <t>De Masque</t>
  </si>
  <si>
    <t>D13</t>
  </si>
  <si>
    <t>TP Tea</t>
  </si>
  <si>
    <t>F5</t>
  </si>
  <si>
    <t>Wheel Works</t>
  </si>
  <si>
    <t>FSU1G</t>
  </si>
  <si>
    <t>check with leasing on expiration date</t>
  </si>
  <si>
    <t>Diamond Ring</t>
  </si>
  <si>
    <t>X26</t>
  </si>
  <si>
    <t>Mochinut</t>
  </si>
  <si>
    <t>T13</t>
  </si>
  <si>
    <t>Umai Savory House Dog</t>
  </si>
  <si>
    <t>Superdish</t>
  </si>
  <si>
    <t>La Dolce  Gelato</t>
  </si>
  <si>
    <t>U5</t>
  </si>
  <si>
    <t>Valliani Jewelers</t>
  </si>
  <si>
    <t>W4</t>
  </si>
  <si>
    <t>Just Hats</t>
  </si>
  <si>
    <t>Y4</t>
  </si>
  <si>
    <t>Q3</t>
  </si>
  <si>
    <t>Slaters 50/50</t>
  </si>
  <si>
    <t>Old Orchard</t>
  </si>
  <si>
    <t>Pandora</t>
  </si>
  <si>
    <t>C32</t>
  </si>
  <si>
    <t>"Air Handler Unit" reimbursement, life of lease</t>
  </si>
  <si>
    <t>Sunglass Hut</t>
  </si>
  <si>
    <t>1 years after RCD</t>
  </si>
  <si>
    <t>D109</t>
  </si>
  <si>
    <t>Bar Siena</t>
  </si>
  <si>
    <t>K1</t>
  </si>
  <si>
    <t>Mario Tricoci Hair Salon And D</t>
  </si>
  <si>
    <t>E20</t>
  </si>
  <si>
    <t>American Eagle</t>
  </si>
  <si>
    <t>B8</t>
  </si>
  <si>
    <t>J5</t>
  </si>
  <si>
    <t>N10</t>
  </si>
  <si>
    <t>Madison Reed</t>
  </si>
  <si>
    <t>E26</t>
  </si>
  <si>
    <t>J10</t>
  </si>
  <si>
    <t>Purple Matress</t>
  </si>
  <si>
    <t>E30</t>
  </si>
  <si>
    <t>Pie Five Pizza</t>
  </si>
  <si>
    <t>Capital Grille</t>
  </si>
  <si>
    <t>Old Orchard Office</t>
  </si>
  <si>
    <t>Womens Medical Gr</t>
  </si>
  <si>
    <t>Old Orchard Periodontic</t>
  </si>
  <si>
    <t>88102</t>
  </si>
  <si>
    <t>318/310</t>
  </si>
  <si>
    <t>Chicago Dental Arts</t>
  </si>
  <si>
    <t>Palm Desert</t>
  </si>
  <si>
    <t>Soothing Massage</t>
  </si>
  <si>
    <t>B126</t>
  </si>
  <si>
    <t>Smart Mobile</t>
  </si>
  <si>
    <t>V422</t>
  </si>
  <si>
    <t>Oak West</t>
  </si>
  <si>
    <t>V419</t>
  </si>
  <si>
    <t>Elite Cosmetology</t>
  </si>
  <si>
    <t>V417</t>
  </si>
  <si>
    <t>Plaza Bonita</t>
  </si>
  <si>
    <t>NYX Professional</t>
  </si>
  <si>
    <t>Urban Decay</t>
  </si>
  <si>
    <t>life of lease</t>
  </si>
  <si>
    <t>Gerry's Grill</t>
  </si>
  <si>
    <t xml:space="preserve"> Allstate</t>
  </si>
  <si>
    <t>931534</t>
  </si>
  <si>
    <t>San Francisco Emporium</t>
  </si>
  <si>
    <t>San Francisco Filipino Cultural Center</t>
  </si>
  <si>
    <t>MEZZ</t>
  </si>
  <si>
    <t>TT already applied for partial payment. Per center, pending settlement agreement involving multiple parties, including Dev &amp; JV Partners. TT was working w SF Mayor's office to secure payment in full when mayor passed away. 6/5/18 BC, emailed center for update</t>
  </si>
  <si>
    <t>Oak &amp; Fort</t>
  </si>
  <si>
    <t>917564</t>
  </si>
  <si>
    <r>
      <rPr>
        <sz val="10"/>
        <color rgb="FF0070C0"/>
        <rFont val="Arial"/>
        <family val="2"/>
      </rPr>
      <t>DISPOSE- No Amendment was done to extend the expiration only breaking it down to two progress payment. Tenant haven't request for it yet.</t>
    </r>
    <r>
      <rPr>
        <sz val="10"/>
        <rFont val="Arial"/>
        <family val="2"/>
      </rPr>
      <t xml:space="preserve"> Do not reverse, expiration is recent, reaching out to leasing for extension. 4/30/18 -We have asked leasing to complete an amendment to extend their TA deadline. No eta on amendment but leasing is going to pursue (MEB). Tenant has gone silent, no eta on AMD from leasing to extend deadline 5/23/18. Per leasing, they are working to get this completed MEB - 6/5/18. 8/28/18, MEB - do not reverse, amendment is executed to extend</t>
    </r>
  </si>
  <si>
    <t>Lovesac</t>
  </si>
  <si>
    <t>917283</t>
  </si>
  <si>
    <r>
      <rPr>
        <sz val="10"/>
        <color rgb="FF0070C0"/>
        <rFont val="Arial"/>
        <family val="2"/>
      </rPr>
      <t xml:space="preserve">DISPOSE- Inquiry is from TC not the Tenant. Tenant has not provided any documents. </t>
    </r>
    <r>
      <rPr>
        <sz val="10"/>
        <rFont val="Arial"/>
        <family val="2"/>
      </rPr>
      <t>Tenant requested TA on time, pending additional documentation. 4/30/18 - Tenant requested on time but has not responded to emails (MEB). Cant write off since TT requested on time. Don’t know what we want to do policy wise, if TT has not provided docs after certain amount of time. But technically this has not expired. 6/5/18 MEB</t>
    </r>
  </si>
  <si>
    <t>KOJA Kitchen</t>
  </si>
  <si>
    <t>919027</t>
  </si>
  <si>
    <t>FE10</t>
  </si>
  <si>
    <r>
      <rPr>
        <sz val="10"/>
        <color rgb="FF0070C0"/>
        <rFont val="Arial"/>
        <family val="2"/>
      </rPr>
      <t>DISPOSE- Tenant haven't request for it yet.</t>
    </r>
    <r>
      <rPr>
        <sz val="10"/>
        <rFont val="Arial"/>
        <family val="2"/>
      </rPr>
      <t xml:space="preserve"> 1 year after RCD</t>
    </r>
  </si>
  <si>
    <t>Coach</t>
  </si>
  <si>
    <t>Rolex Boutique</t>
  </si>
  <si>
    <t>Zero &amp; Hanabi Cakes</t>
  </si>
  <si>
    <t>San Francisco Shopping Centre</t>
  </si>
  <si>
    <t>Oak + Fort</t>
  </si>
  <si>
    <t>Santa Anita</t>
  </si>
  <si>
    <t>Benihana</t>
  </si>
  <si>
    <t>R1</t>
  </si>
  <si>
    <t>Lady M Cakes Boutique</t>
  </si>
  <si>
    <t>Wushiland</t>
  </si>
  <si>
    <t>innisfree</t>
  </si>
  <si>
    <t>B13</t>
  </si>
  <si>
    <t>Fruiggies</t>
  </si>
  <si>
    <t>Sunmerry</t>
  </si>
  <si>
    <t>G1</t>
  </si>
  <si>
    <t>Vitamin World</t>
  </si>
  <si>
    <t>F8</t>
  </si>
  <si>
    <t>Chick-Fil-A</t>
  </si>
  <si>
    <t>T38</t>
  </si>
  <si>
    <t>APM Monaco</t>
  </si>
  <si>
    <t>C7A</t>
  </si>
  <si>
    <t>Rebag</t>
  </si>
  <si>
    <t>Smoke Fire Social</t>
  </si>
  <si>
    <t>R5</t>
  </si>
  <si>
    <t>KrispyRice</t>
  </si>
  <si>
    <t>T56</t>
  </si>
  <si>
    <t>IKEA</t>
  </si>
  <si>
    <t>Dr Martens</t>
  </si>
  <si>
    <t>Marugame Udon</t>
  </si>
  <si>
    <t>Valencia</t>
  </si>
  <si>
    <t>FC8</t>
  </si>
  <si>
    <t>South Shore</t>
  </si>
  <si>
    <t>B4</t>
  </si>
  <si>
    <t>Expired 1 year after original RCD: Reversed in July-21</t>
  </si>
  <si>
    <t>Takumi</t>
  </si>
  <si>
    <t>A20</t>
  </si>
  <si>
    <t>Expired 1 year after RCD (11/1/18): Reversed in July-21</t>
  </si>
  <si>
    <t>Aerie</t>
  </si>
  <si>
    <t>Hook &amp; Reel</t>
  </si>
  <si>
    <t xml:space="preserve">Rue 21 </t>
  </si>
  <si>
    <t>N3</t>
  </si>
  <si>
    <t>Southcenter</t>
  </si>
  <si>
    <t>Boba Smoothies</t>
  </si>
  <si>
    <t>Total remaining liability should be $7,500, emailed AP/AR regarding the AR Offset billing of $2,500. Once resolved, we can reverse the total $7,500. 4/25/18, BC - emailed follow up to AP/AR. 8/28/18 MEB: no update, technially tenant requested in time, but outstanding issues is preventing us to payout</t>
  </si>
  <si>
    <t>Not open yet, Life of the lease</t>
  </si>
  <si>
    <t>Meet Fresh</t>
  </si>
  <si>
    <t>Not open yet, 1 year after RCD, AR took $53K</t>
  </si>
  <si>
    <t>Homegrown</t>
  </si>
  <si>
    <t>18 months from RCD</t>
  </si>
  <si>
    <t>Safari</t>
  </si>
  <si>
    <t>Swarovski</t>
  </si>
  <si>
    <t>Hot Topic</t>
  </si>
  <si>
    <t>Crepe Legend</t>
  </si>
  <si>
    <t>Royce</t>
  </si>
  <si>
    <t>Accrued with Asset# 222993 - Reclass Needed</t>
  </si>
  <si>
    <t>Paid with Asset# 221202 - Reclass Needed</t>
  </si>
  <si>
    <t>Hui Lau Shan</t>
  </si>
  <si>
    <t>L'Core Paris</t>
  </si>
  <si>
    <t>Southlake</t>
  </si>
  <si>
    <t>LLW - Vans</t>
  </si>
  <si>
    <t>Starwood II Leasing Cap Accr - Sch 7.1.9 (B)</t>
  </si>
  <si>
    <t>Topanga</t>
  </si>
  <si>
    <t>Miniso</t>
  </si>
  <si>
    <t>Boarders</t>
  </si>
  <si>
    <t>Aritzia</t>
  </si>
  <si>
    <t>63A</t>
  </si>
  <si>
    <r>
      <t xml:space="preserve">AP payment- no JE booking  </t>
    </r>
    <r>
      <rPr>
        <sz val="10"/>
        <color rgb="FF0070C0"/>
        <rFont val="Arial"/>
        <family val="2"/>
      </rPr>
      <t>- JE created in Q3. Accrue with additional $225k for Progress #3. ($900k for Progress#2)</t>
    </r>
    <r>
      <rPr>
        <sz val="10"/>
        <rFont val="Arial"/>
        <family val="2"/>
      </rPr>
      <t xml:space="preserve">; </t>
    </r>
    <r>
      <rPr>
        <sz val="10"/>
        <color rgb="FF0070C0"/>
        <rFont val="Arial"/>
        <family val="2"/>
      </rPr>
      <t>Asset# reclass to 221779. Payment used wrong asset# for LLW.</t>
    </r>
  </si>
  <si>
    <t>Louis Vuitton</t>
  </si>
  <si>
    <r>
      <t>AP payment- no JE booking</t>
    </r>
    <r>
      <rPr>
        <sz val="10"/>
        <color rgb="FF0070C0"/>
        <rFont val="Arial"/>
        <family val="2"/>
      </rPr>
      <t xml:space="preserve"> - JE created in Q3. Accrue full TA as $637.4k</t>
    </r>
  </si>
  <si>
    <t>It's Sugar</t>
  </si>
  <si>
    <t>Ferragamo</t>
  </si>
  <si>
    <t>Levis</t>
  </si>
  <si>
    <t>Trumbull</t>
  </si>
  <si>
    <t>Ulta</t>
  </si>
  <si>
    <t>not open yet, no expiration</t>
  </si>
  <si>
    <t>Ardene USA Inc.</t>
  </si>
  <si>
    <t xml:space="preserve">1 year after RCD </t>
  </si>
  <si>
    <t>JE needed to offset payment</t>
  </si>
  <si>
    <t>UTC</t>
  </si>
  <si>
    <t>C17</t>
  </si>
  <si>
    <t>C5</t>
  </si>
  <si>
    <t>Ben Bridge</t>
  </si>
  <si>
    <t>C19</t>
  </si>
  <si>
    <t>VinFast</t>
  </si>
  <si>
    <t>H21</t>
  </si>
  <si>
    <t>Albion</t>
  </si>
  <si>
    <t>Haidilao</t>
  </si>
  <si>
    <t>F9</t>
  </si>
  <si>
    <t>Knix</t>
  </si>
  <si>
    <t>Rowan</t>
  </si>
  <si>
    <t>1 year after RCD.</t>
  </si>
  <si>
    <t>Silverlake Ramen</t>
  </si>
  <si>
    <t xml:space="preserve">AT&amp;T </t>
  </si>
  <si>
    <t>Dental  Arts</t>
  </si>
  <si>
    <t>932052</t>
  </si>
  <si>
    <t>Valencia North</t>
  </si>
  <si>
    <t>Crab N Spice</t>
  </si>
  <si>
    <t>931320</t>
  </si>
  <si>
    <t>Valencia South</t>
  </si>
  <si>
    <t>Ivy Day Spa, The</t>
  </si>
  <si>
    <t>116326</t>
  </si>
  <si>
    <t>Valley Fair</t>
  </si>
  <si>
    <t xml:space="preserve">La Maison De Patisser </t>
  </si>
  <si>
    <t>A78</t>
  </si>
  <si>
    <t>Life of the Lease, Amd 6-Sec-A3. Per TC, tenant requested but is not willing to perform the work required to complete the checklist. Dispose?</t>
  </si>
  <si>
    <t>G-Star Raw</t>
  </si>
  <si>
    <t>B311</t>
  </si>
  <si>
    <t>Kids Atelier</t>
  </si>
  <si>
    <t>A331</t>
  </si>
  <si>
    <t>Foot Locker</t>
  </si>
  <si>
    <t>B271</t>
  </si>
  <si>
    <t xml:space="preserve">Masaki Matsuka </t>
  </si>
  <si>
    <t>A84</t>
  </si>
  <si>
    <t>Samsonite</t>
  </si>
  <si>
    <t>A130</t>
  </si>
  <si>
    <t>T2</t>
  </si>
  <si>
    <t>A47</t>
  </si>
  <si>
    <t>Pinkberry</t>
  </si>
  <si>
    <t>A39</t>
  </si>
  <si>
    <t>Valliani</t>
  </si>
  <si>
    <t>B561</t>
  </si>
  <si>
    <t>Dulce</t>
  </si>
  <si>
    <t xml:space="preserve"> 1 year after RCD - RCD got push to 9/1/21</t>
  </si>
  <si>
    <t>Purple</t>
  </si>
  <si>
    <t>A323</t>
  </si>
  <si>
    <t>Cartier</t>
  </si>
  <si>
    <t>A375</t>
  </si>
  <si>
    <t>Not yet open</t>
  </si>
  <si>
    <t>Umai</t>
  </si>
  <si>
    <t>FC21</t>
  </si>
  <si>
    <t>Potato Corner</t>
  </si>
  <si>
    <t>A272</t>
  </si>
  <si>
    <t>Innisfree</t>
  </si>
  <si>
    <t>A52</t>
  </si>
  <si>
    <t>JD Finish</t>
  </si>
  <si>
    <t>B441</t>
  </si>
  <si>
    <t>A135</t>
  </si>
  <si>
    <t>Osim</t>
  </si>
  <si>
    <t>Balenciaga</t>
  </si>
  <si>
    <t>A230</t>
  </si>
  <si>
    <t>Hanabi Cake</t>
  </si>
  <si>
    <t>A160</t>
  </si>
  <si>
    <t>Matcha Café</t>
  </si>
  <si>
    <t>Shihlin</t>
  </si>
  <si>
    <t>B336</t>
  </si>
  <si>
    <t>Christian Louboutin</t>
  </si>
  <si>
    <t>Ellamia</t>
  </si>
  <si>
    <t xml:space="preserve">Popeye's Chicken </t>
  </si>
  <si>
    <t xml:space="preserve"> Jell &amp; Chill</t>
  </si>
  <si>
    <t>Vancouver</t>
  </si>
  <si>
    <t>Aldo</t>
  </si>
  <si>
    <t>LLW-Trago Mexican</t>
  </si>
  <si>
    <t>Livit Mobile</t>
  </si>
  <si>
    <t>Teavana</t>
  </si>
  <si>
    <t>65452</t>
  </si>
  <si>
    <t>SOLD CENTER, no booking to match payout</t>
  </si>
  <si>
    <t>Trago Mexican Kitchen</t>
  </si>
  <si>
    <t xml:space="preserve">Blum/Cent SOLD CENTER. Working with TC to get reimbursement back from tenant. TA overpayment by TC. </t>
  </si>
  <si>
    <t>Closet Trading Company</t>
  </si>
  <si>
    <t>Sandbox</t>
  </si>
  <si>
    <t>Pickles &amp; Swiss</t>
  </si>
  <si>
    <t>AR offset took the amount higher than remaining balance. Terry emailed TT (Mark Keen) as of 02/18/22 to request for return.</t>
  </si>
  <si>
    <t>Dan</t>
  </si>
  <si>
    <t>Not opened yet. Projected opening 08/14/22 per Weston.</t>
  </si>
  <si>
    <t>Ideal Image</t>
  </si>
  <si>
    <t>UCLA</t>
  </si>
  <si>
    <t>Wheaton</t>
  </si>
  <si>
    <t>C2A</t>
  </si>
  <si>
    <t>Life of the lease, Amd1, Sec-A8</t>
  </si>
  <si>
    <t>The Fix</t>
  </si>
  <si>
    <t>P206</t>
  </si>
  <si>
    <r>
      <rPr>
        <sz val="10"/>
        <color rgb="FF0070C0"/>
        <rFont val="Arial"/>
        <family val="2"/>
      </rPr>
      <t>DISPOSE- Tenant did not request for their Final TA.</t>
    </r>
    <r>
      <rPr>
        <sz val="10"/>
        <rFont val="Arial"/>
        <family val="2"/>
      </rPr>
      <t xml:space="preserve"> 1 year after RCD</t>
    </r>
  </si>
  <si>
    <t>Party Gifts and Toys</t>
  </si>
  <si>
    <t>Meron Hair Studio</t>
  </si>
  <si>
    <t>B208B</t>
  </si>
  <si>
    <t>iSushi</t>
  </si>
  <si>
    <t>K-Mobile</t>
  </si>
  <si>
    <t>P214</t>
  </si>
  <si>
    <t>Ardene</t>
  </si>
  <si>
    <t>Jongro BBQ</t>
  </si>
  <si>
    <t>Sydney's Burger</t>
  </si>
  <si>
    <t>933726</t>
  </si>
  <si>
    <t>P210</t>
  </si>
  <si>
    <t>Wheaton North Office</t>
  </si>
  <si>
    <t>Community Clinic</t>
  </si>
  <si>
    <t>L10</t>
  </si>
  <si>
    <t>life of the lease. Possible tenant is already opened, found manual open notice in sharepoint but move-in date is missing in E1, emailed LAB for clarification</t>
  </si>
  <si>
    <t>Wheaton South Office</t>
  </si>
  <si>
    <t>Virant Diagnostics</t>
  </si>
  <si>
    <t>CMF Santa Anita RM</t>
  </si>
  <si>
    <t>Nunu &amp; Mi Magic</t>
  </si>
  <si>
    <t>CMF MP S Macy's</t>
  </si>
  <si>
    <t>Ashley Furniture</t>
  </si>
  <si>
    <t>Mainplace TRS - Centennial eff 12/18/15</t>
  </si>
  <si>
    <t>World Trade Center</t>
  </si>
  <si>
    <t>Smythson</t>
  </si>
  <si>
    <t>LL2407</t>
  </si>
  <si>
    <t>Gansevoort Market</t>
  </si>
  <si>
    <t>LL2465</t>
  </si>
  <si>
    <t>Payable 60 days following expiration of third lease year</t>
  </si>
  <si>
    <t>LL4310</t>
  </si>
  <si>
    <t>Sweetgreen</t>
  </si>
  <si>
    <t>Haagen-Daz</t>
  </si>
  <si>
    <t>LL5104</t>
  </si>
  <si>
    <t>Garden State Plaza-Basis Adj</t>
  </si>
  <si>
    <t>CTI Balance Entry</t>
  </si>
  <si>
    <t>Permanent balance - working with Corp. Finance to fix it</t>
  </si>
  <si>
    <t>Garden State Plaza-Step</t>
  </si>
  <si>
    <t>Count</t>
  </si>
  <si>
    <t>Subtotal</t>
  </si>
  <si>
    <t>Grand total</t>
  </si>
  <si>
    <t>Business
Unit</t>
  </si>
  <si>
    <t>Var</t>
  </si>
  <si>
    <t>12204 - Annapolis</t>
  </si>
  <si>
    <t>12206 - Brandon</t>
  </si>
  <si>
    <t>12211 - Century City</t>
  </si>
  <si>
    <t>12216 - Connecticut Post</t>
  </si>
  <si>
    <t>12229 - Fashion Square</t>
  </si>
  <si>
    <t>12230 - Culver City Mall LP</t>
  </si>
  <si>
    <t>12232 - Fox Valley</t>
  </si>
  <si>
    <t>12234 - Galleria at Roseville</t>
  </si>
  <si>
    <t>12235 - Garden State Plaza</t>
  </si>
  <si>
    <t>12240 - Hawthorn</t>
  </si>
  <si>
    <t>12247 - Mainplace</t>
  </si>
  <si>
    <t>12248 - Meriden</t>
  </si>
  <si>
    <t>12253 - Mission Valley</t>
  </si>
  <si>
    <t>12254 - Mission Valley West</t>
  </si>
  <si>
    <t>12255 - Montgomery</t>
  </si>
  <si>
    <t>12263 - North County</t>
  </si>
  <si>
    <t>12266 - Oakridge</t>
  </si>
  <si>
    <t>12267 - Old Orchard</t>
  </si>
  <si>
    <t>12268 - Old Orchard Office</t>
  </si>
  <si>
    <t>12269 - Palm Desert</t>
  </si>
  <si>
    <t>12271 - Plaza Bonita</t>
  </si>
  <si>
    <t>12277 - San Francisco Emporium</t>
  </si>
  <si>
    <t>12279 - San Francisco Shopping Centre</t>
  </si>
  <si>
    <t>12280 - Santa Anita</t>
  </si>
  <si>
    <t>12285 - South Shore</t>
  </si>
  <si>
    <t>12286 - Southcenter</t>
  </si>
  <si>
    <t>12287 - Siesta Key</t>
  </si>
  <si>
    <t>12288 - Southlake</t>
  </si>
  <si>
    <t>12291 - Topanga</t>
  </si>
  <si>
    <t>12292 - Trumbull</t>
  </si>
  <si>
    <t>12293 - UTC</t>
  </si>
  <si>
    <t>12294 - Valencia</t>
  </si>
  <si>
    <t>12295 - Valencia North</t>
  </si>
  <si>
    <t>12296 - Valencia South</t>
  </si>
  <si>
    <t>12298 - Vancouver</t>
  </si>
  <si>
    <t>12303 - Village at Westfield Topanga</t>
  </si>
  <si>
    <t>12305 - Wheaton</t>
  </si>
  <si>
    <t>12306 - Wheaton North Office</t>
  </si>
  <si>
    <t>12307 - Wheaton South Office</t>
  </si>
  <si>
    <t>12315 - CMF Santa Anita RM</t>
  </si>
  <si>
    <t>12317 - CMF MP S Macy's</t>
  </si>
  <si>
    <t>12337 - World Trade Center</t>
  </si>
  <si>
    <t>13010 - Garden State Plaza-Basis Adj</t>
  </si>
  <si>
    <t>13011 - Garden State Plaza-Step</t>
  </si>
  <si>
    <t>Accounting Region</t>
  </si>
  <si>
    <t>E2</t>
  </si>
  <si>
    <t>W1</t>
  </si>
  <si>
    <t>W2</t>
  </si>
  <si>
    <t>E1</t>
  </si>
  <si>
    <t>Grand Total</t>
  </si>
  <si>
    <t>Object
Account</t>
  </si>
  <si>
    <t>Subsidiary</t>
  </si>
  <si>
    <t>Batch
Type</t>
  </si>
  <si>
    <t>Reverse or Void</t>
  </si>
  <si>
    <t>Batch
Number</t>
  </si>
  <si>
    <t>Document
Number</t>
  </si>
  <si>
    <t>Document
Type</t>
  </si>
  <si>
    <t>Period
Number</t>
  </si>
  <si>
    <t>Year
(Short)</t>
  </si>
  <si>
    <t>Actual
Amount</t>
  </si>
  <si>
    <t>Asset
Number</t>
  </si>
  <si>
    <t>Service Date</t>
  </si>
  <si>
    <t>Batch
Date</t>
  </si>
  <si>
    <t>Remark</t>
  </si>
  <si>
    <t>JE
Explanation</t>
  </si>
  <si>
    <t>Invoice Number</t>
  </si>
  <si>
    <t>Tenant / Vendor Name</t>
  </si>
  <si>
    <t>Subledger</t>
  </si>
  <si>
    <t>Subledger Description</t>
  </si>
  <si>
    <t>Reference
1</t>
  </si>
  <si>
    <t>Reference
2</t>
  </si>
  <si>
    <t>Reference
3</t>
  </si>
  <si>
    <t>Description</t>
  </si>
  <si>
    <t>Post Status</t>
  </si>
  <si>
    <t>Trans.
Originator</t>
  </si>
  <si>
    <t>User
ID</t>
  </si>
  <si>
    <t>Account
Number</t>
  </si>
  <si>
    <t>Settlement Batch #</t>
  </si>
  <si>
    <t>I/C Status</t>
  </si>
  <si>
    <t>12235</t>
  </si>
  <si>
    <t>200330</t>
  </si>
  <si>
    <t>V</t>
  </si>
  <si>
    <t>PV</t>
  </si>
  <si>
    <t>00221912</t>
  </si>
  <si>
    <t>TA - Pinstripes - GSP</t>
  </si>
  <si>
    <t>TA-PINSTRIPES-123121-P#5</t>
  </si>
  <si>
    <t>Pinstripes, Inc.</t>
  </si>
  <si>
    <t>L.00935847 - Pinstripes - SHELL</t>
  </si>
  <si>
    <t>Tenant Allowance Pay</t>
  </si>
  <si>
    <t>Posted</t>
  </si>
  <si>
    <t>BASWAREUS</t>
  </si>
  <si>
    <t>SCHED</t>
  </si>
  <si>
    <t>12235.200330</t>
  </si>
  <si>
    <t>TA-PINSTRIPERS-GSP#611022</t>
  </si>
  <si>
    <t>12267</t>
  </si>
  <si>
    <t>G</t>
  </si>
  <si>
    <t>R</t>
  </si>
  <si>
    <t>00221209</t>
  </si>
  <si>
    <t>TA - American Eagle and/or Aer</t>
  </si>
  <si>
    <t>GL Reclass 12/28/2021</t>
  </si>
  <si>
    <t>L.00934940 - Aerie</t>
  </si>
  <si>
    <t>GTSE2</t>
  </si>
  <si>
    <t>JISON2</t>
  </si>
  <si>
    <t>12267.200330</t>
  </si>
  <si>
    <t>12286</t>
  </si>
  <si>
    <t>00221201</t>
  </si>
  <si>
    <t>TA - Mochinut - SCR</t>
  </si>
  <si>
    <t>TA-MOCHINUT-SCR 121321</t>
  </si>
  <si>
    <t>Salt &amp; Light South LLC</t>
  </si>
  <si>
    <t>L.00934836 - Mochinut</t>
  </si>
  <si>
    <t>12286.200330</t>
  </si>
  <si>
    <t>2B</t>
  </si>
  <si>
    <t>RD</t>
  </si>
  <si>
    <t>TAP AR Offset</t>
  </si>
  <si>
    <t>Kung Fu Wrap LP</t>
  </si>
  <si>
    <t>U.588 - fka E588; Crepe Legend</t>
  </si>
  <si>
    <t>JE</t>
  </si>
  <si>
    <t>00223565</t>
  </si>
  <si>
    <t>TA-Popeyes U#FC8</t>
  </si>
  <si>
    <t>L.00937941 - Popeye's C - SHELL/Unitoverlap</t>
  </si>
  <si>
    <t>08-02</t>
  </si>
  <si>
    <t>JGOMEZ</t>
  </si>
  <si>
    <t>12293</t>
  </si>
  <si>
    <t>Happy Lemon</t>
  </si>
  <si>
    <t>Green Lemon LLC</t>
  </si>
  <si>
    <t>U.9034</t>
  </si>
  <si>
    <t>12293.200330</t>
  </si>
  <si>
    <t>12204</t>
  </si>
  <si>
    <t>TA - RETRO FITNESS - ANN  (ADD</t>
  </si>
  <si>
    <t>TA-RETROFITNES-ANN-120521</t>
  </si>
  <si>
    <t>KIS Fitness, Inc.</t>
  </si>
  <si>
    <t>L.00929104 - Retro Fitness</t>
  </si>
  <si>
    <t>12204.200330</t>
  </si>
  <si>
    <t>00223550</t>
  </si>
  <si>
    <t>TA_Live Arts Maryland_U# 1810</t>
  </si>
  <si>
    <t>L.00933709 - Live Arts Maryland</t>
  </si>
  <si>
    <t>10-02</t>
  </si>
  <si>
    <t>JUSANCHEZ2</t>
  </si>
  <si>
    <t>12285</t>
  </si>
  <si>
    <t>00222806</t>
  </si>
  <si>
    <t>TA - AMERICAN EAGLE OUTFITTERS</t>
  </si>
  <si>
    <t>aerie</t>
  </si>
  <si>
    <t>TA-AMEREAGAERI-SSH-102021</t>
  </si>
  <si>
    <t>AE Outfitters Retail Co.</t>
  </si>
  <si>
    <t>L.00934739 - Aerie</t>
  </si>
  <si>
    <t>12285.200330</t>
  </si>
  <si>
    <t>00223558</t>
  </si>
  <si>
    <t>TA - Rue 21 - SSH</t>
  </si>
  <si>
    <t>rue21 etc!</t>
  </si>
  <si>
    <t>TA-RUE21-SSH-123021</t>
  </si>
  <si>
    <t>New rue21, LLC</t>
  </si>
  <si>
    <t>L.00071292 - rue21 etc!</t>
  </si>
  <si>
    <t>12211</t>
  </si>
  <si>
    <t>00222644</t>
  </si>
  <si>
    <t>TA_CAMP_U#2570</t>
  </si>
  <si>
    <t>Commission Fee &amp; TA Accruals</t>
  </si>
  <si>
    <t>L.00936158 - CAMP</t>
  </si>
  <si>
    <t>CAO</t>
  </si>
  <si>
    <t>12211.200330</t>
  </si>
  <si>
    <t>00223135</t>
  </si>
  <si>
    <t>TA_Pudu Pudu_U#2625</t>
  </si>
  <si>
    <t>L.00932430 - Pudu Pudu - Pudding Makers</t>
  </si>
  <si>
    <t>00222955</t>
  </si>
  <si>
    <t>TA-Cafe Landwer-CEN</t>
  </si>
  <si>
    <t>Cafe Landwer</t>
  </si>
  <si>
    <t>TA-CAFE LANDWER-102721</t>
  </si>
  <si>
    <t>Beverly Hills Cafe Inc.</t>
  </si>
  <si>
    <t>L.00931305 - Cafe Landwer</t>
  </si>
  <si>
    <t>TA-CAMP-CEN</t>
  </si>
  <si>
    <t>CAMP</t>
  </si>
  <si>
    <t>TA-CAMP-120721</t>
  </si>
  <si>
    <t>Camp Stores LA LLC</t>
  </si>
  <si>
    <t>00222606</t>
  </si>
  <si>
    <t>TA Rhone CEN</t>
  </si>
  <si>
    <t>TA-RHONE-120821</t>
  </si>
  <si>
    <t>Rhone Retail USA, LLC</t>
  </si>
  <si>
    <t>L.00936368 - Rhone</t>
  </si>
  <si>
    <t>00221752</t>
  </si>
  <si>
    <t>TA-Little Kitchen Academy-CEN</t>
  </si>
  <si>
    <t>TA-LITTLE KITCHEN-102921</t>
  </si>
  <si>
    <t>Little Kitchen Academy Century City LLC</t>
  </si>
  <si>
    <t>L.00934720 - Little Kitchen Academy</t>
  </si>
  <si>
    <t>00222803</t>
  </si>
  <si>
    <t>TA - Bearfruit - CEN</t>
  </si>
  <si>
    <t>TA BEARFRUIT-120321</t>
  </si>
  <si>
    <t>Amnisflux LLC</t>
  </si>
  <si>
    <t>L.00936290 - Bearfruit Jewelry</t>
  </si>
  <si>
    <t>00222946</t>
  </si>
  <si>
    <t>TA-Showfields-CEN</t>
  </si>
  <si>
    <t>Showfields - New York City Mia</t>
  </si>
  <si>
    <t>TA-SHOWFIELDS-112321</t>
  </si>
  <si>
    <t>Showfields Magic Box LLC</t>
  </si>
  <si>
    <t>L.00937118 - Showfields New York City Miami</t>
  </si>
  <si>
    <t>00223575</t>
  </si>
  <si>
    <t>TA_Chanel_U#1870</t>
  </si>
  <si>
    <t>TA Accrual</t>
  </si>
  <si>
    <t>L.00937864 - Chanel - SHELL</t>
  </si>
  <si>
    <t>12230</t>
  </si>
  <si>
    <t>00221746</t>
  </si>
  <si>
    <t>TA-Savage-CUL</t>
  </si>
  <si>
    <t>Savage X-Fenty</t>
  </si>
  <si>
    <t>TA-SAVAGEX-120821</t>
  </si>
  <si>
    <t>Savage X Retail, LLC</t>
  </si>
  <si>
    <t>L.00935112 - Savage X-Fenty</t>
  </si>
  <si>
    <t>12230.200330</t>
  </si>
  <si>
    <t>00221747</t>
  </si>
  <si>
    <t>TA-Shake Shack-CUL</t>
  </si>
  <si>
    <t>TA-SHAKESHACK-010722</t>
  </si>
  <si>
    <t>Shake Shack California LLC</t>
  </si>
  <si>
    <t>L.00934276 - Shake Shack</t>
  </si>
  <si>
    <t>12234</t>
  </si>
  <si>
    <t>00221832</t>
  </si>
  <si>
    <t>TA-Fabletics-ROS</t>
  </si>
  <si>
    <t>TA-FABLETICS-061621</t>
  </si>
  <si>
    <t>JF Retail Services, LLC</t>
  </si>
  <si>
    <t>L.00935273 - Fabletics</t>
  </si>
  <si>
    <t>12234.200330</t>
  </si>
  <si>
    <t>12277</t>
  </si>
  <si>
    <t>00223128</t>
  </si>
  <si>
    <t>TA_Zero&amp;, Hanabi Cakes U#14</t>
  </si>
  <si>
    <t>L.00937074 - Zero&amp;, 0&amp;, Hanabi,Hanabi</t>
  </si>
  <si>
    <t>JILEE</t>
  </si>
  <si>
    <t>12277.200330</t>
  </si>
  <si>
    <t>00220738</t>
  </si>
  <si>
    <t>TA Reversal_Asset#220738_U209</t>
  </si>
  <si>
    <t>L.00932100 - Chalo</t>
  </si>
  <si>
    <t>12279</t>
  </si>
  <si>
    <t>00216335</t>
  </si>
  <si>
    <t>TA-Oak+Fort-SFC</t>
  </si>
  <si>
    <t>TA-OAK AND FORT-031621</t>
  </si>
  <si>
    <t>Oak &amp; Fort California, LLC</t>
  </si>
  <si>
    <t>L.00929988 - Oak + Fort</t>
  </si>
  <si>
    <t>12279.200330</t>
  </si>
  <si>
    <t>12291</t>
  </si>
  <si>
    <t>00221920</t>
  </si>
  <si>
    <t>TA-Louis Vuitton-TOP</t>
  </si>
  <si>
    <t>TA-LOUIS VUITTON-120121#3</t>
  </si>
  <si>
    <t>Louis Vuitton USA Inc.</t>
  </si>
  <si>
    <t>L.00243731 - Louis Vuitton</t>
  </si>
  <si>
    <t>12291.200330</t>
  </si>
  <si>
    <t>12297</t>
  </si>
  <si>
    <t>00222682</t>
  </si>
  <si>
    <t>TA Lululemon VLF</t>
  </si>
  <si>
    <t>TA-LULULEMON-112521#FINAL</t>
  </si>
  <si>
    <t>lululemon USA INC.</t>
  </si>
  <si>
    <t>L.00936167 - lululemon</t>
  </si>
  <si>
    <t>12297.200330</t>
  </si>
  <si>
    <t>00223075</t>
  </si>
  <si>
    <t>TA - Nick The Greek - VLF</t>
  </si>
  <si>
    <t>Nick The Greek</t>
  </si>
  <si>
    <t>TA-NICK THE GREEK-112321</t>
  </si>
  <si>
    <t>Nick The Greek Valley Fair LLC</t>
  </si>
  <si>
    <t>L.00937119 - Nick The Greek</t>
  </si>
  <si>
    <t>00223102</t>
  </si>
  <si>
    <t>TA C.Louboutin U#A221</t>
  </si>
  <si>
    <t>TA Christian Louboutin A221</t>
  </si>
  <si>
    <t>L.00934146 - Christian Louboutin</t>
  </si>
  <si>
    <t>MGALVEZ</t>
  </si>
  <si>
    <t>TA Nick the Greek U#FC8</t>
  </si>
  <si>
    <t>00223130</t>
  </si>
  <si>
    <t>TA Ellamia U#1510</t>
  </si>
  <si>
    <t>L.00937240 - EllaMia- SHELL</t>
  </si>
  <si>
    <t>00223134</t>
  </si>
  <si>
    <t>TA Popeye's Chicken FC10</t>
  </si>
  <si>
    <t>L.00937744 - Popeye's Chicken &amp; Biscuits</t>
  </si>
  <si>
    <t>00223574</t>
  </si>
  <si>
    <t>TA - Jell &amp; Chill U#9266</t>
  </si>
  <si>
    <t>TA - Jell &amp; Chill U#9265</t>
  </si>
  <si>
    <t>L.00937833 - Jell &amp; Chill</t>
  </si>
  <si>
    <t>12229</t>
  </si>
  <si>
    <t>TA_Lovesac_U#224</t>
  </si>
  <si>
    <t>L.00064479 - Lovesac</t>
  </si>
  <si>
    <t>NJOBSON</t>
  </si>
  <si>
    <t>VSALAZAR</t>
  </si>
  <si>
    <t>12229.200330</t>
  </si>
  <si>
    <t>00223115</t>
  </si>
  <si>
    <t>JYUAN</t>
  </si>
  <si>
    <t>12266</t>
  </si>
  <si>
    <t>00223138</t>
  </si>
  <si>
    <t>TA_Just Hats_U# Y4</t>
  </si>
  <si>
    <t>L.00934759 - Just Hats</t>
  </si>
  <si>
    <t>12266.200330</t>
  </si>
  <si>
    <t>00223141</t>
  </si>
  <si>
    <t>TA_PhenixSalonSuites_U#Q3</t>
  </si>
  <si>
    <t>L.00937586 - Phenix Salon Suites- SHELL ID</t>
  </si>
  <si>
    <t>00223552</t>
  </si>
  <si>
    <t>TA_Slaters50/50_U#R4</t>
  </si>
  <si>
    <t>L.00936188 - Slaters 50/50</t>
  </si>
  <si>
    <t>12280</t>
  </si>
  <si>
    <t>00223095</t>
  </si>
  <si>
    <t>TA_KrispyRice_U#2220</t>
  </si>
  <si>
    <t>L.00937238 - Krispy Rice - SHELL</t>
  </si>
  <si>
    <t>TLESTARI</t>
  </si>
  <si>
    <t>12280.200330</t>
  </si>
  <si>
    <t>00223096</t>
  </si>
  <si>
    <t>TA_Fabletics_U#D6A</t>
  </si>
  <si>
    <t>L.00937019 - Fabletics - SHELL</t>
  </si>
  <si>
    <t>00223543</t>
  </si>
  <si>
    <t>TA_Valliani Jewelers_U#T56</t>
  </si>
  <si>
    <t>L.00937587 - Valliani Jewelers</t>
  </si>
  <si>
    <t>00219748</t>
  </si>
  <si>
    <t>TA - Coach U# D10</t>
  </si>
  <si>
    <t>Tenant Allowance JE SAN</t>
  </si>
  <si>
    <t>L.00930400 - Coach</t>
  </si>
  <si>
    <t>00220143</t>
  </si>
  <si>
    <t>TA - Rebag U# A17</t>
  </si>
  <si>
    <t>L.00927829 - Rebag</t>
  </si>
  <si>
    <t>TA - rue21 etc! #N03</t>
  </si>
  <si>
    <t>EVICENCIO</t>
  </si>
  <si>
    <t>BFOURIE</t>
  </si>
  <si>
    <t>12294</t>
  </si>
  <si>
    <t>00223114</t>
  </si>
  <si>
    <t>TA_POPEYES Chicken</t>
  </si>
  <si>
    <t>Popeye's Chicken. U#FC8</t>
  </si>
  <si>
    <t>L.00937656 - Popeye's Chicken &amp; Biscuits</t>
  </si>
  <si>
    <t>SSUN</t>
  </si>
  <si>
    <t>12294.200330</t>
  </si>
  <si>
    <t>TA - Allbirds - GSP</t>
  </si>
  <si>
    <t>allbirds</t>
  </si>
  <si>
    <t>TA-ALLBIRDS-GSP013122</t>
  </si>
  <si>
    <t>Allbirds, Inc.</t>
  </si>
  <si>
    <t>L.00936356 - Allbirds</t>
  </si>
  <si>
    <t>00222610</t>
  </si>
  <si>
    <t>TA-PINSTRIPES-GSP-020222</t>
  </si>
  <si>
    <t>VCORNEJO</t>
  </si>
  <si>
    <t>12253</t>
  </si>
  <si>
    <t>TA - Havana Grill - MVC</t>
  </si>
  <si>
    <t>Q1-22 TA Payable Adj</t>
  </si>
  <si>
    <t>L.00935175 - Havana Grill</t>
  </si>
  <si>
    <t>RREN</t>
  </si>
  <si>
    <t>12253.200330</t>
  </si>
  <si>
    <t>00221775</t>
  </si>
  <si>
    <t>TA-BarSiena-OOR</t>
  </si>
  <si>
    <t>TA-BARSIENA-OOR-01312022</t>
  </si>
  <si>
    <t>Bar Siena Old Orchard, LLC</t>
  </si>
  <si>
    <t>L.00934446 - Bar Siena - SHELL</t>
  </si>
  <si>
    <t>00220832</t>
  </si>
  <si>
    <t>TA-BARSIENA-OOR-02092022</t>
  </si>
  <si>
    <t>North30, LLC</t>
  </si>
  <si>
    <t>U.724 - fka CU724</t>
  </si>
  <si>
    <t>L.00930938 - Happy Lemon</t>
  </si>
  <si>
    <t>00220910</t>
  </si>
  <si>
    <t>Adj Payment &amp; AR Offset Diff</t>
  </si>
  <si>
    <t>12305</t>
  </si>
  <si>
    <t>TA - K&amp;I Cuts - WHE</t>
  </si>
  <si>
    <t>MPA CONSTRUCTION INC</t>
  </si>
  <si>
    <t>TA-MPACONSTRUC-WHE-020122</t>
  </si>
  <si>
    <t>L.00931011 - K&amp;I Cuts</t>
  </si>
  <si>
    <t>12305.200330</t>
  </si>
  <si>
    <t>00215863</t>
  </si>
  <si>
    <t>TA-LOVESAC-FAS</t>
  </si>
  <si>
    <t>TA-LOVESAC-FAS-122321</t>
  </si>
  <si>
    <t>Lovesac Company, The</t>
  </si>
  <si>
    <t>TA-Slaters5050-OAK</t>
  </si>
  <si>
    <t>TA-SLATERS5050-011822</t>
  </si>
  <si>
    <t>ARC Property Investments LLC</t>
  </si>
  <si>
    <t>TA_IKEA_U#D5</t>
  </si>
  <si>
    <t>L.00937239 - IKEA Planning Studio - SHELL</t>
  </si>
  <si>
    <t>00223567</t>
  </si>
  <si>
    <t>TA_Dr. Martens_U#T58</t>
  </si>
  <si>
    <t>L.00938047 - Dr. Martens - SHELL ID</t>
  </si>
  <si>
    <t>00223682</t>
  </si>
  <si>
    <t>TA_Marugame Udon_U#R2</t>
  </si>
  <si>
    <t>L.00938054 - Marugame Udon - SHELL ID</t>
  </si>
  <si>
    <t>00223685</t>
  </si>
  <si>
    <t>TA-Rebag-SAN</t>
  </si>
  <si>
    <t>TA-REBAG-SAN-011022</t>
  </si>
  <si>
    <t>Trendly, Inc.</t>
  </si>
  <si>
    <t>TA-Funbox-SAN</t>
  </si>
  <si>
    <t>FunBox</t>
  </si>
  <si>
    <t>TA-FUNBOX-SAN-090921</t>
  </si>
  <si>
    <t>Hallier Investments, LLC</t>
  </si>
  <si>
    <t>L.00930730 - Fun Box</t>
  </si>
  <si>
    <t>00222646</t>
  </si>
  <si>
    <t>TA-KateSpade-SAN</t>
  </si>
  <si>
    <t>Kate Spade New York</t>
  </si>
  <si>
    <t>TA-KATESPADE-SAN-021320</t>
  </si>
  <si>
    <t>Tapestry, Inc.</t>
  </si>
  <si>
    <t>L.00928993 - Kate Spade New York</t>
  </si>
  <si>
    <t>00214673</t>
  </si>
  <si>
    <t>TA - Live Arts of Maryland - A</t>
  </si>
  <si>
    <t>Live Arts Maryland</t>
  </si>
  <si>
    <t>TA-LIVEARTOFMD-ANN 020322</t>
  </si>
  <si>
    <t>Annapolis Chorale, Inc., The</t>
  </si>
  <si>
    <t>TA_Little Kitchen Aca_U#2907</t>
  </si>
  <si>
    <t>TA_Tudor_U#1937</t>
  </si>
  <si>
    <t>L.00934964 - Tudor</t>
  </si>
  <si>
    <t>00221748</t>
  </si>
  <si>
    <t>Windsor or Windsor Fashions</t>
  </si>
  <si>
    <t>Windsor Fashions, LLC</t>
  </si>
  <si>
    <t>U.H6 - fka H006, Windsor or Windsor F</t>
  </si>
  <si>
    <t>TA_ Savage X_U#A10</t>
  </si>
  <si>
    <t>Q1 2022 TA Com Accruals</t>
  </si>
  <si>
    <t>SLIU</t>
  </si>
  <si>
    <t>TA_Shake Shack_U#FC11</t>
  </si>
  <si>
    <t>TA - Capital One Café U#145</t>
  </si>
  <si>
    <t>L.00935151 - Capital One Cafe</t>
  </si>
  <si>
    <t>MMA</t>
  </si>
  <si>
    <t>00221793</t>
  </si>
  <si>
    <t>TA - Peloton U# 157</t>
  </si>
  <si>
    <t>TA-Peloton U# 157</t>
  </si>
  <si>
    <t>L.00935976 - Peloton</t>
  </si>
  <si>
    <t>00222615</t>
  </si>
  <si>
    <t>COM - Capital One Café U#145</t>
  </si>
  <si>
    <t>COM-Capital One Café U#145</t>
  </si>
  <si>
    <t>00221792</t>
  </si>
  <si>
    <t>TA - Seasons 52 - GSP</t>
  </si>
  <si>
    <t>TA-SEASONS 52-GSP#2020322</t>
  </si>
  <si>
    <t>Eddie V's Holdings, LLC</t>
  </si>
  <si>
    <t>L.00931017 - Seasons 52</t>
  </si>
  <si>
    <t>00222924</t>
  </si>
  <si>
    <t>TA - Eddie V's - GSP</t>
  </si>
  <si>
    <t>Eddie V's/Eddie V's Prime Seaf</t>
  </si>
  <si>
    <t>TA-EDDIE V'S-GSP020322</t>
  </si>
  <si>
    <t>L.00930738 - Eddie V's/Eddie V's Prime Seaf</t>
  </si>
  <si>
    <t>00222865</t>
  </si>
  <si>
    <t>TA-PINSTRIPES-GSP-PROG #8</t>
  </si>
  <si>
    <t>TA - Gucci U# 1120</t>
  </si>
  <si>
    <t>Record TA - GUCCI U# 1120</t>
  </si>
  <si>
    <t>L.00045786 - Gucci</t>
  </si>
  <si>
    <t>ASHRESTHA</t>
  </si>
  <si>
    <t>STLEE</t>
  </si>
  <si>
    <t>00223624</t>
  </si>
  <si>
    <t>TA_Psycho Bunny_U#2105</t>
  </si>
  <si>
    <t>Record TA- Psycho Bunny U#2105</t>
  </si>
  <si>
    <t>L.00933910 - Psycho Bunny</t>
  </si>
  <si>
    <t>00222673</t>
  </si>
  <si>
    <t>TA_Arena Stem_U# 2145</t>
  </si>
  <si>
    <t>Record Dev TA</t>
  </si>
  <si>
    <t>L.00932985 - Arena STEM</t>
  </si>
  <si>
    <t>00220178</t>
  </si>
  <si>
    <t>TA_Peloton_U#D6</t>
  </si>
  <si>
    <t>Q1 2022 Open Notice TA</t>
  </si>
  <si>
    <t>L.00936430 - Peloton</t>
  </si>
  <si>
    <t>00222672</t>
  </si>
  <si>
    <t>TA-ArenaSTEM-GSP-10062020</t>
  </si>
  <si>
    <t>RCL TA Invoice - Arena Stem</t>
  </si>
  <si>
    <t>PSINNER</t>
  </si>
  <si>
    <t>TA-BARSIENA-OOR PR7</t>
  </si>
  <si>
    <t>TA-BARSIENNA-OOR-PR5&amp;6</t>
  </si>
  <si>
    <t>TA-BARSIENA-OOR-021622-8</t>
  </si>
  <si>
    <t>TA - Madison Reed U#E26</t>
  </si>
  <si>
    <t>Q1 2022 CAPEX ACCRUAL</t>
  </si>
  <si>
    <t>L.00934341 - Madison Reed</t>
  </si>
  <si>
    <t>00221210</t>
  </si>
  <si>
    <t>TA_Peloton_U# J10</t>
  </si>
  <si>
    <t>Record Open Notice TA</t>
  </si>
  <si>
    <t>L.00935961 - Peloton</t>
  </si>
  <si>
    <t>00222025</t>
  </si>
  <si>
    <t>TA_Purple/Purple Matress_U#E30</t>
  </si>
  <si>
    <t>L.00936687 - Purple</t>
  </si>
  <si>
    <t>00222722</t>
  </si>
  <si>
    <t>12271</t>
  </si>
  <si>
    <t>TA-HappyLemon-PBO</t>
  </si>
  <si>
    <t>TA-HAPPYLEMON-TA-102121</t>
  </si>
  <si>
    <t>Blue Lemon LLC</t>
  </si>
  <si>
    <t>L.00934405 - Happy Lemon</t>
  </si>
  <si>
    <t>12271.200330</t>
  </si>
  <si>
    <t>00221177</t>
  </si>
  <si>
    <t>TA_El Tianguis_U#2445</t>
  </si>
  <si>
    <t>PBO Operating TA Accrual</t>
  </si>
  <si>
    <t>L.00929350 - El Tianguis</t>
  </si>
  <si>
    <t>00221895</t>
  </si>
  <si>
    <t>TA-Shake Shack-SFE</t>
  </si>
  <si>
    <t>TA-SHAKESHACK-112321</t>
  </si>
  <si>
    <t>L.00931073 - Shake Shack</t>
  </si>
  <si>
    <t>00221173</t>
  </si>
  <si>
    <t>AR offset</t>
  </si>
  <si>
    <t>TA-WUSHIIAND-SAN-022222</t>
  </si>
  <si>
    <t>Flying Fish War LLC</t>
  </si>
  <si>
    <t>L.00926489 - Wushiland</t>
  </si>
  <si>
    <t>00196863</t>
  </si>
  <si>
    <t>TA-Wushiland-SAN</t>
  </si>
  <si>
    <t>U.S6 - FunBox</t>
  </si>
  <si>
    <t>RALFARO</t>
  </si>
  <si>
    <t>U.D1 - fka D001; Papaya</t>
  </si>
  <si>
    <t>TA-Aerie U#220</t>
  </si>
  <si>
    <t>Q1 2022 CAPEX Accrual</t>
  </si>
  <si>
    <t>L.00934237 - Aerie</t>
  </si>
  <si>
    <t>00221228</t>
  </si>
  <si>
    <t>TA-Mochinut U#FC12</t>
  </si>
  <si>
    <t>TA-Golden Goose-TOP</t>
  </si>
  <si>
    <t>Golden Goose, Golden Goose Del</t>
  </si>
  <si>
    <t>TA-TOPANGA-072821</t>
  </si>
  <si>
    <t>Golden Goose LA Topanga LLC</t>
  </si>
  <si>
    <t>L.00932838 - Golden Goose</t>
  </si>
  <si>
    <t>00220764</t>
  </si>
  <si>
    <t>TA_Levis U#2072</t>
  </si>
  <si>
    <t>Q1 22 Open Notice Recon</t>
  </si>
  <si>
    <t>L.00935343 - Levi's</t>
  </si>
  <si>
    <t>YCHEN2</t>
  </si>
  <si>
    <t>00221874</t>
  </si>
  <si>
    <t>TA-Capital One Cafe U#1038</t>
  </si>
  <si>
    <t>L.00934495 - Capital One Cafe</t>
  </si>
  <si>
    <t>00222648</t>
  </si>
  <si>
    <t>12292</t>
  </si>
  <si>
    <t>TA - SUNGLASS HUT - TRU</t>
  </si>
  <si>
    <t>TA-SUNGLASSHUT-TRU-012522</t>
  </si>
  <si>
    <t>Luxottica of America Inc.</t>
  </si>
  <si>
    <t>L.00107596 - Sunglass Hut</t>
  </si>
  <si>
    <t>12292.200330</t>
  </si>
  <si>
    <t>TA - Albion - UTC</t>
  </si>
  <si>
    <t>TA-ALBION-UTC 020322</t>
  </si>
  <si>
    <t>Findlay Group, LLC</t>
  </si>
  <si>
    <t>L.00935862 - Albion</t>
  </si>
  <si>
    <t>00221915</t>
  </si>
  <si>
    <t>TA - Melissa Shoes - UTC</t>
  </si>
  <si>
    <t>Melissa Clube</t>
  </si>
  <si>
    <t>TA-MELISSASHOES/CLUBE-UTC</t>
  </si>
  <si>
    <t>Grendene USA, Inc.</t>
  </si>
  <si>
    <t>L.00934858 - Melissa Clube</t>
  </si>
  <si>
    <t>00221203</t>
  </si>
  <si>
    <t>TA - Louis Vuitton - UTC</t>
  </si>
  <si>
    <t>TA-LOUISVUITTON-UTC021822</t>
  </si>
  <si>
    <t>L.00936831 - Louis Vuitton</t>
  </si>
  <si>
    <t>00222736</t>
  </si>
  <si>
    <t>12303</t>
  </si>
  <si>
    <t>TA-Dan-VIL</t>
  </si>
  <si>
    <t>TA-DAN-011022</t>
  </si>
  <si>
    <t>Dan Topanga LLC</t>
  </si>
  <si>
    <t>L.00933908 - Dan</t>
  </si>
  <si>
    <t>12303.200330</t>
  </si>
  <si>
    <t>00222864</t>
  </si>
  <si>
    <t>TA_Ideal Image_U#1623</t>
  </si>
  <si>
    <t>L.00934618 - Ideal Image</t>
  </si>
  <si>
    <t>00222602</t>
  </si>
  <si>
    <t>TA_UCLA_U#2040</t>
  </si>
  <si>
    <t>L.00910166 - UCLA Health</t>
  </si>
  <si>
    <t>00223690</t>
  </si>
  <si>
    <t>TA-Jollibee-WHE</t>
  </si>
  <si>
    <t>Jollibee</t>
  </si>
  <si>
    <t>TA-JOLLIBEE-WHE-101121</t>
  </si>
  <si>
    <t>Honeybee Foods Corporation</t>
  </si>
  <si>
    <t>L.00931943 - Jollibee</t>
  </si>
  <si>
    <t>00221654</t>
  </si>
  <si>
    <t>TA-PINSTRIPES-9-040422</t>
  </si>
  <si>
    <t>TA_Sensual_U# 1221</t>
  </si>
  <si>
    <t>Record TA - Sensual</t>
  </si>
  <si>
    <t>L.00938018 - Sensual</t>
  </si>
  <si>
    <t>00223902</t>
  </si>
  <si>
    <t>TA-TravisMathew-OLD</t>
  </si>
  <si>
    <t>TA-TRAVISMATHEWS-040122</t>
  </si>
  <si>
    <t>TravisMathew, LLC</t>
  </si>
  <si>
    <t>L.00935470 - TravisMathew</t>
  </si>
  <si>
    <t>00221854</t>
  </si>
  <si>
    <t>TA-BARSIENA-OOR-021622-9</t>
  </si>
  <si>
    <t>TA_Pie Five Pizza_U#L15</t>
  </si>
  <si>
    <t>Record TA</t>
  </si>
  <si>
    <t>L.00935960 - Pie Five Pizza</t>
  </si>
  <si>
    <t>00221995</t>
  </si>
  <si>
    <t>TA_Capital Grille_U# N65</t>
  </si>
  <si>
    <t>Record TA - Capital Grille</t>
  </si>
  <si>
    <t>L.00938661 - The Capital Grille - SHELL</t>
  </si>
  <si>
    <t>00223900</t>
  </si>
  <si>
    <t>TA_Riley Rose_U#1545</t>
  </si>
  <si>
    <t>4-22 TA Payable Cleanup</t>
  </si>
  <si>
    <t>L.00923414 - Riley Rose</t>
  </si>
  <si>
    <t>00191234</t>
  </si>
  <si>
    <t>TA_General Nutrition Ce_U#1025</t>
  </si>
  <si>
    <t>L.00923996 - GNC Live Well</t>
  </si>
  <si>
    <t>00194932</t>
  </si>
  <si>
    <t>TA-Dr. Martens Airwair U#1150</t>
  </si>
  <si>
    <t>L.00936345 - Dr. Martens</t>
  </si>
  <si>
    <t>00222655</t>
  </si>
  <si>
    <t>TA_Silverlake Ramen_U# E7</t>
  </si>
  <si>
    <t>04-22 TA Accruals</t>
  </si>
  <si>
    <t>L.00936083 - Silverlake Ramen</t>
  </si>
  <si>
    <t>00222558</t>
  </si>
  <si>
    <t>TA_Louis Vuitton_U# 2500</t>
  </si>
  <si>
    <t>TA - Retro Fitness U# 1330</t>
  </si>
  <si>
    <t>RBARRY</t>
  </si>
  <si>
    <t>00214849</t>
  </si>
  <si>
    <t>12206</t>
  </si>
  <si>
    <t>TA_Somnis Sleep_U#424</t>
  </si>
  <si>
    <t>TA_Somnis Sleep_U#424 Clean Up</t>
  </si>
  <si>
    <t>L.00927768 - Somnis Sleep Systems</t>
  </si>
  <si>
    <t>12206.200330</t>
  </si>
  <si>
    <t>00211701</t>
  </si>
  <si>
    <t>12290</t>
  </si>
  <si>
    <t>Cln up Sunrise Foreclosure</t>
  </si>
  <si>
    <t>TMANDHLAZI</t>
  </si>
  <si>
    <t>12290.200330</t>
  </si>
  <si>
    <t>L.00034711 - Forever 21</t>
  </si>
  <si>
    <t>L.00044097 - Threading Station, The</t>
  </si>
  <si>
    <t>L.00045185 - Haagen-Dazs</t>
  </si>
  <si>
    <t>L.00046319 - Metro PCS</t>
  </si>
  <si>
    <t>L.00047725 - Perfume Plus</t>
  </si>
  <si>
    <t>L.00058539 - Tokyo Max</t>
  </si>
  <si>
    <t>L.00063219 - Black Finn American Grille</t>
  </si>
  <si>
    <t>L.00072360 - Wireless Champs</t>
  </si>
  <si>
    <t>L.00103438 - City Source</t>
  </si>
  <si>
    <t>L.00902787 - Windsor or Windsor Fashions</t>
  </si>
  <si>
    <t>L.00905854 - A'Gaci &amp; O'Shoes</t>
  </si>
  <si>
    <t>L.00908865 - Cell Doc</t>
  </si>
  <si>
    <t>L.00913558 - American Dog Club</t>
  </si>
  <si>
    <t>L.00916077 - Rodizio Grill- The Braz</t>
  </si>
  <si>
    <t>L.00923373 - Rancho Jubile</t>
  </si>
  <si>
    <t>L.00923917 - Stewart's All-American</t>
  </si>
  <si>
    <t>U.1045 - fr 187 &amp; 185</t>
  </si>
  <si>
    <t>U.1225 - P1-3/5/20</t>
  </si>
  <si>
    <t>U.1240 - P1-3/5/20; Anne Fontaine</t>
  </si>
  <si>
    <t>U.1250 - DEV</t>
  </si>
  <si>
    <t>U.1270</t>
  </si>
  <si>
    <t>U.1327 - Demising 1325,1323,1320,1315</t>
  </si>
  <si>
    <t>U.2250 - P2-11/16/17; Cotton On</t>
  </si>
  <si>
    <t>U.9145</t>
  </si>
  <si>
    <t>U.9147 - new</t>
  </si>
  <si>
    <t>U.FC001A - nka FC1A</t>
  </si>
  <si>
    <t>TA-Ardene-Wheaton</t>
  </si>
  <si>
    <t>TA-ARDENE-WHE-032521</t>
  </si>
  <si>
    <t>L.00933907 - Ardene</t>
  </si>
  <si>
    <t>00220820</t>
  </si>
  <si>
    <t>TA_American Girl_U#2980</t>
  </si>
  <si>
    <t>L.00937989 - American Girl - SHELL ID</t>
  </si>
  <si>
    <t>00223905</t>
  </si>
  <si>
    <t>AR Offset</t>
  </si>
  <si>
    <t>TA-HRB-CEN-012120</t>
  </si>
  <si>
    <t>The HRB Experience, LLC</t>
  </si>
  <si>
    <t>L.00928747 - HRB</t>
  </si>
  <si>
    <t>00214851</t>
  </si>
  <si>
    <t>TA-HRB-CEN</t>
  </si>
  <si>
    <t>TA - Warby Parker U# 159</t>
  </si>
  <si>
    <t>TA-Warby Parker U#159</t>
  </si>
  <si>
    <t>L.00937981 - Warby Parker</t>
  </si>
  <si>
    <t>00223631</t>
  </si>
  <si>
    <t>RCL COM to corr accounts</t>
  </si>
  <si>
    <t>TA_Amazon Go_U#7</t>
  </si>
  <si>
    <t>Amazon Go TA Reverse</t>
  </si>
  <si>
    <t>L.00927745 - Amazon Go</t>
  </si>
  <si>
    <t>00215071</t>
  </si>
  <si>
    <t>AmazonGo TA Lease# Correction</t>
  </si>
  <si>
    <t>L.00906357 - Amazon</t>
  </si>
  <si>
    <t>TA-Psycho Bunny-SFC</t>
  </si>
  <si>
    <t>TA-PSYCHOBUNNY-SFC-031422</t>
  </si>
  <si>
    <t>Bunny Retail Limited Partnership</t>
  </si>
  <si>
    <t>L.00934349 - Psycho Bunny</t>
  </si>
  <si>
    <t>00221780</t>
  </si>
  <si>
    <t>Miniso Depot Topanga LLC</t>
  </si>
  <si>
    <t>U.2102 - Miniso</t>
  </si>
  <si>
    <t>TA-Osim-VLF</t>
  </si>
  <si>
    <t>TA-OSIM-092821</t>
  </si>
  <si>
    <t>West Growth Holding, Inc.</t>
  </si>
  <si>
    <t>L.00933858 - Osim</t>
  </si>
  <si>
    <t>00222685</t>
  </si>
  <si>
    <t>TA-Dr Holbert-VLF</t>
  </si>
  <si>
    <t>Dr. Holbert Optometrist</t>
  </si>
  <si>
    <t>TA-DRHOLBERT-VLF-712121</t>
  </si>
  <si>
    <t>Jeffrey A. Holbert, OD</t>
  </si>
  <si>
    <t>L.00111727 - Dr. Holbert Optometrist</t>
  </si>
  <si>
    <t>TA-NordstromRack-Oak</t>
  </si>
  <si>
    <t>TA-NORDSTROMRACK-072221</t>
  </si>
  <si>
    <t>Nordstrom, Inc.</t>
  </si>
  <si>
    <t>L.00044438 - Nordstrom Rack</t>
  </si>
  <si>
    <t>00196860</t>
  </si>
  <si>
    <t>Salon Republic, LLC</t>
  </si>
  <si>
    <t>U.175 - fka 0175; Ardene</t>
  </si>
  <si>
    <t>BOT Status</t>
  </si>
  <si>
    <t>Lease begin date</t>
  </si>
  <si>
    <t>200330 - Tenant Allowance Pay
Cumulative 5
Actual
2022</t>
  </si>
  <si>
    <t>TA-Purple-Mont</t>
  </si>
  <si>
    <t>Purple/Purple Mattress</t>
  </si>
  <si>
    <t>TA-PURPLE-MON-4.20.22</t>
  </si>
  <si>
    <t>Purple Innovation, LLC</t>
  </si>
  <si>
    <t>L.00937819 - Purple</t>
  </si>
  <si>
    <t>TA-FivePiePizza-OLD</t>
  </si>
  <si>
    <t>TA-PIEFIVEPIZZA-OLD-41322</t>
  </si>
  <si>
    <t>Skokie Pizza LLC</t>
  </si>
  <si>
    <t>TA - Hui Lau Shan - SCR</t>
  </si>
  <si>
    <t>TA-HUILAUSHAN-SCR-041422</t>
  </si>
  <si>
    <t>HLS Seattle LLC</t>
  </si>
  <si>
    <t>L.00933796 - Hui Lau Shan</t>
  </si>
  <si>
    <t>TA-Kings Den Barber U#2310</t>
  </si>
  <si>
    <t>L.00935959 - Kings Den</t>
  </si>
  <si>
    <t>MBOSKA</t>
  </si>
  <si>
    <t>TA-PuraVida-UTC</t>
  </si>
  <si>
    <t>Pura Vida Live Free</t>
  </si>
  <si>
    <t>TA-PURAVIDA-UTC-042022</t>
  </si>
  <si>
    <t>Creative Genius, LLC</t>
  </si>
  <si>
    <t>L.00934894 - Pura Vida Live Free</t>
  </si>
  <si>
    <t>TA - Popeye's PO.446</t>
  </si>
  <si>
    <t>TA Popeye's PO.446</t>
  </si>
  <si>
    <t>L.00937415 - Popeye's Chicken &amp; Biscuits</t>
  </si>
  <si>
    <t>TA - SUNGLASS HUT Payment U#20</t>
  </si>
  <si>
    <t>TA - SUNGLASS HUT</t>
  </si>
  <si>
    <t>TA-WarbyParker-ROS</t>
  </si>
  <si>
    <t>TA-WARBY PARKER-4112022</t>
  </si>
  <si>
    <t>Warby Parker Retail, Inc.</t>
  </si>
  <si>
    <t>TA - Umai Savory HotDogs U#FE7</t>
  </si>
  <si>
    <t>SFC Capex Cleanup</t>
  </si>
  <si>
    <t>L.00928873 - Umai Savory Hot Dogs</t>
  </si>
  <si>
    <t>TA-Ted Baker-SFC</t>
  </si>
  <si>
    <t>Ted Baker London</t>
  </si>
  <si>
    <t>TA-TEDBAKER-SFC-111919</t>
  </si>
  <si>
    <t>Ted Baker Limited</t>
  </si>
  <si>
    <t>L.00923997 - Ted Baker London</t>
  </si>
  <si>
    <t>TA-Boarders-TOP</t>
  </si>
  <si>
    <t>TA-BOARDERSSPORTS-031820</t>
  </si>
  <si>
    <t>Boarders Sports, Inc.</t>
  </si>
  <si>
    <t>L.00064056 - Boarders</t>
  </si>
  <si>
    <t>TA-Christian Louboutin-VLF</t>
  </si>
  <si>
    <t>TA-CHRISTIANLOUBOUTIN-VLF</t>
  </si>
  <si>
    <t>Christian Louboutin, L.L.C.</t>
  </si>
  <si>
    <t>TA_Dan_U#1595</t>
  </si>
  <si>
    <t>Q2 22 TA Accr</t>
  </si>
  <si>
    <t>YCHEN</t>
  </si>
  <si>
    <t>Rcl TA Pickles &amp; Swiss Overpay</t>
  </si>
  <si>
    <t>U.1030 - Created from 1028</t>
  </si>
  <si>
    <t>TA_Shiekh Shoes_U#1097</t>
  </si>
  <si>
    <t>TA_Shiekh Shoes. U#1097</t>
  </si>
  <si>
    <t>L.00115966 - Shiekh Shoes</t>
  </si>
  <si>
    <t>TA_Bitter Root Pottery_U#2500</t>
  </si>
  <si>
    <t>TA_Bitter Root Pottery. U#2500</t>
  </si>
  <si>
    <t>L.00914825 - Bitter Root Pottery</t>
  </si>
  <si>
    <t>TA_House of Bounce. U#2313</t>
  </si>
  <si>
    <t>L.00920327 - House of Bounce</t>
  </si>
  <si>
    <t>New Asset</t>
  </si>
  <si>
    <t>00937819</t>
  </si>
  <si>
    <t>00935959</t>
  </si>
  <si>
    <t>00937415</t>
  </si>
  <si>
    <t>00107596</t>
  </si>
  <si>
    <t>12297 - Valley Fair</t>
  </si>
  <si>
    <t>200330 - Tenant Allowance Pay
Period 5
Actual
2022</t>
  </si>
  <si>
    <t>Critical date Updated successfully</t>
  </si>
  <si>
    <t>Date is not expired yet</t>
  </si>
  <si>
    <t>Critical date is not present in E1</t>
  </si>
  <si>
    <t>Unable to find the option type TA</t>
  </si>
  <si>
    <t>No records found in E1</t>
  </si>
  <si>
    <t>Multiple records found with space OR Unit number not available in this file</t>
  </si>
  <si>
    <t>BOT has added the new tenant</t>
  </si>
  <si>
    <t>Co</t>
  </si>
  <si>
    <t>Name</t>
  </si>
  <si>
    <t>Belden Village</t>
  </si>
  <si>
    <t>Brandon Land</t>
  </si>
  <si>
    <t>Capital</t>
  </si>
  <si>
    <t>Capital - Mervyn's</t>
  </si>
  <si>
    <t>Capital Promenade</t>
  </si>
  <si>
    <t>Century City Office</t>
  </si>
  <si>
    <t>Chesterfield</t>
  </si>
  <si>
    <t>Chicago Ridge</t>
  </si>
  <si>
    <t>Citrus Park</t>
  </si>
  <si>
    <t>Countryside</t>
  </si>
  <si>
    <t>Crestwood</t>
  </si>
  <si>
    <t>Downtown Office #1</t>
  </si>
  <si>
    <t>Downtown Office #2</t>
  </si>
  <si>
    <t>Downtown Office #3</t>
  </si>
  <si>
    <t>Downtown Plaza</t>
  </si>
  <si>
    <t>Eagle Rock</t>
  </si>
  <si>
    <t>Eastland</t>
  </si>
  <si>
    <t>Eastridge</t>
  </si>
  <si>
    <t>Enfield</t>
  </si>
  <si>
    <t>Enfield Land</t>
  </si>
  <si>
    <t>Erwin Office</t>
  </si>
  <si>
    <t>Culver City Office</t>
  </si>
  <si>
    <t>Franklin Park</t>
  </si>
  <si>
    <t>Gateway</t>
  </si>
  <si>
    <t>Gateway West Office</t>
  </si>
  <si>
    <t>Great Northern</t>
  </si>
  <si>
    <t>Green Tree Office</t>
  </si>
  <si>
    <t>Hawthorn Theatre</t>
  </si>
  <si>
    <t>Horton - Mervyn's</t>
  </si>
  <si>
    <t>Horton Plaza</t>
  </si>
  <si>
    <t>Horton Robinson's-May</t>
  </si>
  <si>
    <t>Independence</t>
  </si>
  <si>
    <t>Louis Joliet</t>
  </si>
  <si>
    <t>Meriden JC Penney</t>
  </si>
  <si>
    <t>Metreon</t>
  </si>
  <si>
    <t>Mid Rivers</t>
  </si>
  <si>
    <t>Midway</t>
  </si>
  <si>
    <t>Montgomery Condominium</t>
  </si>
  <si>
    <t>North Bridge - Block 116</t>
  </si>
  <si>
    <t>North Bridge - Block 119</t>
  </si>
  <si>
    <t>North Bridge - Block 120</t>
  </si>
  <si>
    <t>North Bridge - Block 121</t>
  </si>
  <si>
    <t>North Bridge - Block 124</t>
  </si>
  <si>
    <t>North Bridge - Block 125</t>
  </si>
  <si>
    <t>Northwest</t>
  </si>
  <si>
    <t>Northwest Office</t>
  </si>
  <si>
    <t>Parkway</t>
  </si>
  <si>
    <t>Plaza Bonita-Mervyn's</t>
  </si>
  <si>
    <t>Plaza Bonita II LP</t>
  </si>
  <si>
    <t>Promenade</t>
  </si>
  <si>
    <t>Richland</t>
  </si>
  <si>
    <t>San Francisco Emporium Office</t>
  </si>
  <si>
    <t>Sarasota Square</t>
  </si>
  <si>
    <t>Solano</t>
  </si>
  <si>
    <t>Solano Edwards BB</t>
  </si>
  <si>
    <t>South County</t>
  </si>
  <si>
    <t>Southpark</t>
  </si>
  <si>
    <t>Sunrise</t>
  </si>
  <si>
    <t>Vancouver-Mervyn's</t>
  </si>
  <si>
    <t>West County</t>
  </si>
  <si>
    <t>West Covina</t>
  </si>
  <si>
    <t>West Park</t>
  </si>
  <si>
    <t>Village at Westfield Topanga</t>
  </si>
  <si>
    <t>Westland Colorado</t>
  </si>
  <si>
    <t>Franklin Residential Parcel</t>
  </si>
  <si>
    <t>Pirelli Tire Site</t>
  </si>
  <si>
    <t>Topanga Montgomery Ward</t>
  </si>
  <si>
    <t>Westlake Crossing</t>
  </si>
  <si>
    <t>Bulletin Building LLC</t>
  </si>
  <si>
    <t>CMF Culver City LLC</t>
  </si>
  <si>
    <t>CMF MP North RM</t>
  </si>
  <si>
    <t>CMF UTC NRM</t>
  </si>
  <si>
    <t>CMF UTC S Macy's</t>
  </si>
  <si>
    <t>CMF PWC Macy's</t>
  </si>
  <si>
    <t>CMF NCF S Macy's</t>
  </si>
  <si>
    <t>CMF NCF NRM</t>
  </si>
  <si>
    <t>CMF Wheaton Hecht's</t>
  </si>
  <si>
    <t>CMF RIchland Lazarus</t>
  </si>
  <si>
    <t>Bonita Montgomery Ward</t>
  </si>
  <si>
    <t>CMF VF/UTC</t>
  </si>
  <si>
    <t>Broward</t>
  </si>
  <si>
    <t>Westland Florida</t>
  </si>
  <si>
    <t>Hawthorn Furniture</t>
  </si>
  <si>
    <t>816818 Mission Street Building</t>
  </si>
  <si>
    <t>Owensmouth Offices</t>
  </si>
  <si>
    <t>Franklin Park II</t>
  </si>
  <si>
    <t>Garden State Plaza Investors</t>
  </si>
  <si>
    <t>Solano Mervyn's</t>
  </si>
  <si>
    <t>Eastland Mervyn's</t>
  </si>
  <si>
    <t>Parkway Mervyn's</t>
  </si>
  <si>
    <t>Connecticut Houses</t>
  </si>
  <si>
    <t>Crestwood Houses</t>
  </si>
  <si>
    <t>New York Houses</t>
  </si>
  <si>
    <t>Starwood Metreon</t>
  </si>
  <si>
    <t>Fashion Square Service TRS Inc</t>
  </si>
  <si>
    <t>FH Financing LLC</t>
  </si>
  <si>
    <t>Culver City LP</t>
  </si>
  <si>
    <t>Culver City Mall LLC</t>
  </si>
  <si>
    <t>Fox Valley Mall LLC</t>
  </si>
  <si>
    <t>Garden State Plaza TRS Inc</t>
  </si>
  <si>
    <t>Gateway 1 LLC</t>
  </si>
  <si>
    <t>Gateway 2 LLC</t>
  </si>
  <si>
    <t>Great Northern Partnership</t>
  </si>
  <si>
    <t>Growth Head GP LLC</t>
  </si>
  <si>
    <t>Hahn-UPI Ltd Partnership</t>
  </si>
  <si>
    <t>Hawthorn LP</t>
  </si>
  <si>
    <t>Hawthorn Theatre LLC</t>
  </si>
  <si>
    <t>Horton Land LLC</t>
  </si>
  <si>
    <t>Horton Plaza Holding LP</t>
  </si>
  <si>
    <t>Horton Plaza LLC</t>
  </si>
  <si>
    <t>Horton Plaza Venture LLC</t>
  </si>
  <si>
    <t>Independence Mall Assoc LP</t>
  </si>
  <si>
    <t>Independence Service, LLC</t>
  </si>
  <si>
    <t>Los Cerritos Center LLC</t>
  </si>
  <si>
    <t>Louis Joliet Shoppingtown LLC</t>
  </si>
  <si>
    <t>Meriden Square 1 LLC</t>
  </si>
  <si>
    <t>Meriden Square Partnership</t>
  </si>
  <si>
    <t>Mid Rivers Land LLC</t>
  </si>
  <si>
    <t>Mid Rivers Limited Partnership</t>
  </si>
  <si>
    <t>Mid Rivers Mall LLC</t>
  </si>
  <si>
    <t>Mid Rivers MM LLC</t>
  </si>
  <si>
    <t>Mid Rivers Office Dev I Inc</t>
  </si>
  <si>
    <t>Mission Valley Center LLC</t>
  </si>
  <si>
    <t>Mission Valley Manager LLC</t>
  </si>
  <si>
    <t>Mission Valley Partnership</t>
  </si>
  <si>
    <t>Mission Valley Service TRS Inc</t>
  </si>
  <si>
    <t>Missouri Residential 1 LLC</t>
  </si>
  <si>
    <t>Montgomery Mall Borrower LLC</t>
  </si>
  <si>
    <t>Montgomery Mall Condo LLC</t>
  </si>
  <si>
    <t>Montgomery Mall LLC</t>
  </si>
  <si>
    <t>Montgomery Mall Maryland LLC</t>
  </si>
  <si>
    <t>Montgomery Mall Properties Inc</t>
  </si>
  <si>
    <t>Montgomery Service TRS Inc</t>
  </si>
  <si>
    <t>North County Fair LP</t>
  </si>
  <si>
    <t>Northbridge Retail Company LLC</t>
  </si>
  <si>
    <t>Northbridge Service TRS Inc</t>
  </si>
  <si>
    <t>Northwest Plaza LLC</t>
  </si>
  <si>
    <t>Northwest Plaza MM LLC</t>
  </si>
  <si>
    <t>Oakridge 3 LP</t>
  </si>
  <si>
    <t>Oakridge Mall LP</t>
  </si>
  <si>
    <t>Old Orchard Urban LP</t>
  </si>
  <si>
    <t>Parkway Plaza Inc</t>
  </si>
  <si>
    <t>Parkway Plaza LP</t>
  </si>
  <si>
    <t>PCRGP LP</t>
  </si>
  <si>
    <t>Plaza Bonita II Inc</t>
  </si>
  <si>
    <t>Plaza Bonita Holding LP</t>
  </si>
  <si>
    <t>Plaza Bonita LLC</t>
  </si>
  <si>
    <t>Plaza Camino Real LLC</t>
  </si>
  <si>
    <t>Plaza Camino Real Partnership</t>
  </si>
  <si>
    <t>Plaza Camino Service TRS Inc</t>
  </si>
  <si>
    <t>Plaza West Covina Inc</t>
  </si>
  <si>
    <t>Plaza West Covina LP</t>
  </si>
  <si>
    <t>Westfield Promenade LLC</t>
  </si>
  <si>
    <t>Residential Real Estate I LLC</t>
  </si>
  <si>
    <t>Residential Rent &amp; Invest Inc</t>
  </si>
  <si>
    <t>RN 116 Company LLC</t>
  </si>
  <si>
    <t>RN 120 Company LLC</t>
  </si>
  <si>
    <t>RN 124/125 Company LLC</t>
  </si>
  <si>
    <t>RN 540 Hotel Company LLC</t>
  </si>
  <si>
    <t>Santa Ana Venture</t>
  </si>
  <si>
    <t>Santa Anita Fashion Park LLC</t>
  </si>
  <si>
    <t>Santa Anita Land</t>
  </si>
  <si>
    <t>Santa Anita Service TRS Inc</t>
  </si>
  <si>
    <t>Sarasota Shoppingtown LLC</t>
  </si>
  <si>
    <t>SF Shopping Centre Assoc LP</t>
  </si>
  <si>
    <t>Sherman Oaks Fashion Assoc LP</t>
  </si>
  <si>
    <t>Solano Mall LP</t>
  </si>
  <si>
    <t>South County Center LLC</t>
  </si>
  <si>
    <t>South County Post Office LLC</t>
  </si>
  <si>
    <t>South County Properties Inc</t>
  </si>
  <si>
    <t>South Shore Mall LLC</t>
  </si>
  <si>
    <t>South Shore Mall Manager LLC</t>
  </si>
  <si>
    <t>Southgate Plaza LLC</t>
  </si>
  <si>
    <t>Southlake 1 LLC</t>
  </si>
  <si>
    <t>Southlake 2 LLC</t>
  </si>
  <si>
    <t>Southpark 1 LLC</t>
  </si>
  <si>
    <t>Southpark 2 LLC</t>
  </si>
  <si>
    <t>St Louis Assets LLC</t>
  </si>
  <si>
    <t>The Connecticut Post LP</t>
  </si>
  <si>
    <t>Topanga Center Inc</t>
  </si>
  <si>
    <t>Westfield Topanga Owner LLC</t>
  </si>
  <si>
    <t>Trumbull Shopping Ctr 1 LLC</t>
  </si>
  <si>
    <t>Trumbull Shopping Ctr 2 LLC</t>
  </si>
  <si>
    <t>UC Century Genpar LLC</t>
  </si>
  <si>
    <t>University Towne Center LLC</t>
  </si>
  <si>
    <t>UPI Associates General PS</t>
  </si>
  <si>
    <t>Urban Roseville LLC</t>
  </si>
  <si>
    <t>Valencia Town Center Assoc LP</t>
  </si>
  <si>
    <t>Valencia Town Ctr Vent GP LLC</t>
  </si>
  <si>
    <t>Valencia TownCenter Venture LP</t>
  </si>
  <si>
    <t>Valley Fair Mall LLC</t>
  </si>
  <si>
    <t>Valley Fair UTC LLC</t>
  </si>
  <si>
    <t>Vancouver Mall II LLC</t>
  </si>
  <si>
    <t>Vancouver Mall LLC</t>
  </si>
  <si>
    <t>VF/UTC Service Inc</t>
  </si>
  <si>
    <t>WAP HC Inc</t>
  </si>
  <si>
    <t>WEA Annapolis Inc</t>
  </si>
  <si>
    <t>WEA Belden Mall LLC</t>
  </si>
  <si>
    <t>WEA Brandon I GP LLC</t>
  </si>
  <si>
    <t>WEA Brandon II GP LLC</t>
  </si>
  <si>
    <t>WEA Century City GP LLC</t>
  </si>
  <si>
    <t>WEA Chesterfield Mall LLC</t>
  </si>
  <si>
    <t>WEA Chicago Ridge LLC</t>
  </si>
  <si>
    <t>WEA Citrus GP LLC</t>
  </si>
  <si>
    <t>WEA Countryside GP LLC</t>
  </si>
  <si>
    <t>WEA Crestwood Plaza LLC</t>
  </si>
  <si>
    <t>WEA CT Houses LLC</t>
  </si>
  <si>
    <t>WEA Eastridge LP</t>
  </si>
  <si>
    <t>WEA Finance LLC</t>
  </si>
  <si>
    <t>WEA Fox Valley GP LLC</t>
  </si>
  <si>
    <t>WEA Galleria GP LLC</t>
  </si>
  <si>
    <t>WEA Garden State Plaza GP LLC</t>
  </si>
  <si>
    <t>WEA Gateway JV LLC</t>
  </si>
  <si>
    <t>WEA Great Northern GP II LLC</t>
  </si>
  <si>
    <t>WEA Great Northern GP LLC</t>
  </si>
  <si>
    <t>WEA Great Northern Mall LLC</t>
  </si>
  <si>
    <t>WEA GSP Inc</t>
  </si>
  <si>
    <t>WEA Hawthorn Shop Ctr GP LLC</t>
  </si>
  <si>
    <t>WEA Hawthorn Theatre MM LLC</t>
  </si>
  <si>
    <t>WEA Mainplace GP LLC</t>
  </si>
  <si>
    <t>WEA Meriden Square 2 LLC</t>
  </si>
  <si>
    <t>WEA Meriden Square 3 LLC</t>
  </si>
  <si>
    <t>WEA Meriden Square Inc</t>
  </si>
  <si>
    <t>WEA Meriden Square LLC</t>
  </si>
  <si>
    <t>WEA Midway Mall LLC</t>
  </si>
  <si>
    <t>WEA NY Houses LLC</t>
  </si>
  <si>
    <t>WDI Operations LLC</t>
  </si>
  <si>
    <t>WEA NY Inc</t>
  </si>
  <si>
    <t>WEA Old Orchard GP LLC</t>
  </si>
  <si>
    <t>WEA Palm Desert LP</t>
  </si>
  <si>
    <t>WEA Richland LLC</t>
  </si>
  <si>
    <t>WEA San Francisco GP LLC</t>
  </si>
  <si>
    <t>WEA Solano BB Parcel LLC</t>
  </si>
  <si>
    <t>WEA Southcenter LLC</t>
  </si>
  <si>
    <t>WEA Southlake LLC</t>
  </si>
  <si>
    <t>WEA Southpark LLC</t>
  </si>
  <si>
    <t>Urban Shopping Ctrs LP–Pool W</t>
  </si>
  <si>
    <t>WEA Urban Other (Pool I)</t>
  </si>
  <si>
    <t>WEA Valley Fair LP</t>
  </si>
  <si>
    <t>WEA Valley Fair UTC LP</t>
  </si>
  <si>
    <t>WEA VTC GP LLC</t>
  </si>
  <si>
    <t>WEA VTC LP LLC</t>
  </si>
  <si>
    <t>West County Shoppingtown LLC</t>
  </si>
  <si>
    <t>West Park GP LLC</t>
  </si>
  <si>
    <t>West Park Mall Inc</t>
  </si>
  <si>
    <t>West Park Mall LLC</t>
  </si>
  <si>
    <t>West Park Partners LP</t>
  </si>
  <si>
    <t>West Valley Development LLC</t>
  </si>
  <si>
    <t>West Valley LP</t>
  </si>
  <si>
    <t>Westfield Amer Meriden Sq Inc</t>
  </si>
  <si>
    <t>Westfield Amer of Missouri Inc</t>
  </si>
  <si>
    <t>Westfield Amer of Vancouver In</t>
  </si>
  <si>
    <t>Westfield America GP Inc</t>
  </si>
  <si>
    <t>Westfield America GP LLC</t>
  </si>
  <si>
    <t>Westfield America Investor LP</t>
  </si>
  <si>
    <t>Westfield America MS Inc</t>
  </si>
  <si>
    <t>Westfield Beneficiary 1 Inc</t>
  </si>
  <si>
    <t>Westfield Beneficiary 2 Inc</t>
  </si>
  <si>
    <t>Westfield Branding LLC</t>
  </si>
  <si>
    <t>Westfield Centers LLC</t>
  </si>
  <si>
    <t>Westfield CenturyCity TRS Inc</t>
  </si>
  <si>
    <t>Westfield Emporium LLC</t>
  </si>
  <si>
    <t>Westfield Franklin Park LLC</t>
  </si>
  <si>
    <t>Westfield Garden State LLC</t>
  </si>
  <si>
    <t>Westfield Growth II LP</t>
  </si>
  <si>
    <t>Westfield Growth LP</t>
  </si>
  <si>
    <t>Westfield Head LP</t>
  </si>
  <si>
    <t>Westfield Independence LLC</t>
  </si>
  <si>
    <t>Westfield Independence Mall LP</t>
  </si>
  <si>
    <t>Westfield Louis Joliet Inc</t>
  </si>
  <si>
    <t>Westfield Management Inc</t>
  </si>
  <si>
    <t>Westfield Development Inc</t>
  </si>
  <si>
    <t>Westfield Mission Valley Corp</t>
  </si>
  <si>
    <t>Westfield North Bridge Inc</t>
  </si>
  <si>
    <t>Westfield Paramus 1 Inc</t>
  </si>
  <si>
    <t>Westfield San Fran TRS Inc</t>
  </si>
  <si>
    <t>Westfield San Francisco LLC</t>
  </si>
  <si>
    <t>Westfield SF LP</t>
  </si>
  <si>
    <t>Westfield Subsid REIT 1 Inc</t>
  </si>
  <si>
    <t>Westfield Subsid REIT 2 Inc</t>
  </si>
  <si>
    <t>Westfield Urban Preferred LLC</t>
  </si>
  <si>
    <t>Westfield Urban TRS Inc</t>
  </si>
  <si>
    <t>Westfield Valencia TRS Inc</t>
  </si>
  <si>
    <t>Westfield WRI Inc</t>
  </si>
  <si>
    <t>Westfield WTC Holding LLC</t>
  </si>
  <si>
    <t>Westland Garden St Plaza LP</t>
  </si>
  <si>
    <t>Westland Milford Prop Inc</t>
  </si>
  <si>
    <t>Westland Partners Inc</t>
  </si>
  <si>
    <t>Westland Properties Inc</t>
  </si>
  <si>
    <t>Westland Shopping Center LP</t>
  </si>
  <si>
    <t>Westland South Shore Mall LP</t>
  </si>
  <si>
    <t>Westland Town Center LLC</t>
  </si>
  <si>
    <t>Wheaton Plaza Regional Shp Ctr</t>
  </si>
  <si>
    <t>WPI Meriden Square Inc</t>
  </si>
  <si>
    <t>WEA Eastridge GP LLC (Con)</t>
  </si>
  <si>
    <t>Sargent Drive Acq LLC (Con)</t>
  </si>
  <si>
    <t>Sargent Dr Holding LLC (Con)</t>
  </si>
  <si>
    <t>Westfield Metreon LLC</t>
  </si>
  <si>
    <t>Franklin Park Parcels LLC</t>
  </si>
  <si>
    <t>Franklin Resident Parcel LLC</t>
  </si>
  <si>
    <t>Sunrise Mall LLC</t>
  </si>
  <si>
    <t>Connecticut Post Mall 2 LLC</t>
  </si>
  <si>
    <t>TP-MW LLC</t>
  </si>
  <si>
    <t>Westfield Topanga MW LP</t>
  </si>
  <si>
    <t>Westfield U.S. Holdings, LLC</t>
  </si>
  <si>
    <t>Capital Mall 1 LLC</t>
  </si>
  <si>
    <t>Vancouver Mall III LLC</t>
  </si>
  <si>
    <t>Plaza Bonita Holdings IV LLC</t>
  </si>
  <si>
    <t>CMF MP North LLC</t>
  </si>
  <si>
    <t>CMF Santa Anita LLC</t>
  </si>
  <si>
    <t>CMF UTC North LLC</t>
  </si>
  <si>
    <t>CMF MP South LLC</t>
  </si>
  <si>
    <t>CMF UTC South LLC</t>
  </si>
  <si>
    <t>CMF PWC LLC</t>
  </si>
  <si>
    <t>CMF NCF South LLC</t>
  </si>
  <si>
    <t>CMF NCF North LLC</t>
  </si>
  <si>
    <t>CMF Wheaton LLC</t>
  </si>
  <si>
    <t>CMF Wheaton Borrower LLC</t>
  </si>
  <si>
    <t>CMF Richland LLC</t>
  </si>
  <si>
    <t>Bunworth Enterprises LLC</t>
  </si>
  <si>
    <t>Westfield Bulletin Building LL</t>
  </si>
  <si>
    <t>Mid Rivers Land II LLC</t>
  </si>
  <si>
    <t>Mid Rivers Land Holdings LLC</t>
  </si>
  <si>
    <t>Mid Rivers Land MM, LLC</t>
  </si>
  <si>
    <t>SSM Land LLC</t>
  </si>
  <si>
    <t>Emporium Mall LLC</t>
  </si>
  <si>
    <t>Westfield America Shop. Ctr LP</t>
  </si>
  <si>
    <t>Bulletin Building, LLC</t>
  </si>
  <si>
    <t>Roseville Parcel LLC</t>
  </si>
  <si>
    <t>21919 Erwin Street LLC</t>
  </si>
  <si>
    <t>Hawthorn Furniture, LLC</t>
  </si>
  <si>
    <t>Broward Mall LLC</t>
  </si>
  <si>
    <t>Westland Florida Mall LLC</t>
  </si>
  <si>
    <t>WF 816818 Mission Street LLC</t>
  </si>
  <si>
    <t>Westfield America, Inc.</t>
  </si>
  <si>
    <t>Westfld World Trade Retail LLC</t>
  </si>
  <si>
    <t>Westfield Franklin Park II LLC</t>
  </si>
  <si>
    <t>Westfield GSP Investor, LLC</t>
  </si>
  <si>
    <t>Westfield Eco Inc</t>
  </si>
  <si>
    <t>Westfield Paramus Holdgs LLC 4</t>
  </si>
  <si>
    <t>Eco Development LLC</t>
  </si>
  <si>
    <t>Fashion Square Eco LP</t>
  </si>
  <si>
    <t>Annapolis Holding 1 LLC</t>
  </si>
  <si>
    <t>Westfield Annapolis GP, LLC</t>
  </si>
  <si>
    <t>Annapolis 1 LP</t>
  </si>
  <si>
    <t>Annapolis 2 LP</t>
  </si>
  <si>
    <t>Annapolis 3 LP</t>
  </si>
  <si>
    <t>Culver City Holding 1 LLC</t>
  </si>
  <si>
    <t>Culver City Holding 2 LLC</t>
  </si>
  <si>
    <t>Culver City 1 LP</t>
  </si>
  <si>
    <t>Culver City 2 LP</t>
  </si>
  <si>
    <t>Westfield Culver City GP, LLC</t>
  </si>
  <si>
    <t>Westfield Horton Plaza GP, LLC</t>
  </si>
  <si>
    <t>Horton Plaza 1 LP</t>
  </si>
  <si>
    <t>Horton Plaza 2 LP</t>
  </si>
  <si>
    <t>Horton Plaza Holding 1 LLC</t>
  </si>
  <si>
    <t>Horton Plaza Holding 2 LLC</t>
  </si>
  <si>
    <t>Mission Valley Holding 1 LLC</t>
  </si>
  <si>
    <t>Mission Valley Holding 2 LLC</t>
  </si>
  <si>
    <t>Mission Valley 1 LP</t>
  </si>
  <si>
    <t>Mission Valley 2 LP</t>
  </si>
  <si>
    <t>Mission Valley 3 LP</t>
  </si>
  <si>
    <t>Westfield Mission Valley GPLLC</t>
  </si>
  <si>
    <t>Mission Valley Owner LLC</t>
  </si>
  <si>
    <t>Oakridge Holding 2 LLC</t>
  </si>
  <si>
    <t>Promenade Holding 1 LLC</t>
  </si>
  <si>
    <t>Promenade Holding 2 LLC</t>
  </si>
  <si>
    <t>Promenade 1 LP</t>
  </si>
  <si>
    <t>Promenade 2 LP</t>
  </si>
  <si>
    <t>Promenade 3 LP</t>
  </si>
  <si>
    <t>Westfield Promenade GP, LLC</t>
  </si>
  <si>
    <t>Santa Anita Holding 1 LLC</t>
  </si>
  <si>
    <t>Santa Anita Holding 2 LLC</t>
  </si>
  <si>
    <t>Santa Anita 1 LP</t>
  </si>
  <si>
    <t>Santa Anita 2 LP</t>
  </si>
  <si>
    <t>Santa Anita 3 LP</t>
  </si>
  <si>
    <t>Westfield Santa Anita GP, LLC</t>
  </si>
  <si>
    <t>Southcenter Holding 1 LLC</t>
  </si>
  <si>
    <t>Southcenter Holding 2 LLC</t>
  </si>
  <si>
    <t>Southcenter 1 LP</t>
  </si>
  <si>
    <t>Southcenter 2 LP</t>
  </si>
  <si>
    <t>Southcenter 3 LP</t>
  </si>
  <si>
    <t>Topanga Holding 1 LLC</t>
  </si>
  <si>
    <t>Topanga Holding 2 LLC</t>
  </si>
  <si>
    <t>Topanga Plaza Owner LP</t>
  </si>
  <si>
    <t>Topanga 1 LP</t>
  </si>
  <si>
    <t>Topanga 2 LP</t>
  </si>
  <si>
    <t>West Valley 1 LP</t>
  </si>
  <si>
    <t>West Valley 2 LP</t>
  </si>
  <si>
    <t>Westfield West Valley GP LLC</t>
  </si>
  <si>
    <t>West Valley Holding 1 LLC</t>
  </si>
  <si>
    <t>West Valley Holding 2 LLC</t>
  </si>
  <si>
    <t>Westfield North County GP 2LLC</t>
  </si>
  <si>
    <t>North County Owner 1 LLC</t>
  </si>
  <si>
    <t>North County Owner 2 LLC</t>
  </si>
  <si>
    <t>North County 1 LP</t>
  </si>
  <si>
    <t>North County 2 LP</t>
  </si>
  <si>
    <t>North County 3 LP</t>
  </si>
  <si>
    <t>Westfield North County GP LLC</t>
  </si>
  <si>
    <t>North County Holding 1 LLC</t>
  </si>
  <si>
    <t>North County Holding 2 LLC</t>
  </si>
  <si>
    <t>Plaza Bonita Holding 1 LLC</t>
  </si>
  <si>
    <t>Plaza Bonita Holding 2 LLC</t>
  </si>
  <si>
    <t>Plaza Bonita 1 LP</t>
  </si>
  <si>
    <t>Plaza Bonita 2 LP</t>
  </si>
  <si>
    <t>Westfield Plaza Bonita GP, LLC</t>
  </si>
  <si>
    <t>OP Mall Lender LLC</t>
  </si>
  <si>
    <t>Plaza Bonita SPE Member LLC</t>
  </si>
  <si>
    <t>Westfield Sutherland GP LLC</t>
  </si>
  <si>
    <t>Annapolis REIT 1 LLC</t>
  </si>
  <si>
    <t>Annapolis REIT 2 LLC</t>
  </si>
  <si>
    <t>Annapolis REIT 3 LLC</t>
  </si>
  <si>
    <t>Culver City REIT 1 LLC</t>
  </si>
  <si>
    <t>Culver City REIT 2 LLC</t>
  </si>
  <si>
    <t>Culver City REIT 3 LLC</t>
  </si>
  <si>
    <t>Horton Plaza REIT 2 LLC</t>
  </si>
  <si>
    <t>Horton Plaza REIT 3 LLC</t>
  </si>
  <si>
    <t>Mission Valley REIT 2 LLC</t>
  </si>
  <si>
    <t>Mission Valley REIT 3 LLC</t>
  </si>
  <si>
    <t>North County REIT 1 LLC</t>
  </si>
  <si>
    <t>North County REIT 2 LLC</t>
  </si>
  <si>
    <t>North County REIT 3 LLC</t>
  </si>
  <si>
    <t>Oakridge REIT 1 LLC</t>
  </si>
  <si>
    <t>Oakridge REIT 2 LLC</t>
  </si>
  <si>
    <t>Oakridge REIT 3 LLC</t>
  </si>
  <si>
    <t>Plaza Bonita REIT 1 LLC</t>
  </si>
  <si>
    <t>Plaza Bonita REIT 2 LLC</t>
  </si>
  <si>
    <t>Plaza Bonita REIT 3 LLC</t>
  </si>
  <si>
    <t>Promenade REIT 1 LLC</t>
  </si>
  <si>
    <t>Promenade REIT 2 LLC</t>
  </si>
  <si>
    <t>Promenade REIT 3 LLC</t>
  </si>
  <si>
    <t>Santa Anita REIT 1 LLC</t>
  </si>
  <si>
    <t>Santa Anita REIT 2 LLC</t>
  </si>
  <si>
    <t>Santa Anita REIT 3 LLC</t>
  </si>
  <si>
    <t>Southcenter REIT 1 LLC</t>
  </si>
  <si>
    <t>Southcenter REIT 2 LLC</t>
  </si>
  <si>
    <t>Southcenter REIT 3 LLC</t>
  </si>
  <si>
    <t>Topanga REIT 1 LLC</t>
  </si>
  <si>
    <t>Topanga REIT 2 LLC</t>
  </si>
  <si>
    <t>Topanga REIT 3 LLC</t>
  </si>
  <si>
    <t>West Valley REIT 1 LLC</t>
  </si>
  <si>
    <t>West Valley REIT 2 LLC</t>
  </si>
  <si>
    <t>West Valley REIT 3 LLC</t>
  </si>
  <si>
    <t>Sutherland SP LP</t>
  </si>
  <si>
    <t>Annapolis TRS Inc</t>
  </si>
  <si>
    <t>Culver City TRS LLC</t>
  </si>
  <si>
    <t>Star-West Great Northern Mall</t>
  </si>
  <si>
    <t>WESTFIELD USA</t>
  </si>
  <si>
    <t>WESTFIELD USA - 00001</t>
  </si>
  <si>
    <t>WCI Corporate</t>
  </si>
  <si>
    <t>Westfield Development</t>
  </si>
  <si>
    <t>Regional Airport</t>
  </si>
  <si>
    <t>Boston Logan Airport</t>
  </si>
  <si>
    <t>Dulles International Airport</t>
  </si>
  <si>
    <t>Houston International Airport</t>
  </si>
  <si>
    <t>JFK International Airport</t>
  </si>
  <si>
    <t>Miami Airport</t>
  </si>
  <si>
    <t>Newark International Airport</t>
  </si>
  <si>
    <t>Orlando International Airport</t>
  </si>
  <si>
    <t>Reagan International Airport</t>
  </si>
  <si>
    <t>San Antonio Intl Airport</t>
  </si>
  <si>
    <t>Newark Int'l Terminal A &amp; B</t>
  </si>
  <si>
    <t>LAX - Bradley 2 and Theme Bldg</t>
  </si>
  <si>
    <t>Chicago Airport Terminal 5</t>
  </si>
  <si>
    <t>WCI E&amp;Y US Only Audit JE's</t>
  </si>
  <si>
    <t>WDI Australian Adjustments</t>
  </si>
  <si>
    <t>WCI Austrailia Adjustments</t>
  </si>
  <si>
    <t>Boston Logan Terminal A</t>
  </si>
  <si>
    <t>Boston Logan Terminal C</t>
  </si>
  <si>
    <t>Dulles Airport F&amp;B</t>
  </si>
  <si>
    <t>Reagan National Airport</t>
  </si>
  <si>
    <t>Boston Term C Food &amp; Beverage</t>
  </si>
  <si>
    <t>WCMI - Miami Marketing MDAD</t>
  </si>
  <si>
    <t>Orlando RMU</t>
  </si>
  <si>
    <t>LAX TCM 1</t>
  </si>
  <si>
    <t>LAX TCM 2</t>
  </si>
  <si>
    <t>Chicago Terminal 5</t>
  </si>
  <si>
    <t>Houston Terminal B</t>
  </si>
  <si>
    <t>Houston Terminal B South</t>
  </si>
  <si>
    <t>Houston Terminal C South</t>
  </si>
  <si>
    <t>Cerritos (Hist)</t>
  </si>
  <si>
    <t>La Jolla Village (Hist)</t>
  </si>
  <si>
    <t>Montgomery Condo - WEA (Hist)</t>
  </si>
  <si>
    <t>Montgomery - WEA (Hist)</t>
  </si>
  <si>
    <t>Carlsbad</t>
  </si>
  <si>
    <t>Siesta Key</t>
  </si>
  <si>
    <t>Carlsbad (CMF Rob-May)</t>
  </si>
  <si>
    <t>Horton Plaza Park</t>
  </si>
  <si>
    <t>Brandon (Pre-O'Connor)</t>
  </si>
  <si>
    <t>Brandon Land (Pre-O'Connor)</t>
  </si>
  <si>
    <t>Broward (Pre-O'Connor)</t>
  </si>
  <si>
    <t>Citrus Park (Pre-O'Connor)</t>
  </si>
  <si>
    <t>Countryside (Pre-O'Connor)</t>
  </si>
  <si>
    <t>Sarasota Square (Pre-O'Connor)</t>
  </si>
  <si>
    <t>Southgate (Pre-O'Connor)</t>
  </si>
  <si>
    <t>Fulton Center</t>
  </si>
  <si>
    <t>Corbin Building</t>
  </si>
  <si>
    <t>Roseville TRS</t>
  </si>
  <si>
    <t>Valencia TRS</t>
  </si>
  <si>
    <t>Trumbull (Pre-O'Connor)</t>
  </si>
  <si>
    <t>Palm Desert (Pre-O'Connor)</t>
  </si>
  <si>
    <t>Wheaton (Pre-O'Connor)</t>
  </si>
  <si>
    <t>Wheaton Off N (Pre-O'Connor)</t>
  </si>
  <si>
    <t>Wheaton Off S (Pre-O'Connor)</t>
  </si>
  <si>
    <t>Fulton Center-Base Signage</t>
  </si>
  <si>
    <t>Fulton Center-Add't Signage</t>
  </si>
  <si>
    <t>Connecticut Hse (Pre-O'Connor)</t>
  </si>
  <si>
    <t>Promenade Macy's &amp; AMC</t>
  </si>
  <si>
    <t>UTC Development</t>
  </si>
  <si>
    <t>VF Development</t>
  </si>
  <si>
    <t>WTC Development</t>
  </si>
  <si>
    <t>UTC Residential</t>
  </si>
  <si>
    <t>Century City Development</t>
  </si>
  <si>
    <t>MV Macy's Box/Parcel</t>
  </si>
  <si>
    <t>Montgomery Sears/Land Bldg</t>
  </si>
  <si>
    <t>Garden State Plaza Eco</t>
  </si>
  <si>
    <t>Fashion Square Eco</t>
  </si>
  <si>
    <t>Valley Fair Eco</t>
  </si>
  <si>
    <t>Palm Desert JC Penny Parcel</t>
  </si>
  <si>
    <t>Annapolis L&amp;T Box</t>
  </si>
  <si>
    <t>IPUCAt Risk-Annapolis Retail</t>
  </si>
  <si>
    <t>Garden State Plaza JCP Box</t>
  </si>
  <si>
    <t>Garden State Plaza Residential</t>
  </si>
  <si>
    <t>Meriden Land</t>
  </si>
  <si>
    <t>Montgomery Macy's Home Box</t>
  </si>
  <si>
    <t>Montgomery Residential</t>
  </si>
  <si>
    <t>Oakridge Renovations</t>
  </si>
  <si>
    <t>Oakridge Sears Box</t>
  </si>
  <si>
    <t>Old Orchard L&amp;T Box</t>
  </si>
  <si>
    <t>San Francisco Centre Reno</t>
  </si>
  <si>
    <t>San Francisco Centre Mixed Use</t>
  </si>
  <si>
    <t>San Francisco Emporium Reno</t>
  </si>
  <si>
    <t>South Shore Renovations</t>
  </si>
  <si>
    <t>Sunrise Mixed Use Projects</t>
  </si>
  <si>
    <t>Village at WF Topanga Reno</t>
  </si>
  <si>
    <t>Topanga Sears Box</t>
  </si>
  <si>
    <t>Trumbull Renovations</t>
  </si>
  <si>
    <t>Valencia Sears Box</t>
  </si>
  <si>
    <t>WTC Tower 3 Retail</t>
  </si>
  <si>
    <t>Culver City Residential</t>
  </si>
  <si>
    <t>SCM Leadership Admin</t>
  </si>
  <si>
    <t>Garden State Step-Up (RNA) His</t>
  </si>
  <si>
    <t>Valley Fair LLC P/S (Step Ups)</t>
  </si>
  <si>
    <t>Brandon Additional Land StepUp</t>
  </si>
  <si>
    <t>Brandon Step-Up</t>
  </si>
  <si>
    <t>Century City Step-Up</t>
  </si>
  <si>
    <t>Citrus Park Step-Up</t>
  </si>
  <si>
    <t>Emporium Step Up</t>
  </si>
  <si>
    <t>Fashion Square (Step Up)</t>
  </si>
  <si>
    <t>Fox Valley Step-Up</t>
  </si>
  <si>
    <t>Galleria at Roseville Step-Up</t>
  </si>
  <si>
    <t>Hawthorn Center Step-Up</t>
  </si>
  <si>
    <t>Hawthorn Theatre Step-Up</t>
  </si>
  <si>
    <t>Independence (Step Ups)</t>
  </si>
  <si>
    <t>Mainplace Step-Up</t>
  </si>
  <si>
    <t>Mission Valley P/S Step Up</t>
  </si>
  <si>
    <t>Mission Valley West Step Up</t>
  </si>
  <si>
    <t>Montgomery Step-Down</t>
  </si>
  <si>
    <t>Northbridge Block 116 Step Up</t>
  </si>
  <si>
    <t>Northbridge Block 119 Step Up</t>
  </si>
  <si>
    <t>Northbridge Block 120 Step Up</t>
  </si>
  <si>
    <t>Northbridge Block 121 Step Up</t>
  </si>
  <si>
    <t>Northbridge Block 124 Step Up</t>
  </si>
  <si>
    <t>Northbridge Block 125 Step Up</t>
  </si>
  <si>
    <t>Northbridge WEA LLC F entity</t>
  </si>
  <si>
    <t>Old Orchard Step-Up</t>
  </si>
  <si>
    <t>Old Orchard Office Step-Up</t>
  </si>
  <si>
    <t>Carlsbad P/S (StepUp)</t>
  </si>
  <si>
    <t>San Francisco (WF) LP Step Up</t>
  </si>
  <si>
    <t>San Francisco Shopping Step-Up</t>
  </si>
  <si>
    <t>Santa Anita (Step Ups)</t>
  </si>
  <si>
    <t>UTC LLC P/S (Step Up)</t>
  </si>
  <si>
    <t>Valencia (Step Up)</t>
  </si>
  <si>
    <t>Valencia Original Basis (25%)</t>
  </si>
  <si>
    <t>Valley Fair Rouse Step-Up</t>
  </si>
  <si>
    <t>Valley Fair LLC #2 P/S Step-Up</t>
  </si>
  <si>
    <t>Vancouver P/S (Step Ups)</t>
  </si>
  <si>
    <t>West Valley P/S (Step Ups)</t>
  </si>
  <si>
    <t>Mission Valley Step-Up - CPP</t>
  </si>
  <si>
    <t>Santa Anita Step-Up - CPP</t>
  </si>
  <si>
    <t>Annapolis CPP-WF Step Down</t>
  </si>
  <si>
    <t>Culver City CPP-WF Step Down</t>
  </si>
  <si>
    <t>Horton CPP-WF Step Down</t>
  </si>
  <si>
    <t>North County CPP-WF Step Down</t>
  </si>
  <si>
    <t>Oakridge CPP-WF Step Down</t>
  </si>
  <si>
    <t>Plaza Bonita CPP-WF Step Down</t>
  </si>
  <si>
    <t>Promenade CPP-WF Step Down</t>
  </si>
  <si>
    <t>Southcenter CPP-WF Step Down</t>
  </si>
  <si>
    <t>Topanga CPP-WF Step Down</t>
  </si>
  <si>
    <t>West Valley CPP-WF Step Down</t>
  </si>
  <si>
    <t>Mission Valley - WF Stepdown</t>
  </si>
  <si>
    <t>Santa Anita JV - WF Step Down</t>
  </si>
  <si>
    <t>Santa Anita Other-WF Step Down</t>
  </si>
  <si>
    <t>WTC Step Up</t>
  </si>
  <si>
    <t>Century City Step-Up (100%)</t>
  </si>
  <si>
    <t>Brandon - O'Connor Adj</t>
  </si>
  <si>
    <t>Broward - O'Connor Adj</t>
  </si>
  <si>
    <t>Citrus Park - O'Connor Adj</t>
  </si>
  <si>
    <t>Countryside - O'Connor Adj</t>
  </si>
  <si>
    <t>Sarasota - O'Connor Adj</t>
  </si>
  <si>
    <t>Southgate - O'Connor Adj</t>
  </si>
  <si>
    <t>Mainplace North Step Down</t>
  </si>
  <si>
    <t>Carlsbad Step Down #2</t>
  </si>
  <si>
    <t>Urban - Century City Adj</t>
  </si>
  <si>
    <t>Palm Desert - O'Connor 2 Adj</t>
  </si>
  <si>
    <t>Trumbull - O'Connor 2 Adj</t>
  </si>
  <si>
    <t>Wheaton - O'Connor 2 Adj</t>
  </si>
  <si>
    <t>Wheaton Off N - O'Connor 2 Adj</t>
  </si>
  <si>
    <t>Wheaton Off S - O'Connor 2 Adj</t>
  </si>
  <si>
    <t>Connecticut Hse-O'Connor 2 Adj</t>
  </si>
  <si>
    <t>UTC Residential Step-Down</t>
  </si>
  <si>
    <t>Chicago Airport Setp Up</t>
  </si>
  <si>
    <t>LAX Airport Setp Up</t>
  </si>
  <si>
    <t>Valencia-Acquired</t>
  </si>
  <si>
    <t>Valencia North-Acquired</t>
  </si>
  <si>
    <t>Valencia South-Acquired</t>
  </si>
  <si>
    <t>Brandon Push-down</t>
  </si>
  <si>
    <t>Century City Push-down</t>
  </si>
  <si>
    <t>Citrus Park Push-down</t>
  </si>
  <si>
    <t>Fox Valley Push-down</t>
  </si>
  <si>
    <t>Galleria at Roseville Push-dow</t>
  </si>
  <si>
    <t>Hawthorn Center Push-down</t>
  </si>
  <si>
    <t>Mainplace Push-down</t>
  </si>
  <si>
    <t>Metreon Push-down</t>
  </si>
  <si>
    <t>Montgomery Push-down</t>
  </si>
  <si>
    <t>Old Orchard Push-down</t>
  </si>
  <si>
    <t>San Francisco Shopping Push-do</t>
  </si>
  <si>
    <t>Santa Anita Push-down</t>
  </si>
  <si>
    <t>UTC Push-down</t>
  </si>
  <si>
    <t>Valencia Push-down</t>
  </si>
  <si>
    <t>Bulletin Bldg Push-down</t>
  </si>
  <si>
    <t>816 - 818 Mission St Push-down</t>
  </si>
  <si>
    <t>Fashion Square Push-down</t>
  </si>
  <si>
    <t>Garden State Plaza Push-down</t>
  </si>
  <si>
    <t>Mission Valley Push-down</t>
  </si>
  <si>
    <t>Emporium Push-down</t>
  </si>
  <si>
    <t>Valley Fair Push-down</t>
  </si>
  <si>
    <t>Westlake Crossing Push-down</t>
  </si>
  <si>
    <t>Northbridge - Block 116 Push-d</t>
  </si>
  <si>
    <t>Northbridge - Block 119 Push-d</t>
  </si>
  <si>
    <t>Northbridge - Block 120 Push-d</t>
  </si>
  <si>
    <t>Northbridge - Block 121 Push-d</t>
  </si>
  <si>
    <t>Northbridge - Block 124 Push-d</t>
  </si>
  <si>
    <t>Northbridge - Block 125 Push-d</t>
  </si>
  <si>
    <t>SF Emporium Office Push-down</t>
  </si>
  <si>
    <t>Valencia North Push-down</t>
  </si>
  <si>
    <t>Valencia South Push-down</t>
  </si>
  <si>
    <t>Montgomery Condo Push-down</t>
  </si>
  <si>
    <t>CMF UTC Push-down</t>
  </si>
  <si>
    <t>Mission Valley West Pushdown</t>
  </si>
  <si>
    <t>Carlsbad Push-down</t>
  </si>
  <si>
    <t>WTC Push-down</t>
  </si>
  <si>
    <t>Annapolis Push-down</t>
  </si>
  <si>
    <t>Horton Push-down</t>
  </si>
  <si>
    <t>Culver City Push-down</t>
  </si>
  <si>
    <t>Mission Valley - CPP Push-down</t>
  </si>
  <si>
    <t>North County Push-down</t>
  </si>
  <si>
    <t>Oakridge Push-down</t>
  </si>
  <si>
    <t>Plaza Bonita Push-down</t>
  </si>
  <si>
    <t>Promenade Push-down</t>
  </si>
  <si>
    <t>Santa Anita - CPP Push-down</t>
  </si>
  <si>
    <t>Southcenter Push-down</t>
  </si>
  <si>
    <t>Topanga Push-down</t>
  </si>
  <si>
    <t>West Valley Push-down</t>
  </si>
  <si>
    <t>GSP Service TRS Pushdown</t>
  </si>
  <si>
    <t>Montgomery Service Pushdown</t>
  </si>
  <si>
    <t>Annapolis TRS Pushdown</t>
  </si>
  <si>
    <t>Culver City TRS Pushdown</t>
  </si>
  <si>
    <t>CMF NCF NRM Pushdown</t>
  </si>
  <si>
    <t>CMF NCF S Macy's Pushdown</t>
  </si>
  <si>
    <t>Mission Valley Owner Pushdown</t>
  </si>
  <si>
    <t>Plaza Bonita Mervyn's Pushdown</t>
  </si>
  <si>
    <t>CMF Santa Anita RM Pushdown</t>
  </si>
  <si>
    <t>Santa Anita Fashion Park Pushd</t>
  </si>
  <si>
    <t>Valley Fair TRS Pushdown</t>
  </si>
  <si>
    <t>UTC TRS Pushdown</t>
  </si>
  <si>
    <t>Erwin Office Pushdown</t>
  </si>
  <si>
    <t>Owensmouth Offices Pushdown</t>
  </si>
  <si>
    <t>Broward Pushdown</t>
  </si>
  <si>
    <t>Countryside Pushdown</t>
  </si>
  <si>
    <t>Sarasota Square Pushdown</t>
  </si>
  <si>
    <t>Southgate Pushdown</t>
  </si>
  <si>
    <t>SF Emporium Bespoke Pushdown</t>
  </si>
  <si>
    <t>Palm Desert Pushdown</t>
  </si>
  <si>
    <t>Wheaton Pushdown</t>
  </si>
  <si>
    <t>Wheaton N Office Pushdown</t>
  </si>
  <si>
    <t>Wheaton S Office Pushdown</t>
  </si>
  <si>
    <t>Connecticut House Pushdown</t>
  </si>
  <si>
    <t>Trumbull Pushdown</t>
  </si>
  <si>
    <t>Oakridge Service LLC</t>
  </si>
  <si>
    <t>Topanga Service LLC</t>
  </si>
  <si>
    <t>SF Centre Service LLC</t>
  </si>
  <si>
    <t>West ValleyService LLC</t>
  </si>
  <si>
    <t>Century City Service LLC</t>
  </si>
  <si>
    <t>Emporium Service LLC</t>
  </si>
  <si>
    <t>Mission Valley Service LLC</t>
  </si>
  <si>
    <t>Promenade Service LLC</t>
  </si>
  <si>
    <t>Roseville Service LLC</t>
  </si>
  <si>
    <t>Santa Anita Service LLC</t>
  </si>
  <si>
    <t>Valencia Town Center Svc LLC</t>
  </si>
  <si>
    <t>Southcenter Service LLC</t>
  </si>
  <si>
    <t>Old Orchard Service LLC</t>
  </si>
  <si>
    <t>Promenade Macys &amp; AMC Pushdown</t>
  </si>
  <si>
    <t>Montgomery Sears Land/Bldg Pus</t>
  </si>
  <si>
    <t>MV Macy's Box/Parcel Pushdown</t>
  </si>
  <si>
    <t>Capital/Bonita Banking Project</t>
  </si>
  <si>
    <t>Annapolis Banking Project</t>
  </si>
  <si>
    <t>Eagle Rock Banking Project</t>
  </si>
  <si>
    <t>Jacobs Banking Project</t>
  </si>
  <si>
    <t>Northbridge Banking Project</t>
  </si>
  <si>
    <t>PWEAL Banking</t>
  </si>
  <si>
    <t>UBS Banking - $800M Loan Pool</t>
  </si>
  <si>
    <t>UBS Banking Project</t>
  </si>
  <si>
    <t>Vancouver Plaza Bonita Bank</t>
  </si>
  <si>
    <t>WEA Banking</t>
  </si>
  <si>
    <t>WPI Banking</t>
  </si>
  <si>
    <t>Downtown Plaza Merchant Assoc</t>
  </si>
  <si>
    <t>Valencia Invesco</t>
  </si>
  <si>
    <t>Valencia Ctr Drive Association</t>
  </si>
  <si>
    <t>Star West Metreon TRS LLC</t>
  </si>
  <si>
    <t>Star-West Belden Mall LLC</t>
  </si>
  <si>
    <t>Star-West Capital Mall LP</t>
  </si>
  <si>
    <t>Star W. Capital Mall Land LLC</t>
  </si>
  <si>
    <t>Star-West Franklin Park Mall L</t>
  </si>
  <si>
    <t>Star W. Franklin P.Mall II LLC</t>
  </si>
  <si>
    <t>Star W. Franklin P.Parcels LLC</t>
  </si>
  <si>
    <t>Star-West Parkway Mall LP</t>
  </si>
  <si>
    <t>Star-West Southlake Indiana LL</t>
  </si>
  <si>
    <t>Star-West Plaza West Covina LP</t>
  </si>
  <si>
    <t>Mainplace Shoppingtown, LLC</t>
  </si>
  <si>
    <t>US Centenn Vancouver Mall LLC</t>
  </si>
  <si>
    <t>US Centenn Vancouver Box LLC</t>
  </si>
  <si>
    <t>Westfield Political Action Com</t>
  </si>
  <si>
    <t>Westfield Benefit Inc (Hist)</t>
  </si>
  <si>
    <t>Westfield Const Inc (Hist)</t>
  </si>
  <si>
    <t>Westfield US Advisory LP (Hist</t>
  </si>
  <si>
    <t>WF Mgmt Acquisition Inc (Hist)</t>
  </si>
  <si>
    <t>WCI Finance LLC</t>
  </si>
  <si>
    <t>WCMI (Texas), LLC</t>
  </si>
  <si>
    <t>Westfield General Trust</t>
  </si>
  <si>
    <t>Westfield GEX LLC</t>
  </si>
  <si>
    <t>Westfield Gift Card Mgmt, Inc.</t>
  </si>
  <si>
    <t>Westfield Management Company</t>
  </si>
  <si>
    <t>Westfield Project Mgt, LLC</t>
  </si>
  <si>
    <t>Westfield Services, Inc.</t>
  </si>
  <si>
    <t>Westfield US Management LP</t>
  </si>
  <si>
    <t>Westfield, LLC</t>
  </si>
  <si>
    <t>Westfield Concession Mgmt, LLC</t>
  </si>
  <si>
    <t>WCM (BOS), LLC</t>
  </si>
  <si>
    <t>Westfield Beverage, Inc.</t>
  </si>
  <si>
    <t>Westfield Concession MgtII LLC</t>
  </si>
  <si>
    <t>Westfield Digital Services Inc</t>
  </si>
  <si>
    <t>Westfield America Limited P/S</t>
  </si>
  <si>
    <t>Westfield America Inc</t>
  </si>
  <si>
    <t>Los Cerritos Shopping Ctr Inc</t>
  </si>
  <si>
    <t>Montgomery Mall Condo LP (Hist</t>
  </si>
  <si>
    <t>Montgomery Mall LP (Hist)</t>
  </si>
  <si>
    <t>Montgomery Mall-Maryland LLC</t>
  </si>
  <si>
    <t>Westfield Chicago Ridge Lessee</t>
  </si>
  <si>
    <t>Westfield Indepen Mall LP No 2</t>
  </si>
  <si>
    <t>Westfield Solano Lessee (Hist)</t>
  </si>
  <si>
    <t>1801 Avenue of the Stars LP</t>
  </si>
  <si>
    <t>Aqoura Hills Acquistion LLC</t>
  </si>
  <si>
    <t>Anita Associates, LP</t>
  </si>
  <si>
    <t>Annapolis Land LLC</t>
  </si>
  <si>
    <t>Annapolis Holding 2 LLC</t>
  </si>
  <si>
    <t>Annapolis Mall Owner LLC</t>
  </si>
  <si>
    <t>Annapolis Manager LLC</t>
  </si>
  <si>
    <t>Annapolis Parcel LLC</t>
  </si>
  <si>
    <t>Annapolis Shoppingtown, LLC</t>
  </si>
  <si>
    <t>Arch Real Estate LLC</t>
  </si>
  <si>
    <t>Ave of the Stars GP Inc</t>
  </si>
  <si>
    <t>Bellwether Properties-FL LTD</t>
  </si>
  <si>
    <t>Brandon Land Partners Ltd</t>
  </si>
  <si>
    <t>Brandon Shopping Ctr Ptnrs Ltd</t>
  </si>
  <si>
    <t>Capital Mall Company LP</t>
  </si>
  <si>
    <t>Capital Mall GP, LLC</t>
  </si>
  <si>
    <t>Capital Mall Land LLC</t>
  </si>
  <si>
    <t>Capital Shopping Center LLC</t>
  </si>
  <si>
    <t>CC Building GP LLC</t>
  </si>
  <si>
    <t>CC Building LP</t>
  </si>
  <si>
    <t>Century City Mall LLC</t>
  </si>
  <si>
    <t>Century City Mall Partners LLC</t>
  </si>
  <si>
    <t>Chesterfield Parcel LLC</t>
  </si>
  <si>
    <t>Citrus Park Venture LP</t>
  </si>
  <si>
    <t>CMF, Inc.</t>
  </si>
  <si>
    <t>Connecticut Post Mall #2, LLC</t>
  </si>
  <si>
    <t>Connecticut Post Mall LLC</t>
  </si>
  <si>
    <t>Crestwood Plaza MM LLC</t>
  </si>
  <si>
    <t>Downtown Plaza LLC</t>
  </si>
  <si>
    <t>Eagle Rock Manager LLC</t>
  </si>
  <si>
    <t>Eagle Rock Plaza LLC</t>
  </si>
  <si>
    <t>Eagle Rock Properties Inc</t>
  </si>
  <si>
    <t>Eastland Manager LLC</t>
  </si>
  <si>
    <t>Eastland Shopping Center LLC</t>
  </si>
  <si>
    <t>Emporium Development LLC</t>
  </si>
  <si>
    <t>Enfield MM LLC</t>
  </si>
  <si>
    <t>Enfield Square LLC</t>
  </si>
  <si>
    <t>EWH Escondido Associates LP</t>
  </si>
  <si>
    <t>Fashion Square LLC</t>
  </si>
  <si>
    <t>Head Acquisition 1 LP</t>
  </si>
  <si>
    <t>Head Acquisition 2 LP</t>
  </si>
  <si>
    <t>Louis Joliet Holdings LLC</t>
  </si>
  <si>
    <t>Meriden Square 2 LLC</t>
  </si>
  <si>
    <t>Meriden Square 3 LLC</t>
  </si>
  <si>
    <t>Mont Mall Borrower LLC (HIST)</t>
  </si>
  <si>
    <t>WALP Service Inc</t>
  </si>
  <si>
    <t>WEA Northbridge LLC</t>
  </si>
  <si>
    <t>Westfield Amer of W Covnia Inc</t>
  </si>
  <si>
    <t>Westfield America of Annapolis</t>
  </si>
  <si>
    <t>Westfield America of Bonita</t>
  </si>
  <si>
    <t>Westfield Paramus Holdgs 1 LLC</t>
  </si>
  <si>
    <t>Westfield Paramus Holdgs 2 LLC</t>
  </si>
  <si>
    <t>Westfield Paramus Holdgs 3 LLC</t>
  </si>
  <si>
    <t>West - OC 2 OP, LLC</t>
  </si>
  <si>
    <t>CMFCulver City LLc</t>
  </si>
  <si>
    <t>CMF PCR LLC</t>
  </si>
  <si>
    <t>Bunworth Enterprises</t>
  </si>
  <si>
    <t>Westfield USA Centres, Inc</t>
  </si>
  <si>
    <t>WHL (USA), Inc.</t>
  </si>
  <si>
    <t>Westfield Oakridge GP, LLC</t>
  </si>
  <si>
    <t>Oakridge 1 LP</t>
  </si>
  <si>
    <t>Oakridge 2 LP</t>
  </si>
  <si>
    <t>Westfield Southcenter GP, LLC</t>
  </si>
  <si>
    <t>Westfield Topanga GP, LLC</t>
  </si>
  <si>
    <t>Oakridge Holding 1 LLC</t>
  </si>
  <si>
    <t>Horton Plaza REIT 1 LLC</t>
  </si>
  <si>
    <t>Misson Valley REIT 1 LLC</t>
  </si>
  <si>
    <t>Westfield Property Mgmt LLC</t>
  </si>
  <si>
    <t>Topanga Eco</t>
  </si>
  <si>
    <t>WTC Property Mgmt</t>
  </si>
  <si>
    <t>New WTC Retail Owner LLC</t>
  </si>
  <si>
    <t>New WTC Retail JV LLC</t>
  </si>
  <si>
    <t>New WTC Retail Member LLC</t>
  </si>
  <si>
    <t>Valley Fair TRS</t>
  </si>
  <si>
    <t>UTC TRS</t>
  </si>
  <si>
    <t>Santa Anita Borrower LLC</t>
  </si>
  <si>
    <t>West - OC LLC</t>
  </si>
  <si>
    <t>Brandon Shopping Ctr Hldg LLC</t>
  </si>
  <si>
    <t>Broward Mall MM LLC</t>
  </si>
  <si>
    <t>Citrus Park Mall Owner LLC</t>
  </si>
  <si>
    <t>Countryside Mall Holdings LLC</t>
  </si>
  <si>
    <t>Sarasota Shoppingtown Hldg LLC</t>
  </si>
  <si>
    <t>Southgate Mall Owner LLC</t>
  </si>
  <si>
    <t>West Covina Outparcels LLC</t>
  </si>
  <si>
    <t>Horton Plaza Services Inc.</t>
  </si>
  <si>
    <t>Westfield Fulton Center LLC</t>
  </si>
  <si>
    <t>Westnant Investment Inc</t>
  </si>
  <si>
    <t>Westfield Risk LLC</t>
  </si>
  <si>
    <t>Westfield Paramus Holdgs LLC 5</t>
  </si>
  <si>
    <t>Westfield Paramus Holdgs LLC 6</t>
  </si>
  <si>
    <t>SF Emporium Bespoke TRS LLC</t>
  </si>
  <si>
    <t>Westfield DDC TRS Inc</t>
  </si>
  <si>
    <t>West - OC 2 GP, LLC</t>
  </si>
  <si>
    <t>West - OC 2 JV, LP</t>
  </si>
  <si>
    <t>West - OC 2 REIT 1, LLC</t>
  </si>
  <si>
    <t>West - OC 2 REIT 2, LLC</t>
  </si>
  <si>
    <t>West - OC 2 REIT 3, LLC</t>
  </si>
  <si>
    <t>Promenade Buyer LLC</t>
  </si>
  <si>
    <t>Century City Eco</t>
  </si>
  <si>
    <t>WWTC Entertainment LLC</t>
  </si>
  <si>
    <t>West Valley Eco</t>
  </si>
  <si>
    <t>WPM - Blum Centennial</t>
  </si>
  <si>
    <t>MVC Buyer LLC</t>
  </si>
  <si>
    <t>Westfield Paramus Holding LLC7</t>
  </si>
  <si>
    <t>Westfield Production LLC</t>
  </si>
  <si>
    <t>OAKRIDGE SERVICE LLC</t>
  </si>
  <si>
    <t>TOPANGA SERVICE LLC</t>
  </si>
  <si>
    <t>SF CENTRE SERVICE LLC</t>
  </si>
  <si>
    <t>WEST VALLEY SERVICE LLC</t>
  </si>
  <si>
    <t>CENTURY CITY SERVICE LLC</t>
  </si>
  <si>
    <t>EMPORIUM SERVICE LLC</t>
  </si>
  <si>
    <t>MISSION VALLEY SERVICE LLC</t>
  </si>
  <si>
    <t>PROMENADE SERVICE LLC</t>
  </si>
  <si>
    <t>ROSEVILLE SERVICE LLC</t>
  </si>
  <si>
    <t>SANTA ANITA SERVICE LLC</t>
  </si>
  <si>
    <t>Montgomery Mall Buyer LLC</t>
  </si>
  <si>
    <t>Valencia Town Center SVS LLC</t>
  </si>
  <si>
    <t>WEA UTC Residential Member LLC</t>
  </si>
  <si>
    <t>UTC Residential JV LLC</t>
  </si>
  <si>
    <t>UTC Residential Owner LLC</t>
  </si>
  <si>
    <t>URW US Services, Inc.</t>
  </si>
  <si>
    <t>WALP PD Land LLC</t>
  </si>
  <si>
    <t>UTC ECO</t>
  </si>
  <si>
    <t>Southcenter Owner LLC</t>
  </si>
  <si>
    <t>WEA Holdings LLC</t>
  </si>
  <si>
    <t>URW US Investor 1 LLC</t>
  </si>
  <si>
    <t>Westfield Paramus Holdgs LLC 8</t>
  </si>
  <si>
    <t>URW America Acquisitions LLC</t>
  </si>
  <si>
    <t>Montgomery Mixed Use 1 LLC</t>
  </si>
  <si>
    <t>Montgomery Mixed Use Owner 1 L</t>
  </si>
  <si>
    <t>WCL Holdings, Inc.</t>
  </si>
  <si>
    <t>WRS - Labs Corp</t>
  </si>
  <si>
    <t>WHL USA Acquisitions Inc</t>
  </si>
  <si>
    <t>Westfield DDC Inc</t>
  </si>
  <si>
    <t>WesLFG Crew Services, Inc</t>
  </si>
  <si>
    <t>IPUCAtRisk-Santa Anita Retail</t>
  </si>
  <si>
    <t>IPUCAtRisk-Southcenter Retail</t>
  </si>
  <si>
    <t>IPUC At Risk - UTC Retail</t>
  </si>
  <si>
    <t>IPUC At Risk - Broward Retail</t>
  </si>
  <si>
    <t>IPUCAtRisk-Citrus Park Retail</t>
  </si>
  <si>
    <t>IPUCAtRisk-Countryside Retail</t>
  </si>
  <si>
    <t>IPUCAtRisk-Mission Valley Ret</t>
  </si>
  <si>
    <t>IPUCAtRisk-N County Mixed Use</t>
  </si>
  <si>
    <t>IPUCAtRisk-Wheaton Mixed Use</t>
  </si>
  <si>
    <t>IPUCAtRisk-Cul City Mixed Use</t>
  </si>
  <si>
    <t>IPUCAtRisk-SouthcenterMixedUse</t>
  </si>
  <si>
    <t>IPUCAtRisk-Mission V Mixed Use</t>
  </si>
  <si>
    <t>IPUCAtRisk-Oakridge Mixed Use</t>
  </si>
  <si>
    <t>IPUCAtRisk-Trumbull Mixed Use</t>
  </si>
  <si>
    <t>IPUCAtRisk-SF Centre Retail</t>
  </si>
  <si>
    <t>IPUC at Risk – Promenade Mixed</t>
  </si>
  <si>
    <t>WRS - Data LLC</t>
  </si>
  <si>
    <t>WRS - Business Development</t>
  </si>
  <si>
    <t>WRS - Retail Solutions</t>
  </si>
  <si>
    <t>WEA Share Eliminations BU</t>
  </si>
  <si>
    <t>Westfield Digital Marketing</t>
  </si>
  <si>
    <t>OM HoldCo, LLC</t>
  </si>
  <si>
    <t>URW America Inc</t>
  </si>
  <si>
    <t>DDC LLC AUS Adjustments</t>
  </si>
  <si>
    <t>WCL Mgmt Pty Ltd (5910)</t>
  </si>
  <si>
    <t>Westfield Corp Ltd (5900)</t>
  </si>
  <si>
    <t>Wfld American Invest Pty Ltd</t>
  </si>
  <si>
    <t>Wfld Capital Corp Fin Pty Ltd</t>
  </si>
  <si>
    <t>Westfield Queensland Pty Ltd</t>
  </si>
  <si>
    <t>WFDT</t>
  </si>
  <si>
    <t>Unibail-Rodamco SE</t>
  </si>
  <si>
    <t>Unibail-Rodamco Spain S.L.</t>
  </si>
  <si>
    <t>Unibail Management</t>
  </si>
  <si>
    <t>Espace Expansion</t>
  </si>
  <si>
    <t>WUKEF</t>
  </si>
  <si>
    <t>Westfield Europe Limited</t>
  </si>
  <si>
    <t>Rodamco Central Europe B.V.</t>
  </si>
  <si>
    <t>Rodamco Europe Properties BV</t>
  </si>
  <si>
    <t>Westfield America Trust</t>
  </si>
  <si>
    <t>WFD Unibail-Rodamco NV</t>
  </si>
  <si>
    <t>Unibail-Rodamco Polska SP.z.o.</t>
  </si>
  <si>
    <t>Rodamco Sverige 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</si>
</sst>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F800]dddd\,\ mmmm\ dd\,\ yyyy"/>
    <numFmt numFmtId="165" formatCode="mm/dd/yyyy"/>
    <numFmt numFmtId="166" formatCode="#,##0.00;\(#,##0.00\)"/>
  </numFmts>
  <fonts count="26" x14ac:knownFonts="1">
    <font>
      <sz val="11"/>
      <color theme="1"/>
      <name val="Calibri"/>
      <family val="2"/>
      <scheme val="minor"/>
    </font>
    <font>
      <sz val="11"/>
      <color theme="1"/>
      <name val="Calibri"/>
      <family val="2"/>
      <scheme val="minor"/>
    </font>
    <font>
      <sz val="10"/>
      <name val="Arial"/>
      <family val="2"/>
    </font>
    <font>
      <sz val="10"/>
      <color rgb="FF0000FF"/>
      <name val="Arial"/>
      <family val="2"/>
    </font>
    <font>
      <sz val="10"/>
      <color rgb="FFFFFFFF"/>
      <name val="Arial"/>
      <family val="2"/>
    </font>
    <font>
      <b/>
      <sz val="11"/>
      <name val="Arial"/>
      <family val="2"/>
    </font>
    <font>
      <b/>
      <sz val="10"/>
      <name val="Arial"/>
      <family val="2"/>
    </font>
    <font>
      <sz val="11"/>
      <name val="Arial"/>
      <family val="2"/>
    </font>
    <font>
      <b/>
      <sz val="11"/>
      <color indexed="10"/>
      <name val="Arial"/>
      <family val="2"/>
    </font>
    <font>
      <b/>
      <sz val="11"/>
      <color rgb="FFFFFFFF"/>
      <name val="Arial"/>
      <family val="2"/>
    </font>
    <font>
      <sz val="11"/>
      <color rgb="FF0000FF"/>
      <name val="Arial"/>
      <family val="2"/>
    </font>
    <font>
      <b/>
      <sz val="10"/>
      <color rgb="FF0000FF"/>
      <name val="Arial"/>
      <family val="2"/>
    </font>
    <font>
      <sz val="10"/>
      <color theme="1"/>
      <name val="Arial"/>
      <family val="2"/>
    </font>
    <font>
      <sz val="10"/>
      <color rgb="FF0070C0"/>
      <name val="Arial"/>
      <family val="2"/>
    </font>
    <font>
      <sz val="10"/>
      <color rgb="FFFF0000"/>
      <name val="Arial"/>
      <family val="2"/>
    </font>
    <font>
      <sz val="8"/>
      <color rgb="FF000000"/>
      <name val="Microsoft Sans Serif"/>
      <family val="2"/>
    </font>
    <font>
      <b/>
      <sz val="10"/>
      <color theme="0"/>
      <name val="Arial"/>
      <family val="2"/>
    </font>
    <font>
      <sz val="10"/>
      <color theme="0"/>
      <name val="Arial"/>
      <family val="2"/>
    </font>
    <font>
      <b/>
      <sz val="8"/>
      <color rgb="FFFF0000"/>
      <name val="Microsoft Sans Serif"/>
      <family val="2"/>
    </font>
    <font>
      <b/>
      <sz val="8"/>
      <color rgb="FF000000"/>
      <name val="Microsoft Sans Serif"/>
      <family val="2"/>
    </font>
    <font>
      <b/>
      <sz val="11"/>
      <color theme="1"/>
      <name val="Calibri"/>
      <family val="2"/>
      <scheme val="minor"/>
    </font>
    <font>
      <sz val="9"/>
      <color rgb="FF000000"/>
      <name val="Open Sans"/>
      <family val="2"/>
    </font>
    <font>
      <sz val="9"/>
      <color rgb="FFFF0000"/>
      <name val="Open Sans"/>
      <family val="2"/>
    </font>
    <font>
      <b/>
      <sz val="9"/>
      <color rgb="FF000000"/>
      <name val="Microsoft Sans Serif"/>
      <family val="2"/>
    </font>
    <font>
      <sz val="10"/>
      <name val="Arial"/>
    </font>
    <font>
      <b/>
      <sz val="10"/>
      <name val="Arial"/>
    </font>
  </fonts>
  <fills count="5">
    <fill>
      <patternFill patternType="none"/>
    </fill>
    <fill>
      <patternFill patternType="gray125"/>
    </fill>
    <fill>
      <patternFill patternType="solid">
        <fgColor indexed="65"/>
        <bgColor indexed="64"/>
      </patternFill>
    </fill>
    <fill>
      <patternFill patternType="solid">
        <fgColor rgb="FFFFFFFF"/>
        <bgColor indexed="64"/>
      </patternFill>
    </fill>
    <fill>
      <patternFill patternType="solid">
        <fgColor rgb="FFFFFFC6"/>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808080"/>
      </left>
      <right style="thin">
        <color rgb="FF808080"/>
      </right>
      <top style="thin">
        <color rgb="FF808080"/>
      </top>
      <bottom style="thin">
        <color rgb="FF808080"/>
      </bottom>
      <diagonal/>
    </border>
    <border>
      <left/>
      <right/>
      <top style="thin">
        <color indexed="64"/>
      </top>
      <bottom style="double">
        <color indexed="64"/>
      </bottom>
      <diagonal/>
    </border>
    <border>
      <left style="thin">
        <color rgb="FF808080"/>
      </left>
      <right style="thin">
        <color rgb="FF808080"/>
      </right>
      <top style="thin">
        <color rgb="FF000000"/>
      </top>
      <bottom style="thin">
        <color rgb="FF808080"/>
      </bottom>
      <diagonal/>
    </border>
    <border>
      <left style="thin">
        <color rgb="FF808080"/>
      </left>
      <right style="thin">
        <color rgb="FF808080"/>
      </right>
      <top style="thin">
        <color rgb="FF808080"/>
      </top>
      <bottom/>
      <diagonal/>
    </border>
  </borders>
  <cellStyleXfs count="7">
    <xf numFmtId="0" fontId="0" fillId="0" borderId="0"/>
    <xf numFmtId="43" fontId="1" fillId="0" borderId="0" applyFont="0" applyFill="0" applyBorder="0" applyAlignment="0" applyProtection="0"/>
    <xf numFmtId="164" fontId="2" fillId="0" borderId="0"/>
    <xf numFmtId="164" fontId="2" fillId="0" borderId="0"/>
    <xf numFmtId="164" fontId="2" fillId="0" borderId="0"/>
    <xf numFmtId="164" fontId="12" fillId="0" borderId="0"/>
    <xf numFmtId="0" fontId="24" fillId="0" borderId="0"/>
  </cellStyleXfs>
  <cellXfs count="131">
    <xf numFmtId="0" fontId="0" fillId="0" borderId="0" xfId="0"/>
    <xf numFmtId="0" fontId="2" fillId="0" borderId="0" xfId="0" applyFont="1"/>
    <xf numFmtId="0" fontId="3" fillId="0" borderId="0" xfId="0" applyFont="1"/>
    <xf numFmtId="164" fontId="0" fillId="0" borderId="0" xfId="0" applyNumberFormat="1" applyAlignment="1">
      <alignment horizontal="right"/>
    </xf>
    <xf numFmtId="165" fontId="0" fillId="0" borderId="0" xfId="0" applyNumberFormat="1" applyAlignment="1">
      <alignment horizontal="right"/>
    </xf>
    <xf numFmtId="49" fontId="0" fillId="0" borderId="0" xfId="0" applyNumberFormat="1" applyAlignment="1">
      <alignment horizontal="center"/>
    </xf>
    <xf numFmtId="1" fontId="0" fillId="0" borderId="0" xfId="0" applyNumberFormat="1" applyAlignment="1">
      <alignment horizontal="right"/>
    </xf>
    <xf numFmtId="14" fontId="0" fillId="0" borderId="0" xfId="0" applyNumberFormat="1" applyAlignment="1">
      <alignment horizontal="right"/>
    </xf>
    <xf numFmtId="14" fontId="4" fillId="0" borderId="0" xfId="0" applyNumberFormat="1" applyFont="1" applyAlignment="1">
      <alignment horizontal="right"/>
    </xf>
    <xf numFmtId="43" fontId="4" fillId="0" borderId="0" xfId="1" applyFont="1" applyFill="1" applyAlignment="1">
      <alignment horizontal="right"/>
    </xf>
    <xf numFmtId="39" fontId="0" fillId="0" borderId="0" xfId="0" applyNumberFormat="1"/>
    <xf numFmtId="39" fontId="0" fillId="0" borderId="0" xfId="0" applyNumberFormat="1" applyAlignment="1">
      <alignment wrapText="1"/>
    </xf>
    <xf numFmtId="14" fontId="2" fillId="0" borderId="0" xfId="0" applyNumberFormat="1" applyFont="1" applyAlignment="1">
      <alignment horizontal="right"/>
    </xf>
    <xf numFmtId="43" fontId="2" fillId="0" borderId="0" xfId="1" applyFont="1" applyFill="1" applyAlignment="1">
      <alignment horizontal="right"/>
    </xf>
    <xf numFmtId="164" fontId="5" fillId="0" borderId="0" xfId="0" applyNumberFormat="1" applyFont="1" applyAlignment="1">
      <alignment horizontal="center"/>
    </xf>
    <xf numFmtId="164" fontId="6" fillId="0" borderId="0" xfId="0" applyNumberFormat="1" applyFont="1" applyAlignment="1" applyProtection="1">
      <alignment wrapText="1"/>
      <protection locked="0"/>
    </xf>
    <xf numFmtId="0" fontId="7" fillId="0" borderId="0" xfId="0" applyFont="1"/>
    <xf numFmtId="1" fontId="7" fillId="0" borderId="2" xfId="2" applyNumberFormat="1" applyFont="1" applyBorder="1" applyAlignment="1">
      <alignment horizontal="right"/>
    </xf>
    <xf numFmtId="164" fontId="7" fillId="0" borderId="3" xfId="2" applyFont="1" applyBorder="1"/>
    <xf numFmtId="49" fontId="8" fillId="0" borderId="0" xfId="2" applyNumberFormat="1" applyFont="1" applyAlignment="1">
      <alignment horizontal="center"/>
    </xf>
    <xf numFmtId="1" fontId="7" fillId="0" borderId="0" xfId="3" applyNumberFormat="1" applyFont="1" applyAlignment="1">
      <alignment horizontal="right"/>
    </xf>
    <xf numFmtId="14" fontId="7" fillId="0" borderId="0" xfId="0" applyNumberFormat="1" applyFont="1" applyAlignment="1">
      <alignment horizontal="right"/>
    </xf>
    <xf numFmtId="43" fontId="7" fillId="0" borderId="0" xfId="1" applyFont="1" applyFill="1" applyAlignment="1">
      <alignment horizontal="right"/>
    </xf>
    <xf numFmtId="39" fontId="9" fillId="0" borderId="0" xfId="0" applyNumberFormat="1" applyFont="1" applyAlignment="1">
      <alignment horizontal="center"/>
    </xf>
    <xf numFmtId="39" fontId="7" fillId="0" borderId="0" xfId="0" applyNumberFormat="1" applyFont="1" applyAlignment="1">
      <alignment wrapText="1"/>
    </xf>
    <xf numFmtId="165" fontId="7" fillId="0" borderId="1" xfId="2" applyNumberFormat="1" applyFont="1" applyBorder="1" applyAlignment="1">
      <alignment horizontal="left"/>
    </xf>
    <xf numFmtId="164" fontId="7" fillId="0" borderId="1" xfId="2" applyFont="1" applyBorder="1"/>
    <xf numFmtId="39" fontId="7" fillId="0" borderId="0" xfId="0" applyNumberFormat="1" applyFont="1"/>
    <xf numFmtId="165" fontId="7" fillId="0" borderId="2" xfId="2" applyNumberFormat="1" applyFont="1" applyBorder="1" applyAlignment="1">
      <alignment horizontal="center"/>
    </xf>
    <xf numFmtId="14" fontId="7" fillId="0" borderId="0" xfId="0" applyNumberFormat="1" applyFont="1" applyAlignment="1">
      <alignment wrapText="1"/>
    </xf>
    <xf numFmtId="164" fontId="7" fillId="0" borderId="4" xfId="2" applyFont="1" applyBorder="1" applyAlignment="1">
      <alignment horizontal="left"/>
    </xf>
    <xf numFmtId="164" fontId="10" fillId="0" borderId="4" xfId="2" applyFont="1" applyBorder="1" applyAlignment="1">
      <alignment horizontal="left"/>
    </xf>
    <xf numFmtId="164" fontId="7" fillId="0" borderId="4" xfId="2" applyFont="1" applyBorder="1" applyAlignment="1">
      <alignment horizontal="right"/>
    </xf>
    <xf numFmtId="165" fontId="7" fillId="0" borderId="4" xfId="2" applyNumberFormat="1" applyFont="1" applyBorder="1" applyAlignment="1">
      <alignment horizontal="right"/>
    </xf>
    <xf numFmtId="164" fontId="7" fillId="0" borderId="4" xfId="2" applyFont="1" applyBorder="1"/>
    <xf numFmtId="0" fontId="6" fillId="0" borderId="0" xfId="0" applyFont="1"/>
    <xf numFmtId="1" fontId="6" fillId="0" borderId="5" xfId="0" applyNumberFormat="1" applyFont="1" applyBorder="1"/>
    <xf numFmtId="0" fontId="11" fillId="0" borderId="5" xfId="0" applyFont="1" applyBorder="1"/>
    <xf numFmtId="1" fontId="6" fillId="0" borderId="5" xfId="0" applyNumberFormat="1" applyFont="1" applyBorder="1" applyAlignment="1">
      <alignment horizontal="center"/>
    </xf>
    <xf numFmtId="165" fontId="6" fillId="0" borderId="5" xfId="0" applyNumberFormat="1" applyFont="1" applyBorder="1" applyAlignment="1">
      <alignment horizontal="center"/>
    </xf>
    <xf numFmtId="0" fontId="6" fillId="0" borderId="5" xfId="0" applyFont="1" applyBorder="1"/>
    <xf numFmtId="49" fontId="6" fillId="0" borderId="5" xfId="0" applyNumberFormat="1" applyFont="1" applyBorder="1" applyAlignment="1">
      <alignment horizontal="center"/>
    </xf>
    <xf numFmtId="14" fontId="6" fillId="0" borderId="5" xfId="0" applyNumberFormat="1" applyFont="1" applyBorder="1" applyAlignment="1">
      <alignment horizontal="center"/>
    </xf>
    <xf numFmtId="14" fontId="6" fillId="0" borderId="5" xfId="0" applyNumberFormat="1" applyFont="1" applyBorder="1" applyAlignment="1">
      <alignment horizontal="center" wrapText="1"/>
    </xf>
    <xf numFmtId="43" fontId="6" fillId="0" borderId="5" xfId="1" applyFont="1" applyFill="1" applyBorder="1" applyAlignment="1">
      <alignment horizontal="center" wrapText="1"/>
    </xf>
    <xf numFmtId="39" fontId="6" fillId="0" borderId="5" xfId="0" applyNumberFormat="1" applyFont="1" applyBorder="1" applyAlignment="1">
      <alignment horizontal="center"/>
    </xf>
    <xf numFmtId="39" fontId="6" fillId="0" borderId="0" xfId="0" applyNumberFormat="1" applyFont="1" applyAlignment="1">
      <alignment wrapText="1"/>
    </xf>
    <xf numFmtId="165" fontId="2" fillId="0" borderId="0" xfId="0" applyNumberFormat="1" applyFont="1"/>
    <xf numFmtId="49" fontId="2" fillId="0" borderId="0" xfId="0" applyNumberFormat="1" applyFont="1" applyAlignment="1">
      <alignment horizontal="center"/>
    </xf>
    <xf numFmtId="0" fontId="2" fillId="0" borderId="0" xfId="0" applyFont="1" applyAlignment="1">
      <alignment horizontal="right"/>
    </xf>
    <xf numFmtId="14" fontId="0" fillId="0" borderId="0" xfId="0" applyNumberFormat="1"/>
    <xf numFmtId="43" fontId="0" fillId="0" borderId="0" xfId="1" applyFont="1" applyFill="1"/>
    <xf numFmtId="39" fontId="2" fillId="0" borderId="0" xfId="0" applyNumberFormat="1" applyFont="1" applyAlignment="1">
      <alignment wrapText="1"/>
    </xf>
    <xf numFmtId="165" fontId="2" fillId="0" borderId="0" xfId="0" applyNumberFormat="1" applyFont="1" applyAlignment="1">
      <alignment horizontal="right"/>
    </xf>
    <xf numFmtId="0" fontId="2" fillId="0" borderId="0" xfId="0" quotePrefix="1" applyFont="1" applyAlignment="1">
      <alignment horizontal="right"/>
    </xf>
    <xf numFmtId="1" fontId="2" fillId="0" borderId="0" xfId="4" applyNumberFormat="1" applyAlignment="1">
      <alignment horizontal="right"/>
    </xf>
    <xf numFmtId="165" fontId="2" fillId="0" borderId="0" xfId="4" applyNumberFormat="1" applyAlignment="1">
      <alignment horizontal="right"/>
    </xf>
    <xf numFmtId="14" fontId="2" fillId="0" borderId="0" xfId="4" applyNumberFormat="1" applyAlignment="1">
      <alignment horizontal="right"/>
    </xf>
    <xf numFmtId="39" fontId="2" fillId="0" borderId="0" xfId="5" applyNumberFormat="1" applyFont="1" applyAlignment="1">
      <alignment wrapText="1"/>
    </xf>
    <xf numFmtId="39" fontId="2" fillId="0" borderId="0" xfId="4" applyNumberFormat="1" applyAlignment="1">
      <alignment wrapText="1"/>
    </xf>
    <xf numFmtId="1" fontId="2" fillId="0" borderId="0" xfId="0" applyNumberFormat="1" applyFont="1" applyAlignment="1">
      <alignment horizontal="right"/>
    </xf>
    <xf numFmtId="1" fontId="2" fillId="0" borderId="0" xfId="0" quotePrefix="1" applyNumberFormat="1" applyFont="1" applyAlignment="1">
      <alignment horizontal="right"/>
    </xf>
    <xf numFmtId="1" fontId="2" fillId="0" borderId="0" xfId="4" quotePrefix="1" applyNumberFormat="1" applyAlignment="1">
      <alignment horizontal="right"/>
    </xf>
    <xf numFmtId="39" fontId="14" fillId="0" borderId="0" xfId="0" applyNumberFormat="1" applyFont="1" applyAlignment="1">
      <alignment wrapText="1"/>
    </xf>
    <xf numFmtId="0" fontId="0" fillId="0" borderId="0" xfId="0" applyAlignment="1">
      <alignment horizontal="right"/>
    </xf>
    <xf numFmtId="1" fontId="2" fillId="0" borderId="0" xfId="1" applyNumberFormat="1" applyFont="1" applyFill="1" applyAlignment="1">
      <alignment horizontal="right"/>
    </xf>
    <xf numFmtId="14" fontId="0" fillId="0" borderId="0" xfId="1" applyNumberFormat="1" applyFont="1" applyFill="1"/>
    <xf numFmtId="1" fontId="2" fillId="0" borderId="0" xfId="0" applyNumberFormat="1" applyFont="1" applyAlignment="1">
      <alignment horizontal="center"/>
    </xf>
    <xf numFmtId="14" fontId="2" fillId="0" borderId="0" xfId="0" applyNumberFormat="1" applyFont="1" applyAlignment="1">
      <alignment horizontal="center"/>
    </xf>
    <xf numFmtId="49" fontId="2" fillId="0" borderId="0" xfId="0" applyNumberFormat="1" applyFont="1" applyAlignment="1">
      <alignment wrapText="1"/>
    </xf>
    <xf numFmtId="43" fontId="14" fillId="0" borderId="0" xfId="1" applyFont="1" applyFill="1"/>
    <xf numFmtId="49" fontId="0" fillId="0" borderId="0" xfId="0" applyNumberFormat="1" applyAlignment="1">
      <alignment horizontal="right"/>
    </xf>
    <xf numFmtId="39" fontId="2" fillId="0" borderId="0" xfId="0" applyNumberFormat="1" applyFont="1" applyAlignment="1">
      <alignment horizontal="left" vertical="center" wrapText="1"/>
    </xf>
    <xf numFmtId="165" fontId="2" fillId="0" borderId="0" xfId="0" quotePrefix="1" applyNumberFormat="1" applyFont="1" applyAlignment="1">
      <alignment horizontal="right"/>
    </xf>
    <xf numFmtId="1" fontId="2" fillId="0" borderId="0" xfId="4" applyNumberFormat="1"/>
    <xf numFmtId="1" fontId="6" fillId="0" borderId="7" xfId="0" applyNumberFormat="1" applyFont="1" applyBorder="1"/>
    <xf numFmtId="164" fontId="2" fillId="0" borderId="0" xfId="0" applyNumberFormat="1" applyFont="1" applyAlignment="1">
      <alignment horizontal="right"/>
    </xf>
    <xf numFmtId="49" fontId="2" fillId="0" borderId="0" xfId="0" applyNumberFormat="1" applyFont="1"/>
    <xf numFmtId="43" fontId="2" fillId="0" borderId="0" xfId="0" applyNumberFormat="1" applyFont="1" applyAlignment="1">
      <alignment horizontal="right"/>
    </xf>
    <xf numFmtId="14" fontId="6" fillId="0" borderId="0" xfId="0" applyNumberFormat="1" applyFont="1" applyAlignment="1">
      <alignment horizontal="right"/>
    </xf>
    <xf numFmtId="43" fontId="6" fillId="0" borderId="0" xfId="1" applyFont="1" applyFill="1" applyAlignment="1">
      <alignment horizontal="right"/>
    </xf>
    <xf numFmtId="43" fontId="6" fillId="0" borderId="7" xfId="1" applyFont="1" applyFill="1" applyBorder="1"/>
    <xf numFmtId="14" fontId="16" fillId="0" borderId="0" xfId="1" applyNumberFormat="1" applyFont="1" applyFill="1" applyAlignment="1">
      <alignment horizontal="right"/>
    </xf>
    <xf numFmtId="43" fontId="16" fillId="0" borderId="0" xfId="1" applyFont="1" applyFill="1" applyAlignment="1">
      <alignment horizontal="right"/>
    </xf>
    <xf numFmtId="43" fontId="17" fillId="0" borderId="0" xfId="1" applyFont="1" applyFill="1"/>
    <xf numFmtId="43" fontId="2" fillId="0" borderId="0" xfId="0" applyNumberFormat="1" applyFont="1" applyAlignment="1">
      <alignment wrapText="1"/>
    </xf>
    <xf numFmtId="165" fontId="0" fillId="0" borderId="0" xfId="0" applyNumberFormat="1"/>
    <xf numFmtId="43" fontId="0" fillId="0" borderId="0" xfId="1" applyFont="1" applyFill="1" applyBorder="1" applyAlignment="1">
      <alignment horizontal="right"/>
    </xf>
    <xf numFmtId="166" fontId="18" fillId="0" borderId="8" xfId="0" applyNumberFormat="1" applyFont="1" applyBorder="1" applyAlignment="1">
      <alignment horizontal="right" vertical="center"/>
    </xf>
    <xf numFmtId="43" fontId="0" fillId="0" borderId="0" xfId="1" applyFont="1" applyFill="1" applyAlignment="1">
      <alignment horizontal="right"/>
    </xf>
    <xf numFmtId="0" fontId="19" fillId="2" borderId="6" xfId="0" applyFont="1" applyFill="1" applyBorder="1" applyAlignment="1">
      <alignment horizontal="center" vertical="center" wrapText="1"/>
    </xf>
    <xf numFmtId="0" fontId="19" fillId="2" borderId="1" xfId="0" applyFont="1" applyFill="1" applyBorder="1" applyAlignment="1">
      <alignment horizontal="center" vertical="center" wrapText="1"/>
    </xf>
    <xf numFmtId="40" fontId="19" fillId="0" borderId="1" xfId="0" applyNumberFormat="1" applyFont="1" applyBorder="1" applyAlignment="1">
      <alignment horizontal="center" vertical="center" wrapText="1"/>
    </xf>
    <xf numFmtId="0" fontId="15" fillId="2" borderId="6" xfId="0" applyFont="1" applyFill="1" applyBorder="1" applyAlignment="1">
      <alignment horizontal="left" vertical="center"/>
    </xf>
    <xf numFmtId="166" fontId="15" fillId="3" borderId="6" xfId="0" applyNumberFormat="1" applyFont="1" applyFill="1" applyBorder="1" applyAlignment="1">
      <alignment horizontal="right" vertical="center"/>
    </xf>
    <xf numFmtId="0" fontId="15" fillId="2" borderId="9" xfId="0" applyFont="1" applyFill="1" applyBorder="1" applyAlignment="1">
      <alignment horizontal="left" vertical="center"/>
    </xf>
    <xf numFmtId="0" fontId="19" fillId="2" borderId="8" xfId="0" applyFont="1" applyFill="1" applyBorder="1" applyAlignment="1">
      <alignment horizontal="left" vertical="center"/>
    </xf>
    <xf numFmtId="49" fontId="19" fillId="2" borderId="6" xfId="0" applyNumberFormat="1" applyFont="1" applyFill="1" applyBorder="1" applyAlignment="1">
      <alignment horizontal="center" vertical="center" wrapText="1"/>
    </xf>
    <xf numFmtId="49" fontId="15" fillId="2" borderId="6" xfId="0" applyNumberFormat="1" applyFont="1" applyFill="1" applyBorder="1" applyAlignment="1">
      <alignment horizontal="left" vertical="center"/>
    </xf>
    <xf numFmtId="14" fontId="15" fillId="2" borderId="6" xfId="0" applyNumberFormat="1" applyFont="1" applyFill="1" applyBorder="1" applyAlignment="1">
      <alignment horizontal="left" vertical="center"/>
    </xf>
    <xf numFmtId="166" fontId="15" fillId="3" borderId="9" xfId="0" applyNumberFormat="1" applyFont="1" applyFill="1" applyBorder="1" applyAlignment="1">
      <alignment horizontal="right" vertical="center"/>
    </xf>
    <xf numFmtId="14" fontId="15" fillId="2" borderId="9" xfId="0" applyNumberFormat="1" applyFont="1" applyFill="1" applyBorder="1" applyAlignment="1">
      <alignment horizontal="left" vertical="center"/>
    </xf>
    <xf numFmtId="49" fontId="15" fillId="2" borderId="9" xfId="0" applyNumberFormat="1" applyFont="1" applyFill="1" applyBorder="1" applyAlignment="1">
      <alignment horizontal="left" vertical="center"/>
    </xf>
    <xf numFmtId="49" fontId="19" fillId="2" borderId="8" xfId="0" applyNumberFormat="1" applyFont="1" applyFill="1" applyBorder="1" applyAlignment="1">
      <alignment horizontal="left" vertical="center"/>
    </xf>
    <xf numFmtId="166" fontId="19" fillId="3" borderId="8" xfId="0" applyNumberFormat="1" applyFont="1" applyFill="1" applyBorder="1" applyAlignment="1">
      <alignment horizontal="right" vertical="center"/>
    </xf>
    <xf numFmtId="49" fontId="0" fillId="0" borderId="0" xfId="0" applyNumberFormat="1"/>
    <xf numFmtId="49" fontId="2" fillId="0" borderId="0" xfId="0" applyNumberFormat="1" applyFont="1" applyAlignment="1">
      <alignment horizontal="right"/>
    </xf>
    <xf numFmtId="49" fontId="2" fillId="0" borderId="0" xfId="0" quotePrefix="1" applyNumberFormat="1" applyFont="1" applyAlignment="1">
      <alignment horizontal="right"/>
    </xf>
    <xf numFmtId="16" fontId="0" fillId="0" borderId="0" xfId="0" applyNumberFormat="1"/>
    <xf numFmtId="0" fontId="20" fillId="0" borderId="0" xfId="0" applyFont="1"/>
    <xf numFmtId="0" fontId="20" fillId="0" borderId="0" xfId="0" applyFont="1" applyAlignment="1">
      <alignment wrapText="1"/>
    </xf>
    <xf numFmtId="0" fontId="20" fillId="0" borderId="0" xfId="0" applyNumberFormat="1" applyFont="1" applyAlignment="1">
      <alignment wrapText="1"/>
    </xf>
    <xf numFmtId="0" fontId="0" fillId="0" borderId="0" xfId="0" applyNumberFormat="1"/>
    <xf numFmtId="0" fontId="20" fillId="0" borderId="0" xfId="0" applyNumberFormat="1" applyFont="1"/>
    <xf numFmtId="0" fontId="21" fillId="0" borderId="6" xfId="0" applyFont="1" applyBorder="1" applyAlignment="1">
      <alignment horizontal="left" vertical="top"/>
    </xf>
    <xf numFmtId="166" fontId="22" fillId="0" borderId="6" xfId="0" applyNumberFormat="1" applyFont="1" applyBorder="1" applyAlignment="1">
      <alignment horizontal="right" vertical="top"/>
    </xf>
    <xf numFmtId="0" fontId="21" fillId="4" borderId="6" xfId="0" applyFont="1" applyFill="1" applyBorder="1" applyAlignment="1">
      <alignment horizontal="left" vertical="top"/>
    </xf>
    <xf numFmtId="166" fontId="22" fillId="4" borderId="6" xfId="0" applyNumberFormat="1" applyFont="1" applyFill="1" applyBorder="1" applyAlignment="1">
      <alignment horizontal="right" vertical="top"/>
    </xf>
    <xf numFmtId="166" fontId="21" fillId="4" borderId="6" xfId="0" applyNumberFormat="1" applyFont="1" applyFill="1" applyBorder="1" applyAlignment="1">
      <alignment horizontal="right" vertical="top"/>
    </xf>
    <xf numFmtId="166" fontId="21" fillId="0" borderId="6" xfId="0" applyNumberFormat="1" applyFont="1" applyBorder="1" applyAlignment="1">
      <alignment horizontal="right" vertical="top"/>
    </xf>
    <xf numFmtId="0" fontId="21" fillId="0" borderId="9" xfId="0" applyFont="1" applyBorder="1" applyAlignment="1">
      <alignment horizontal="left" vertical="top"/>
    </xf>
    <xf numFmtId="166" fontId="22" fillId="0" borderId="9" xfId="0" applyNumberFormat="1" applyFont="1" applyBorder="1" applyAlignment="1">
      <alignment horizontal="right" vertical="top"/>
    </xf>
    <xf numFmtId="0" fontId="19" fillId="4" borderId="8" xfId="0" applyFont="1" applyFill="1" applyBorder="1" applyAlignment="1">
      <alignment horizontal="left" vertical="top"/>
    </xf>
    <xf numFmtId="166" fontId="18" fillId="4" borderId="8" xfId="0" applyNumberFormat="1" applyFont="1" applyFill="1" applyBorder="1" applyAlignment="1">
      <alignment horizontal="right" vertical="top"/>
    </xf>
    <xf numFmtId="166" fontId="0" fillId="0" borderId="0" xfId="0" applyNumberFormat="1"/>
    <xf numFmtId="0" fontId="23" fillId="0" borderId="6" xfId="0" applyFont="1" applyBorder="1" applyAlignment="1">
      <alignment horizontal="center" vertical="center" wrapText="1"/>
    </xf>
    <xf numFmtId="166" fontId="21" fillId="0" borderId="9" xfId="0" applyNumberFormat="1" applyFont="1" applyBorder="1" applyAlignment="1">
      <alignment horizontal="right" vertical="top"/>
    </xf>
    <xf numFmtId="166" fontId="19" fillId="4" borderId="8" xfId="0" applyNumberFormat="1" applyFont="1" applyFill="1" applyBorder="1" applyAlignment="1">
      <alignment horizontal="right" vertical="top"/>
    </xf>
    <xf numFmtId="0" fontId="24" fillId="0" borderId="0" xfId="6"/>
    <xf numFmtId="49" fontId="25" fillId="0" borderId="0" xfId="0" applyNumberFormat="1" applyFont="1"/>
    <xf numFmtId="164" fontId="7" fillId="0" borderId="1" xfId="2" applyFont="1" applyBorder="1" applyAlignment="1">
      <alignment horizontal="left"/>
    </xf>
  </cellXfs>
  <cellStyles count="7">
    <cellStyle name="Comma" xfId="1" builtinId="3"/>
    <cellStyle name="Normal" xfId="0" builtinId="0"/>
    <cellStyle name="Normal 2" xfId="5" xr:uid="{D868C81D-98DF-4942-9245-1E9350751673}"/>
    <cellStyle name="Normal 2 2" xfId="6" xr:uid="{C1F7583B-DC88-44AA-86DF-BA6FFB4F075C}"/>
    <cellStyle name="Normal 8 2" xfId="4" xr:uid="{81BF33D2-E23C-4000-B8E4-3AC16F0A20A6}"/>
    <cellStyle name="Normal_BS Reconciliaion Template (2)" xfId="2" xr:uid="{5C1C26C2-3DFE-4DD3-9BC5-D388FAD52081}"/>
    <cellStyle name="Normal_Sheet1" xfId="3" xr:uid="{462F2D5B-B5A6-4093-A955-A30D42C3B63B}"/>
  </cellStyles>
  <dxfs count="1">
    <dxf>
      <font>
        <b/>
        <i val="0"/>
        <color rgb="FFFF0000"/>
        <name val="Cambria"/>
        <scheme val="none"/>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42332</xdr:colOff>
      <xdr:row>0</xdr:row>
      <xdr:rowOff>42333</xdr:rowOff>
    </xdr:from>
    <xdr:to>
      <xdr:col>2</xdr:col>
      <xdr:colOff>888122</xdr:colOff>
      <xdr:row>2</xdr:row>
      <xdr:rowOff>296333</xdr:rowOff>
    </xdr:to>
    <xdr:pic>
      <xdr:nvPicPr>
        <xdr:cNvPr id="2" name="Image 1">
          <a:extLst>
            <a:ext uri="{FF2B5EF4-FFF2-40B4-BE49-F238E27FC236}">
              <a16:creationId xmlns:a16="http://schemas.microsoft.com/office/drawing/2014/main" id="{108CAE04-C2ED-4321-A285-DCA943387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014" y="45508"/>
          <a:ext cx="472688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A8C0-68CF-4DE8-B05A-CAE7958BBB31}">
  <sheetPr codeName="Sheet1"/>
  <dimension ref="A1:O273"/>
  <sheetViews>
    <sheetView tabSelected="1" topLeftCell="D262" workbookViewId="0">
      <selection activeCell="M271" sqref="M271"/>
    </sheetView>
  </sheetViews>
  <sheetFormatPr defaultColWidth="8.85546875" defaultRowHeight="15" x14ac:dyDescent="0.25"/>
  <cols>
    <col min="1" max="1" width="12.28515625" style="1" customWidth="1"/>
    <col min="2" max="2" width="9.5703125" bestFit="1" customWidth="1"/>
    <col min="3" max="3" width="26.85546875" style="2" bestFit="1" customWidth="1"/>
    <col min="4" max="4" width="11" style="3" customWidth="1"/>
    <col min="5" max="5" width="14.42578125" style="4" customWidth="1"/>
    <col min="6" max="6" width="32.5703125" bestFit="1" customWidth="1"/>
    <col min="7" max="7" width="10.85546875" style="5" customWidth="1"/>
    <col min="8" max="8" width="10.7109375" style="6" customWidth="1"/>
    <col min="9" max="10" width="12.7109375" style="7" customWidth="1"/>
    <col min="11" max="11" width="13.42578125" style="7" customWidth="1"/>
    <col min="12" max="12" width="16.5703125" style="89" bestFit="1" customWidth="1"/>
    <col min="13" max="13" width="21.42578125" style="10" customWidth="1"/>
    <col min="14" max="14" width="35.42578125" style="11" customWidth="1"/>
    <col min="15" max="15" width="11" style="1" bestFit="1" customWidth="1"/>
    <col min="16" max="16384" width="8.85546875" style="1"/>
  </cols>
  <sheetData>
    <row r="1" spans="1:15" x14ac:dyDescent="0.25">
      <c r="A1" s="1" t="s">
        <v>0</v>
      </c>
      <c r="K1" s="8"/>
      <c r="L1" s="9"/>
    </row>
    <row r="3" spans="1:15" ht="27.75" customHeight="1" x14ac:dyDescent="0.25">
      <c r="K3" s="12"/>
      <c r="L3" s="13"/>
      <c r="M3" s="14"/>
      <c r="N3" s="15"/>
    </row>
    <row r="4" spans="1:15" s="16" customFormat="1" ht="21" customHeight="1" x14ac:dyDescent="0.25">
      <c r="B4" s="130" t="s">
        <v>1</v>
      </c>
      <c r="C4" s="130"/>
      <c r="D4" s="130"/>
      <c r="E4" s="17">
        <v>200330</v>
      </c>
      <c r="F4" s="18"/>
      <c r="G4" s="19"/>
      <c r="H4" s="20"/>
      <c r="I4" s="21"/>
      <c r="J4" s="21"/>
      <c r="K4" s="21"/>
      <c r="L4" s="22"/>
      <c r="M4" s="23" t="s">
        <v>2</v>
      </c>
      <c r="N4" s="24"/>
    </row>
    <row r="5" spans="1:15" s="16" customFormat="1" ht="21" customHeight="1" x14ac:dyDescent="0.25">
      <c r="B5" s="130" t="s">
        <v>3</v>
      </c>
      <c r="C5" s="130"/>
      <c r="D5" s="130"/>
      <c r="E5" s="25" t="s">
        <v>4</v>
      </c>
      <c r="F5" s="26"/>
      <c r="G5" s="19"/>
      <c r="H5" s="20"/>
      <c r="I5" s="21"/>
      <c r="J5" s="21"/>
      <c r="K5" s="21"/>
      <c r="L5" s="22"/>
      <c r="M5" s="27"/>
      <c r="N5" s="24"/>
    </row>
    <row r="6" spans="1:15" s="16" customFormat="1" ht="21" customHeight="1" x14ac:dyDescent="0.25">
      <c r="B6" s="130" t="s">
        <v>5</v>
      </c>
      <c r="C6" s="130"/>
      <c r="D6" s="130"/>
      <c r="E6" s="28">
        <v>44740</v>
      </c>
      <c r="F6" s="18"/>
      <c r="G6" s="19"/>
      <c r="H6" s="20"/>
      <c r="I6" s="21"/>
      <c r="J6" s="21"/>
      <c r="K6" s="21"/>
      <c r="L6" s="22"/>
      <c r="M6" s="27"/>
      <c r="N6" s="29"/>
    </row>
    <row r="7" spans="1:15" s="16" customFormat="1" x14ac:dyDescent="0.25">
      <c r="B7" s="30"/>
      <c r="C7" s="31"/>
      <c r="D7" s="32"/>
      <c r="E7" s="33"/>
      <c r="F7" s="34"/>
      <c r="G7" s="19"/>
      <c r="H7" s="20"/>
      <c r="I7" s="21"/>
      <c r="J7" s="21"/>
      <c r="K7" s="21"/>
      <c r="L7" s="22"/>
      <c r="M7" s="27"/>
      <c r="N7" s="24"/>
    </row>
    <row r="8" spans="1:15" s="35" customFormat="1" ht="25.5" x14ac:dyDescent="0.2">
      <c r="A8" s="35" t="s">
        <v>6</v>
      </c>
      <c r="B8" s="36" t="s">
        <v>7</v>
      </c>
      <c r="C8" s="37" t="s">
        <v>8</v>
      </c>
      <c r="D8" s="38" t="s">
        <v>9</v>
      </c>
      <c r="E8" s="39" t="s">
        <v>10</v>
      </c>
      <c r="F8" s="40" t="s">
        <v>11</v>
      </c>
      <c r="G8" s="41" t="s">
        <v>12</v>
      </c>
      <c r="H8" s="38" t="s">
        <v>13</v>
      </c>
      <c r="I8" s="42" t="s">
        <v>14</v>
      </c>
      <c r="J8" s="42" t="s">
        <v>1148</v>
      </c>
      <c r="K8" s="43" t="s">
        <v>15</v>
      </c>
      <c r="L8" s="44" t="s">
        <v>16</v>
      </c>
      <c r="M8" s="45" t="s">
        <v>17</v>
      </c>
      <c r="N8" s="46" t="s">
        <v>18</v>
      </c>
      <c r="O8" s="35" t="s">
        <v>1147</v>
      </c>
    </row>
    <row r="9" spans="1:15" customFormat="1" x14ac:dyDescent="0.25">
      <c r="A9" t="s">
        <v>19</v>
      </c>
      <c r="B9" s="6">
        <v>12204</v>
      </c>
      <c r="C9" s="2" t="str">
        <f>VLOOKUP(B9,'Center Name'!$A:$B,2,FALSE)</f>
        <v>Annapolis</v>
      </c>
      <c r="D9" s="6">
        <v>214849</v>
      </c>
      <c r="E9" s="47">
        <v>43851</v>
      </c>
      <c r="F9" s="1" t="s">
        <v>29</v>
      </c>
      <c r="G9" s="106">
        <v>929104</v>
      </c>
      <c r="H9" s="49">
        <v>1330</v>
      </c>
      <c r="I9" s="7">
        <v>43877</v>
      </c>
      <c r="J9" s="7">
        <v>43877</v>
      </c>
      <c r="K9" s="50">
        <v>44423</v>
      </c>
      <c r="L9" s="51">
        <v>1462500</v>
      </c>
      <c r="M9" s="51">
        <f>-1462500+731250+365625+365625+243683.33-1462500</f>
        <v>-1218816.67</v>
      </c>
      <c r="N9" s="52" t="s">
        <v>30</v>
      </c>
      <c r="O9" t="s">
        <v>1213</v>
      </c>
    </row>
    <row r="10" spans="1:15" customFormat="1" x14ac:dyDescent="0.25">
      <c r="A10" t="s">
        <v>19</v>
      </c>
      <c r="B10" s="6">
        <v>12204</v>
      </c>
      <c r="C10" s="2" t="str">
        <f>VLOOKUP(B10,'Center Name'!$A:$B,2,FALSE)</f>
        <v>Annapolis</v>
      </c>
      <c r="D10" s="6">
        <v>220423</v>
      </c>
      <c r="E10" s="47">
        <v>44166</v>
      </c>
      <c r="F10" s="1" t="s">
        <v>36</v>
      </c>
      <c r="G10" s="106">
        <v>35062</v>
      </c>
      <c r="H10" s="49">
        <v>146</v>
      </c>
      <c r="I10" s="7">
        <v>44082</v>
      </c>
      <c r="J10" s="7"/>
      <c r="K10" s="7">
        <v>1</v>
      </c>
      <c r="L10" s="51">
        <v>370000</v>
      </c>
      <c r="M10" s="51">
        <v>-370000</v>
      </c>
      <c r="N10" s="52" t="s">
        <v>37</v>
      </c>
      <c r="O10" t="s">
        <v>1215</v>
      </c>
    </row>
    <row r="11" spans="1:15" customFormat="1" x14ac:dyDescent="0.25">
      <c r="A11" t="s">
        <v>19</v>
      </c>
      <c r="B11" s="6">
        <v>12204</v>
      </c>
      <c r="C11" s="2" t="str">
        <f>VLOOKUP(B11,'Center Name'!$A:$B,2,FALSE)</f>
        <v>Annapolis</v>
      </c>
      <c r="D11" s="6">
        <v>219130</v>
      </c>
      <c r="E11" s="47">
        <v>44032</v>
      </c>
      <c r="F11" s="1" t="s">
        <v>34</v>
      </c>
      <c r="G11" s="106">
        <v>931170</v>
      </c>
      <c r="H11" s="49">
        <v>1270</v>
      </c>
      <c r="I11" s="7">
        <v>44531</v>
      </c>
      <c r="J11" s="7"/>
      <c r="K11" s="7">
        <v>44895</v>
      </c>
      <c r="L11" s="51">
        <v>486266.68</v>
      </c>
      <c r="M11" s="51">
        <f>162088.9-486266.68</f>
        <v>-324177.78000000003</v>
      </c>
      <c r="N11" s="52" t="s">
        <v>28</v>
      </c>
      <c r="O11" t="s">
        <v>1214</v>
      </c>
    </row>
    <row r="12" spans="1:15" customFormat="1" x14ac:dyDescent="0.25">
      <c r="A12" t="s">
        <v>19</v>
      </c>
      <c r="B12" s="6">
        <v>12204</v>
      </c>
      <c r="C12" s="2" t="str">
        <f>VLOOKUP(B12,'Center Name'!$A:$B,2,FALSE)</f>
        <v>Annapolis</v>
      </c>
      <c r="D12" s="6">
        <v>216411</v>
      </c>
      <c r="E12" s="47">
        <v>43949</v>
      </c>
      <c r="F12" s="1" t="s">
        <v>31</v>
      </c>
      <c r="G12" s="106">
        <v>35919</v>
      </c>
      <c r="H12" s="49">
        <v>1901</v>
      </c>
      <c r="I12" s="7">
        <v>43851</v>
      </c>
      <c r="J12" s="7"/>
      <c r="K12" s="7">
        <v>45688</v>
      </c>
      <c r="L12" s="51">
        <v>835446</v>
      </c>
      <c r="M12" s="51">
        <f>-835446-1978.68+527394+1978.68</f>
        <v>-308052.00000000006</v>
      </c>
      <c r="N12" s="52" t="s">
        <v>32</v>
      </c>
      <c r="O12" t="s">
        <v>1214</v>
      </c>
    </row>
    <row r="13" spans="1:15" customFormat="1" ht="26.25" x14ac:dyDescent="0.25">
      <c r="A13" t="s">
        <v>19</v>
      </c>
      <c r="B13" s="6">
        <v>12204</v>
      </c>
      <c r="C13" s="2" t="str">
        <f>VLOOKUP(B13,'Center Name'!$A:$B,2,FALSE)</f>
        <v>Annapolis</v>
      </c>
      <c r="D13" s="6">
        <v>196870</v>
      </c>
      <c r="E13" s="47">
        <v>43461</v>
      </c>
      <c r="F13" s="1" t="s">
        <v>21</v>
      </c>
      <c r="G13" s="106">
        <v>926540</v>
      </c>
      <c r="H13" s="49">
        <v>111</v>
      </c>
      <c r="I13" s="50">
        <v>44136</v>
      </c>
      <c r="J13" s="50">
        <v>43613</v>
      </c>
      <c r="K13" s="50">
        <v>44708</v>
      </c>
      <c r="L13" s="51">
        <v>50000</v>
      </c>
      <c r="M13" s="51">
        <v>-50000</v>
      </c>
      <c r="N13" s="52" t="s">
        <v>22</v>
      </c>
      <c r="O13" t="s">
        <v>1213</v>
      </c>
    </row>
    <row r="14" spans="1:15" customFormat="1" ht="14.1" customHeight="1" x14ac:dyDescent="0.25">
      <c r="A14" t="s">
        <v>19</v>
      </c>
      <c r="B14" s="6">
        <v>12204</v>
      </c>
      <c r="C14" s="2" t="str">
        <f>VLOOKUP(B14,'Center Name'!$A:$B,2,FALSE)</f>
        <v>Annapolis</v>
      </c>
      <c r="D14" s="6">
        <v>211737</v>
      </c>
      <c r="E14" s="47">
        <v>43671</v>
      </c>
      <c r="F14" s="1" t="s">
        <v>23</v>
      </c>
      <c r="G14" s="106">
        <v>38748</v>
      </c>
      <c r="H14" s="49">
        <v>83</v>
      </c>
      <c r="I14" s="12">
        <v>43497</v>
      </c>
      <c r="J14" s="12">
        <v>43497</v>
      </c>
      <c r="K14" s="50">
        <v>44348</v>
      </c>
      <c r="L14" s="51">
        <v>50000</v>
      </c>
      <c r="M14" s="51">
        <v>-50000</v>
      </c>
      <c r="N14" s="52" t="s">
        <v>24</v>
      </c>
      <c r="O14" t="s">
        <v>1213</v>
      </c>
    </row>
    <row r="15" spans="1:15" customFormat="1" x14ac:dyDescent="0.25">
      <c r="A15" t="s">
        <v>19</v>
      </c>
      <c r="B15" s="6">
        <v>12204</v>
      </c>
      <c r="C15" s="2" t="str">
        <f>VLOOKUP(B15,'Center Name'!$A:$B,2,FALSE)</f>
        <v>Annapolis</v>
      </c>
      <c r="D15" s="6">
        <v>214844</v>
      </c>
      <c r="E15" s="47">
        <v>43847</v>
      </c>
      <c r="F15" s="1" t="s">
        <v>26</v>
      </c>
      <c r="G15" s="106">
        <v>927798</v>
      </c>
      <c r="H15" s="49" t="s">
        <v>27</v>
      </c>
      <c r="I15" s="12">
        <v>43676</v>
      </c>
      <c r="J15" s="12">
        <v>43677</v>
      </c>
      <c r="K15" s="50">
        <v>44041</v>
      </c>
      <c r="L15" s="51">
        <v>37240</v>
      </c>
      <c r="M15" s="51">
        <v>-37240</v>
      </c>
      <c r="N15" s="52" t="s">
        <v>28</v>
      </c>
      <c r="O15" t="s">
        <v>1213</v>
      </c>
    </row>
    <row r="16" spans="1:15" customFormat="1" ht="26.25" x14ac:dyDescent="0.25">
      <c r="A16" t="s">
        <v>19</v>
      </c>
      <c r="B16" s="6">
        <v>12204</v>
      </c>
      <c r="C16" s="2" t="str">
        <f>VLOOKUP(B16,'Center Name'!$A:$B,2,FALSE)</f>
        <v>Annapolis</v>
      </c>
      <c r="D16" s="6">
        <v>220422</v>
      </c>
      <c r="E16" s="47">
        <v>44154</v>
      </c>
      <c r="F16" s="1" t="s">
        <v>35</v>
      </c>
      <c r="G16" s="106">
        <v>931133</v>
      </c>
      <c r="H16" s="49">
        <v>134</v>
      </c>
      <c r="I16" s="7">
        <v>44002</v>
      </c>
      <c r="J16" s="7">
        <v>43989</v>
      </c>
      <c r="K16" s="7">
        <v>44353</v>
      </c>
      <c r="L16" s="51">
        <v>5000</v>
      </c>
      <c r="M16" s="51">
        <v>-5000</v>
      </c>
      <c r="N16" s="52" t="s">
        <v>28</v>
      </c>
      <c r="O16" t="s">
        <v>1213</v>
      </c>
    </row>
    <row r="17" spans="1:15" customFormat="1" x14ac:dyDescent="0.25">
      <c r="A17" t="s">
        <v>19</v>
      </c>
      <c r="B17" s="6">
        <v>12204</v>
      </c>
      <c r="C17" s="2" t="str">
        <f>VLOOKUP(B17,'Center Name'!$A:$B,2,FALSE)</f>
        <v>Annapolis</v>
      </c>
      <c r="D17" s="6">
        <v>223550</v>
      </c>
      <c r="E17" s="53">
        <v>44575</v>
      </c>
      <c r="F17" t="s">
        <v>40</v>
      </c>
      <c r="G17" s="106">
        <v>933709</v>
      </c>
      <c r="H17" s="54">
        <v>1810</v>
      </c>
      <c r="I17" s="12"/>
      <c r="J17" s="12">
        <v>44526</v>
      </c>
      <c r="K17" s="7">
        <v>44890</v>
      </c>
      <c r="L17" s="51">
        <v>20000</v>
      </c>
      <c r="M17" s="51">
        <f>-20000+15000</f>
        <v>-5000</v>
      </c>
      <c r="N17" s="52"/>
      <c r="O17" s="1" t="s">
        <v>1213</v>
      </c>
    </row>
    <row r="18" spans="1:15" customFormat="1" ht="14.1" customHeight="1" x14ac:dyDescent="0.25">
      <c r="A18" t="s">
        <v>19</v>
      </c>
      <c r="B18" s="6">
        <v>12206</v>
      </c>
      <c r="C18" s="2" t="str">
        <f>VLOOKUP(B18,'Center Name'!$A:$B,2,FALSE)</f>
        <v>Brandon</v>
      </c>
      <c r="D18" s="6">
        <v>221929</v>
      </c>
      <c r="E18" s="53">
        <v>44378</v>
      </c>
      <c r="F18" t="s">
        <v>49</v>
      </c>
      <c r="G18" s="106">
        <v>931603</v>
      </c>
      <c r="H18" s="54">
        <v>775</v>
      </c>
      <c r="I18" s="12">
        <v>44501</v>
      </c>
      <c r="J18" s="12"/>
      <c r="K18" s="12">
        <v>44865</v>
      </c>
      <c r="L18" s="51">
        <v>1200000</v>
      </c>
      <c r="M18" s="51">
        <f>-1200000</f>
        <v>-1200000</v>
      </c>
      <c r="N18" s="52" t="s">
        <v>28</v>
      </c>
      <c r="O18" s="1" t="s">
        <v>1214</v>
      </c>
    </row>
    <row r="19" spans="1:15" customFormat="1" x14ac:dyDescent="0.25">
      <c r="A19" t="s">
        <v>19</v>
      </c>
      <c r="B19" s="6">
        <v>12206</v>
      </c>
      <c r="C19" s="2" t="str">
        <f>VLOOKUP(B19,'Center Name'!$A:$B,2,FALSE)</f>
        <v>Brandon</v>
      </c>
      <c r="D19" s="6">
        <v>196873</v>
      </c>
      <c r="E19" s="53">
        <v>43462</v>
      </c>
      <c r="F19" t="s">
        <v>21</v>
      </c>
      <c r="G19" s="106">
        <v>926542</v>
      </c>
      <c r="H19" s="54">
        <v>925</v>
      </c>
      <c r="I19" s="12">
        <v>44136</v>
      </c>
      <c r="J19" s="12">
        <v>43580</v>
      </c>
      <c r="K19" s="12">
        <v>44675</v>
      </c>
      <c r="L19" s="51">
        <v>50000</v>
      </c>
      <c r="M19" s="51">
        <v>-50000</v>
      </c>
      <c r="N19" s="52" t="s">
        <v>44</v>
      </c>
      <c r="O19" s="1" t="s">
        <v>1213</v>
      </c>
    </row>
    <row r="20" spans="1:15" customFormat="1" x14ac:dyDescent="0.25">
      <c r="A20" t="s">
        <v>19</v>
      </c>
      <c r="B20" s="6">
        <v>12206</v>
      </c>
      <c r="C20" s="2" t="str">
        <f>VLOOKUP(B20,'Center Name'!$A:$B,2,FALSE)</f>
        <v>Brandon</v>
      </c>
      <c r="D20" s="6">
        <v>192553</v>
      </c>
      <c r="E20" s="53">
        <v>43235</v>
      </c>
      <c r="F20" t="s">
        <v>42</v>
      </c>
      <c r="G20" s="106">
        <v>71785</v>
      </c>
      <c r="H20" s="54">
        <v>413</v>
      </c>
      <c r="I20" s="12">
        <v>43216</v>
      </c>
      <c r="J20" s="12"/>
      <c r="K20" s="12">
        <v>44316</v>
      </c>
      <c r="L20" s="51">
        <v>90000</v>
      </c>
      <c r="M20" s="51">
        <f>-90000+77507.28</f>
        <v>-12492.720000000001</v>
      </c>
      <c r="N20" s="52" t="s">
        <v>32</v>
      </c>
      <c r="O20" s="1" t="s">
        <v>1215</v>
      </c>
    </row>
    <row r="21" spans="1:15" customFormat="1" x14ac:dyDescent="0.25">
      <c r="A21" t="s">
        <v>19</v>
      </c>
      <c r="B21" s="6">
        <v>12206</v>
      </c>
      <c r="C21" s="2" t="str">
        <f>VLOOKUP(B21,'Center Name'!$A:$B,2,FALSE)</f>
        <v>Brandon</v>
      </c>
      <c r="D21" s="6">
        <v>193236</v>
      </c>
      <c r="E21" s="53">
        <v>43281</v>
      </c>
      <c r="F21" t="s">
        <v>43</v>
      </c>
      <c r="G21" s="106">
        <v>922123</v>
      </c>
      <c r="H21" s="54">
        <v>545</v>
      </c>
      <c r="I21" s="12">
        <v>43192</v>
      </c>
      <c r="J21" s="12">
        <v>43192</v>
      </c>
      <c r="K21" s="12">
        <v>43556</v>
      </c>
      <c r="L21" s="51">
        <v>10000</v>
      </c>
      <c r="M21" s="51">
        <v>-10000</v>
      </c>
      <c r="N21" s="52" t="s">
        <v>28</v>
      </c>
      <c r="O21" s="1" t="s">
        <v>1213</v>
      </c>
    </row>
    <row r="22" spans="1:15" x14ac:dyDescent="0.25">
      <c r="A22" t="s">
        <v>19</v>
      </c>
      <c r="B22" s="6">
        <v>12206</v>
      </c>
      <c r="C22" s="2" t="str">
        <f>VLOOKUP(B22,'Center Name'!$A:$B,2,FALSE)</f>
        <v>Brandon</v>
      </c>
      <c r="D22" s="6">
        <v>215381</v>
      </c>
      <c r="E22" s="53">
        <v>43868</v>
      </c>
      <c r="F22" t="s">
        <v>45</v>
      </c>
      <c r="G22" s="106">
        <v>929545</v>
      </c>
      <c r="H22" s="54" t="s">
        <v>46</v>
      </c>
      <c r="I22" s="12">
        <v>43836</v>
      </c>
      <c r="J22" s="12">
        <v>43836</v>
      </c>
      <c r="K22" s="12">
        <v>44201</v>
      </c>
      <c r="L22" s="51">
        <v>7873.2</v>
      </c>
      <c r="M22" s="51">
        <v>-7873.2</v>
      </c>
      <c r="N22" s="52" t="s">
        <v>28</v>
      </c>
      <c r="O22" s="1" t="s">
        <v>1213</v>
      </c>
    </row>
    <row r="23" spans="1:15" x14ac:dyDescent="0.25">
      <c r="A23" t="s">
        <v>19</v>
      </c>
      <c r="B23" s="6">
        <v>12206</v>
      </c>
      <c r="C23" s="2" t="str">
        <f>VLOOKUP(B23,'Center Name'!$A:$B,2,FALSE)</f>
        <v>Brandon</v>
      </c>
      <c r="D23" s="6">
        <v>215087</v>
      </c>
      <c r="E23" s="53">
        <v>43871</v>
      </c>
      <c r="F23" t="s">
        <v>47</v>
      </c>
      <c r="G23" s="106">
        <v>929035</v>
      </c>
      <c r="H23" s="54">
        <v>581</v>
      </c>
      <c r="I23" s="12">
        <v>43739</v>
      </c>
      <c r="J23" s="12">
        <v>43798</v>
      </c>
      <c r="K23" s="12">
        <v>44104</v>
      </c>
      <c r="L23" s="51">
        <v>28800</v>
      </c>
      <c r="M23" s="51">
        <f>-28800+10155.57+11307.43</f>
        <v>-7337</v>
      </c>
      <c r="N23" s="52" t="s">
        <v>28</v>
      </c>
      <c r="O23" s="1" t="s">
        <v>1213</v>
      </c>
    </row>
    <row r="24" spans="1:15" x14ac:dyDescent="0.25">
      <c r="A24" t="s">
        <v>19</v>
      </c>
      <c r="B24" s="6">
        <v>12206</v>
      </c>
      <c r="C24" s="2" t="str">
        <f>VLOOKUP(B24,'Center Name'!$A:$B,2,FALSE)</f>
        <v>Brandon</v>
      </c>
      <c r="D24" s="6">
        <v>220329</v>
      </c>
      <c r="E24" s="53">
        <v>44196</v>
      </c>
      <c r="F24" t="s">
        <v>48</v>
      </c>
      <c r="G24" s="106">
        <v>932053</v>
      </c>
      <c r="H24" s="54">
        <v>628</v>
      </c>
      <c r="I24" s="12">
        <v>44071</v>
      </c>
      <c r="J24" s="12">
        <v>44071</v>
      </c>
      <c r="K24" s="12">
        <v>44435</v>
      </c>
      <c r="L24" s="51">
        <v>5000</v>
      </c>
      <c r="M24" s="51">
        <v>-5000</v>
      </c>
      <c r="N24" s="52" t="s">
        <v>28</v>
      </c>
      <c r="O24" s="1" t="s">
        <v>1213</v>
      </c>
    </row>
    <row r="25" spans="1:15" x14ac:dyDescent="0.25">
      <c r="A25" s="1" t="s">
        <v>19</v>
      </c>
      <c r="B25" s="6">
        <v>12211</v>
      </c>
      <c r="C25" s="2" t="str">
        <f>VLOOKUP(B25,'Center Name'!$A:$B,2,FALSE)</f>
        <v>Century City</v>
      </c>
      <c r="D25" s="6">
        <v>223905</v>
      </c>
      <c r="E25" s="4">
        <v>44663</v>
      </c>
      <c r="F25" t="s">
        <v>81</v>
      </c>
      <c r="G25" s="106">
        <v>937989</v>
      </c>
      <c r="H25" s="60"/>
      <c r="I25" s="12"/>
      <c r="J25" s="12"/>
      <c r="L25" s="51"/>
      <c r="M25" s="51">
        <v>-2256490</v>
      </c>
      <c r="N25" s="59"/>
      <c r="O25" s="1" t="s">
        <v>1218</v>
      </c>
    </row>
    <row r="26" spans="1:15" x14ac:dyDescent="0.25">
      <c r="A26" s="1" t="s">
        <v>19</v>
      </c>
      <c r="B26" s="55">
        <v>12211</v>
      </c>
      <c r="C26" s="2" t="str">
        <f>VLOOKUP(B26,'Center Name'!$A:$B,2,FALSE)</f>
        <v>Century City</v>
      </c>
      <c r="D26" s="6">
        <v>222644</v>
      </c>
      <c r="E26" s="53">
        <v>44454</v>
      </c>
      <c r="F26" t="s">
        <v>75</v>
      </c>
      <c r="G26" s="106">
        <v>936158</v>
      </c>
      <c r="H26" s="55">
        <v>2570</v>
      </c>
      <c r="I26" s="57">
        <v>44631</v>
      </c>
      <c r="J26" s="57"/>
      <c r="K26" s="12">
        <v>11719</v>
      </c>
      <c r="L26" s="51">
        <v>1302000</v>
      </c>
      <c r="M26" s="51">
        <f>-1302000-45000+500000</f>
        <v>-847000</v>
      </c>
      <c r="N26" s="59" t="s">
        <v>76</v>
      </c>
      <c r="O26" s="1" t="s">
        <v>1215</v>
      </c>
    </row>
    <row r="27" spans="1:15" x14ac:dyDescent="0.25">
      <c r="A27" t="s">
        <v>19</v>
      </c>
      <c r="B27" s="55">
        <v>12211</v>
      </c>
      <c r="C27" s="2" t="str">
        <f>VLOOKUP(B27,'Center Name'!$A:$B,2,FALSE)</f>
        <v>Century City</v>
      </c>
      <c r="D27" s="6">
        <v>222605</v>
      </c>
      <c r="E27" s="53">
        <v>44454</v>
      </c>
      <c r="F27" s="1" t="s">
        <v>65</v>
      </c>
      <c r="G27" s="106">
        <v>936367</v>
      </c>
      <c r="H27" s="55">
        <v>1945</v>
      </c>
      <c r="I27" s="57">
        <v>44575</v>
      </c>
      <c r="J27" s="57"/>
      <c r="K27" s="12">
        <v>45487</v>
      </c>
      <c r="L27" s="51">
        <v>599850</v>
      </c>
      <c r="M27" s="51">
        <v>-599850</v>
      </c>
      <c r="N27" s="59" t="s">
        <v>66</v>
      </c>
      <c r="O27" s="1" t="s">
        <v>1214</v>
      </c>
    </row>
    <row r="28" spans="1:15" x14ac:dyDescent="0.25">
      <c r="A28" t="s">
        <v>19</v>
      </c>
      <c r="B28" s="55">
        <v>12211</v>
      </c>
      <c r="C28" s="2" t="str">
        <f>VLOOKUP(B28,'Center Name'!$A:$B,2,FALSE)</f>
        <v>Century City</v>
      </c>
      <c r="D28" s="6">
        <v>219747</v>
      </c>
      <c r="E28" s="53">
        <v>44075</v>
      </c>
      <c r="F28" t="s">
        <v>57</v>
      </c>
      <c r="G28" s="106">
        <v>931381</v>
      </c>
      <c r="H28" s="55">
        <v>2350</v>
      </c>
      <c r="I28" s="57">
        <v>44012</v>
      </c>
      <c r="J28" s="57">
        <v>47664</v>
      </c>
      <c r="K28" s="12">
        <v>48211</v>
      </c>
      <c r="L28" s="51">
        <v>253700</v>
      </c>
      <c r="M28" s="51">
        <v>-253700</v>
      </c>
      <c r="N28" s="59" t="s">
        <v>58</v>
      </c>
      <c r="O28" s="1" t="s">
        <v>1213</v>
      </c>
    </row>
    <row r="29" spans="1:15" x14ac:dyDescent="0.25">
      <c r="A29" t="s">
        <v>19</v>
      </c>
      <c r="B29" s="55">
        <v>12211</v>
      </c>
      <c r="C29" s="2" t="str">
        <f>VLOOKUP(B29,'Center Name'!$A:$B,2,FALSE)</f>
        <v>Century City</v>
      </c>
      <c r="D29" s="6">
        <v>222954</v>
      </c>
      <c r="E29" s="53">
        <v>44531</v>
      </c>
      <c r="F29" s="1" t="s">
        <v>74</v>
      </c>
      <c r="G29" s="106">
        <v>930510</v>
      </c>
      <c r="H29" s="55">
        <v>2850</v>
      </c>
      <c r="I29" s="57">
        <v>43770</v>
      </c>
      <c r="J29" s="57">
        <v>43770</v>
      </c>
      <c r="K29" s="12">
        <v>44135</v>
      </c>
      <c r="L29" s="51">
        <v>225000</v>
      </c>
      <c r="M29" s="51">
        <v>-225000</v>
      </c>
      <c r="N29" s="59" t="s">
        <v>28</v>
      </c>
      <c r="O29" s="1" t="s">
        <v>1213</v>
      </c>
    </row>
    <row r="30" spans="1:15" x14ac:dyDescent="0.25">
      <c r="A30" t="s">
        <v>19</v>
      </c>
      <c r="B30" s="55">
        <v>12211</v>
      </c>
      <c r="C30" s="2" t="str">
        <f>VLOOKUP(B30,'Center Name'!$A:$B,2,FALSE)</f>
        <v>Century City</v>
      </c>
      <c r="D30" s="6">
        <v>222802</v>
      </c>
      <c r="E30" s="53">
        <v>44501</v>
      </c>
      <c r="F30" s="1" t="s">
        <v>69</v>
      </c>
      <c r="G30" s="106">
        <v>937042</v>
      </c>
      <c r="H30" s="55">
        <v>2550</v>
      </c>
      <c r="I30" s="57">
        <v>44586</v>
      </c>
      <c r="J30" s="57"/>
      <c r="K30" s="12">
        <v>45315</v>
      </c>
      <c r="L30" s="51">
        <v>150000</v>
      </c>
      <c r="M30" s="51">
        <v>-150000</v>
      </c>
      <c r="N30" s="59" t="s">
        <v>70</v>
      </c>
      <c r="O30" s="1" t="s">
        <v>1214</v>
      </c>
    </row>
    <row r="31" spans="1:15" x14ac:dyDescent="0.25">
      <c r="A31" s="1" t="s">
        <v>19</v>
      </c>
      <c r="B31" s="6">
        <v>12211</v>
      </c>
      <c r="C31" s="2" t="str">
        <f>VLOOKUP(B31,'Center Name'!$A:$B,2,FALSE)</f>
        <v>Century City</v>
      </c>
      <c r="D31" s="6">
        <v>223135</v>
      </c>
      <c r="E31" s="4">
        <v>44562</v>
      </c>
      <c r="F31" t="s">
        <v>77</v>
      </c>
      <c r="G31" s="106">
        <v>932430</v>
      </c>
      <c r="H31" s="60">
        <v>2625</v>
      </c>
      <c r="I31" s="12"/>
      <c r="J31" s="12">
        <v>44467</v>
      </c>
      <c r="K31" s="7">
        <v>44922</v>
      </c>
      <c r="L31" s="51">
        <v>125100</v>
      </c>
      <c r="M31" s="51">
        <v>-125100</v>
      </c>
      <c r="N31" s="59"/>
      <c r="O31" s="1" t="s">
        <v>1213</v>
      </c>
    </row>
    <row r="32" spans="1:15" x14ac:dyDescent="0.25">
      <c r="A32" s="1" t="s">
        <v>19</v>
      </c>
      <c r="B32" s="6">
        <v>12211</v>
      </c>
      <c r="C32" s="2" t="str">
        <f>VLOOKUP(B32,'Center Name'!$A:$B,2,FALSE)</f>
        <v>Century City</v>
      </c>
      <c r="D32" s="6">
        <v>221748</v>
      </c>
      <c r="E32" s="4">
        <v>44651</v>
      </c>
      <c r="F32" t="s">
        <v>80</v>
      </c>
      <c r="G32" s="106">
        <v>934964</v>
      </c>
      <c r="H32" s="60">
        <v>1937</v>
      </c>
      <c r="I32" s="12"/>
      <c r="J32" s="12">
        <v>44501</v>
      </c>
      <c r="K32" s="7">
        <v>44865</v>
      </c>
      <c r="L32" s="51">
        <v>122500</v>
      </c>
      <c r="M32" s="51">
        <v>-122500</v>
      </c>
      <c r="N32" s="59"/>
      <c r="O32" s="1" t="s">
        <v>1213</v>
      </c>
    </row>
    <row r="33" spans="1:15" x14ac:dyDescent="0.25">
      <c r="A33" s="1" t="s">
        <v>19</v>
      </c>
      <c r="B33" s="6">
        <v>12211</v>
      </c>
      <c r="C33" s="2" t="str">
        <f>VLOOKUP(B33,'Center Name'!$A:$B,2,FALSE)</f>
        <v>Century City</v>
      </c>
      <c r="D33" s="6">
        <v>223575</v>
      </c>
      <c r="E33" s="4">
        <v>44592</v>
      </c>
      <c r="F33" t="s">
        <v>79</v>
      </c>
      <c r="G33" s="106">
        <v>937864</v>
      </c>
      <c r="H33" s="60">
        <v>1870</v>
      </c>
      <c r="I33" s="12"/>
      <c r="J33" s="12"/>
      <c r="L33" s="51">
        <v>115000</v>
      </c>
      <c r="M33" s="51">
        <v>-115000</v>
      </c>
      <c r="N33" s="59"/>
      <c r="O33" s="1" t="s">
        <v>1216</v>
      </c>
    </row>
    <row r="34" spans="1:15" x14ac:dyDescent="0.25">
      <c r="A34" t="s">
        <v>19</v>
      </c>
      <c r="B34" s="55">
        <v>12211</v>
      </c>
      <c r="C34" s="2" t="str">
        <f>VLOOKUP(B34,'Center Name'!$A:$B,2,FALSE)</f>
        <v>Century City</v>
      </c>
      <c r="D34" s="6">
        <v>221791</v>
      </c>
      <c r="E34" s="53"/>
      <c r="F34" s="1" t="s">
        <v>62</v>
      </c>
      <c r="G34" s="106">
        <v>931574</v>
      </c>
      <c r="H34" s="55">
        <v>2925</v>
      </c>
      <c r="I34" s="57">
        <v>44120</v>
      </c>
      <c r="J34" s="57"/>
      <c r="K34" s="12"/>
      <c r="L34" s="51">
        <v>224850</v>
      </c>
      <c r="M34" s="51">
        <f>-224850+112425</f>
        <v>-112425</v>
      </c>
      <c r="N34" s="59"/>
      <c r="O34" s="1" t="s">
        <v>1218</v>
      </c>
    </row>
    <row r="35" spans="1:15" x14ac:dyDescent="0.25">
      <c r="A35" t="s">
        <v>19</v>
      </c>
      <c r="B35" s="55">
        <v>12211</v>
      </c>
      <c r="C35" s="2" t="str">
        <f>VLOOKUP(B35,'Center Name'!$A:$B,2,FALSE)</f>
        <v>Century City</v>
      </c>
      <c r="D35" s="6">
        <v>221655</v>
      </c>
      <c r="E35" s="53">
        <v>44377</v>
      </c>
      <c r="F35" s="1" t="s">
        <v>60</v>
      </c>
      <c r="G35" s="106">
        <v>934119</v>
      </c>
      <c r="H35" s="55">
        <v>1655</v>
      </c>
      <c r="I35" s="57">
        <v>44295</v>
      </c>
      <c r="J35" s="57"/>
      <c r="K35" s="12">
        <v>45025</v>
      </c>
      <c r="L35" s="51">
        <v>100000</v>
      </c>
      <c r="M35" s="51">
        <v>-100000</v>
      </c>
      <c r="N35" s="59" t="s">
        <v>61</v>
      </c>
      <c r="O35" s="1" t="s">
        <v>1214</v>
      </c>
    </row>
    <row r="36" spans="1:15" x14ac:dyDescent="0.25">
      <c r="A36" t="s">
        <v>19</v>
      </c>
      <c r="B36" s="55">
        <v>12211</v>
      </c>
      <c r="C36" s="2" t="str">
        <f>VLOOKUP(B36,'Center Name'!$A:$B,2,FALSE)</f>
        <v>Century City</v>
      </c>
      <c r="D36" s="6">
        <v>222606</v>
      </c>
      <c r="E36" s="53">
        <v>44454</v>
      </c>
      <c r="F36" s="1" t="s">
        <v>67</v>
      </c>
      <c r="G36" s="106">
        <v>936368</v>
      </c>
      <c r="H36" s="55">
        <v>1920</v>
      </c>
      <c r="I36" s="57">
        <v>44593</v>
      </c>
      <c r="J36" s="57"/>
      <c r="K36" s="12">
        <v>45139</v>
      </c>
      <c r="L36" s="51">
        <v>162500</v>
      </c>
      <c r="M36" s="51">
        <f>-162500+65000</f>
        <v>-97500</v>
      </c>
      <c r="N36" s="59" t="s">
        <v>68</v>
      </c>
      <c r="O36" s="1" t="s">
        <v>1214</v>
      </c>
    </row>
    <row r="37" spans="1:15" x14ac:dyDescent="0.25">
      <c r="A37" t="s">
        <v>19</v>
      </c>
      <c r="B37" s="55">
        <v>12211</v>
      </c>
      <c r="C37" s="2" t="str">
        <f>VLOOKUP(B37,'Center Name'!$A:$B,2,FALSE)</f>
        <v>Century City</v>
      </c>
      <c r="D37" s="6">
        <v>214672</v>
      </c>
      <c r="E37" s="53">
        <v>43801</v>
      </c>
      <c r="F37" t="s">
        <v>51</v>
      </c>
      <c r="G37" s="106">
        <v>929105</v>
      </c>
      <c r="H37" s="55">
        <v>2900</v>
      </c>
      <c r="I37" s="57">
        <v>43742</v>
      </c>
      <c r="J37" s="57"/>
      <c r="K37" s="12">
        <v>44838</v>
      </c>
      <c r="L37" s="51">
        <v>93555</v>
      </c>
      <c r="M37" s="51">
        <v>-93555</v>
      </c>
      <c r="N37" s="59" t="s">
        <v>52</v>
      </c>
      <c r="O37" s="1" t="s">
        <v>1214</v>
      </c>
    </row>
    <row r="38" spans="1:15" x14ac:dyDescent="0.25">
      <c r="A38" t="s">
        <v>19</v>
      </c>
      <c r="B38" s="55">
        <v>12211</v>
      </c>
      <c r="C38" s="2" t="str">
        <f>VLOOKUP(B38,'Center Name'!$A:$B,2,FALSE)</f>
        <v>Century City</v>
      </c>
      <c r="D38" s="6">
        <v>222559</v>
      </c>
      <c r="E38" s="53">
        <v>44454</v>
      </c>
      <c r="F38" s="1" t="s">
        <v>64</v>
      </c>
      <c r="G38" s="106">
        <v>935609</v>
      </c>
      <c r="H38" s="55">
        <v>1625</v>
      </c>
      <c r="I38" s="57">
        <v>44531</v>
      </c>
      <c r="J38" s="57"/>
      <c r="K38" s="12">
        <v>44896</v>
      </c>
      <c r="L38" s="51">
        <v>71550</v>
      </c>
      <c r="M38" s="51">
        <v>-71550</v>
      </c>
      <c r="N38" s="59" t="s">
        <v>28</v>
      </c>
      <c r="O38" s="1" t="s">
        <v>1214</v>
      </c>
    </row>
    <row r="39" spans="1:15" ht="13.5" customHeight="1" x14ac:dyDescent="0.25">
      <c r="A39" t="s">
        <v>19</v>
      </c>
      <c r="B39" s="55">
        <v>12211</v>
      </c>
      <c r="C39" s="2" t="str">
        <f>VLOOKUP(B39,'Center Name'!$A:$B,2,FALSE)</f>
        <v>Century City</v>
      </c>
      <c r="D39" s="6">
        <v>214851</v>
      </c>
      <c r="E39" s="53">
        <v>43851</v>
      </c>
      <c r="F39" s="1" t="s">
        <v>54</v>
      </c>
      <c r="G39" s="106">
        <v>928747</v>
      </c>
      <c r="H39" s="55">
        <v>9210</v>
      </c>
      <c r="I39" s="57">
        <v>43800</v>
      </c>
      <c r="J39" s="57">
        <v>43800</v>
      </c>
      <c r="K39" s="12">
        <v>44165</v>
      </c>
      <c r="L39" s="51">
        <v>45000</v>
      </c>
      <c r="M39" s="51">
        <v>-45000</v>
      </c>
      <c r="N39" s="59" t="s">
        <v>28</v>
      </c>
      <c r="O39" s="1" t="s">
        <v>1213</v>
      </c>
    </row>
    <row r="40" spans="1:15" x14ac:dyDescent="0.25">
      <c r="A40" t="s">
        <v>19</v>
      </c>
      <c r="B40" s="55">
        <v>12211</v>
      </c>
      <c r="C40" s="2" t="str">
        <f>VLOOKUP(B40,'Center Name'!$A:$B,2,FALSE)</f>
        <v>Century City</v>
      </c>
      <c r="D40" s="6">
        <v>222804</v>
      </c>
      <c r="E40" s="53">
        <v>44501</v>
      </c>
      <c r="F40" s="1" t="s">
        <v>72</v>
      </c>
      <c r="G40" s="106">
        <v>936688</v>
      </c>
      <c r="H40" s="55">
        <v>1905</v>
      </c>
      <c r="I40" s="57">
        <v>44506</v>
      </c>
      <c r="J40" s="57"/>
      <c r="K40" s="12">
        <v>45235</v>
      </c>
      <c r="L40" s="51">
        <v>40000</v>
      </c>
      <c r="M40" s="51">
        <v>-40000</v>
      </c>
      <c r="N40" s="59" t="s">
        <v>70</v>
      </c>
      <c r="O40" s="1" t="s">
        <v>1214</v>
      </c>
    </row>
    <row r="41" spans="1:15" x14ac:dyDescent="0.25">
      <c r="A41" t="s">
        <v>19</v>
      </c>
      <c r="B41" s="55">
        <v>12211</v>
      </c>
      <c r="C41" s="2" t="str">
        <f>VLOOKUP(B41,'Center Name'!$A:$B,2,FALSE)</f>
        <v>Century City</v>
      </c>
      <c r="D41" s="6">
        <v>222805</v>
      </c>
      <c r="E41" s="53">
        <v>44501</v>
      </c>
      <c r="F41" s="1" t="s">
        <v>73</v>
      </c>
      <c r="G41" s="106">
        <v>937018</v>
      </c>
      <c r="H41" s="55">
        <v>1867</v>
      </c>
      <c r="I41" s="57">
        <v>44506</v>
      </c>
      <c r="J41" s="57"/>
      <c r="K41" s="12">
        <v>45235</v>
      </c>
      <c r="L41" s="51">
        <v>40000</v>
      </c>
      <c r="M41" s="51">
        <v>-40000</v>
      </c>
      <c r="N41" s="59" t="s">
        <v>70</v>
      </c>
      <c r="O41" s="1" t="s">
        <v>1214</v>
      </c>
    </row>
    <row r="42" spans="1:15" ht="26.25" x14ac:dyDescent="0.25">
      <c r="A42" t="s">
        <v>19</v>
      </c>
      <c r="B42" s="55">
        <v>12211</v>
      </c>
      <c r="C42" s="2" t="str">
        <f>VLOOKUP(B42,'Center Name'!$A:$B,2,FALSE)</f>
        <v>Century City</v>
      </c>
      <c r="D42" s="6">
        <v>216258</v>
      </c>
      <c r="E42" s="53">
        <v>43922</v>
      </c>
      <c r="F42" s="1" t="s">
        <v>55</v>
      </c>
      <c r="G42" s="106">
        <v>928572</v>
      </c>
      <c r="H42" s="55">
        <v>1760</v>
      </c>
      <c r="I42" s="57">
        <v>44136</v>
      </c>
      <c r="J42" s="57">
        <v>43680</v>
      </c>
      <c r="K42" s="12">
        <v>44045</v>
      </c>
      <c r="L42" s="51">
        <v>22000</v>
      </c>
      <c r="M42" s="51">
        <f>-22000+22000-6173.52</f>
        <v>-6173.52</v>
      </c>
      <c r="N42" s="59" t="s">
        <v>56</v>
      </c>
      <c r="O42" s="1" t="s">
        <v>1213</v>
      </c>
    </row>
    <row r="43" spans="1:15" x14ac:dyDescent="0.25">
      <c r="A43" t="s">
        <v>19</v>
      </c>
      <c r="B43" s="6">
        <v>12317</v>
      </c>
      <c r="C43" s="2" t="str">
        <f>VLOOKUP(B43,'Center Name'!$A:$B,2,FALSE)</f>
        <v>CMF MP S Macy's</v>
      </c>
      <c r="D43" s="60" t="s">
        <v>92</v>
      </c>
      <c r="E43" s="53" t="s">
        <v>90</v>
      </c>
      <c r="F43" t="s">
        <v>470</v>
      </c>
      <c r="G43" s="106" t="s">
        <v>92</v>
      </c>
      <c r="H43" s="61">
        <v>2100</v>
      </c>
      <c r="I43" s="53" t="s">
        <v>92</v>
      </c>
      <c r="J43" s="53"/>
      <c r="K43" s="12"/>
      <c r="L43" s="51"/>
      <c r="M43" s="51">
        <f>-93578+50000</f>
        <v>-43578</v>
      </c>
      <c r="N43" s="52" t="s">
        <v>471</v>
      </c>
      <c r="O43" s="1" t="s">
        <v>1218</v>
      </c>
    </row>
    <row r="44" spans="1:15" x14ac:dyDescent="0.25">
      <c r="A44" t="s">
        <v>19</v>
      </c>
      <c r="B44" s="6">
        <v>12317</v>
      </c>
      <c r="C44" s="2" t="str">
        <f>VLOOKUP(B44,'Center Name'!$A:$B,2,FALSE)</f>
        <v>CMF MP S Macy's</v>
      </c>
      <c r="D44" s="60" t="s">
        <v>92</v>
      </c>
      <c r="E44" s="53" t="s">
        <v>90</v>
      </c>
      <c r="F44" t="s">
        <v>470</v>
      </c>
      <c r="G44" s="106" t="s">
        <v>92</v>
      </c>
      <c r="H44" s="61">
        <v>2100</v>
      </c>
      <c r="I44" s="53" t="s">
        <v>92</v>
      </c>
      <c r="J44" s="53"/>
      <c r="K44" s="12"/>
      <c r="L44" s="51"/>
      <c r="M44" s="51">
        <v>-4326</v>
      </c>
      <c r="N44" s="52" t="s">
        <v>471</v>
      </c>
      <c r="O44" s="1" t="s">
        <v>1218</v>
      </c>
    </row>
    <row r="45" spans="1:15" x14ac:dyDescent="0.25">
      <c r="A45" t="s">
        <v>19</v>
      </c>
      <c r="B45" s="6">
        <v>12315</v>
      </c>
      <c r="C45" s="2" t="str">
        <f>VLOOKUP(B45,'Center Name'!$A:$B,2,FALSE)</f>
        <v>CMF Santa Anita RM</v>
      </c>
      <c r="D45" s="6">
        <v>215397</v>
      </c>
      <c r="E45" s="53">
        <v>43872</v>
      </c>
      <c r="F45" t="s">
        <v>468</v>
      </c>
      <c r="G45" s="106">
        <v>928979</v>
      </c>
      <c r="H45" s="61">
        <v>1260</v>
      </c>
      <c r="I45" s="53">
        <v>43789</v>
      </c>
      <c r="J45" s="53">
        <v>43789</v>
      </c>
      <c r="K45" s="12">
        <v>44154</v>
      </c>
      <c r="L45" s="51">
        <v>15000</v>
      </c>
      <c r="M45" s="51">
        <v>-15000</v>
      </c>
      <c r="N45" s="59" t="s">
        <v>28</v>
      </c>
      <c r="O45" s="1" t="s">
        <v>1213</v>
      </c>
    </row>
    <row r="46" spans="1:15" x14ac:dyDescent="0.25">
      <c r="A46" s="1" t="s">
        <v>83</v>
      </c>
      <c r="B46" s="55">
        <v>12216</v>
      </c>
      <c r="C46" s="2" t="str">
        <f>VLOOKUP(B46,'Center Name'!$A:$B,2,FALSE)</f>
        <v>Connecticut Post</v>
      </c>
      <c r="D46" s="6">
        <v>142786</v>
      </c>
      <c r="E46" s="47">
        <v>42208</v>
      </c>
      <c r="F46" t="s">
        <v>85</v>
      </c>
      <c r="G46" s="106">
        <v>909601</v>
      </c>
      <c r="H46" s="62" t="s">
        <v>86</v>
      </c>
      <c r="I46" s="12">
        <v>42186</v>
      </c>
      <c r="J46" s="12">
        <v>42186</v>
      </c>
      <c r="K46" s="12">
        <v>42551</v>
      </c>
      <c r="L46" s="51">
        <v>0</v>
      </c>
      <c r="M46" s="51">
        <f>-600000+126808.06+192574.6</f>
        <v>-280617.33999999997</v>
      </c>
      <c r="N46" s="63" t="s">
        <v>87</v>
      </c>
      <c r="O46" s="1" t="s">
        <v>1213</v>
      </c>
    </row>
    <row r="47" spans="1:15" x14ac:dyDescent="0.25">
      <c r="A47" s="1" t="s">
        <v>83</v>
      </c>
      <c r="B47" s="6">
        <v>12216</v>
      </c>
      <c r="C47" s="2" t="str">
        <f>VLOOKUP(B47,'Center Name'!$A:$B,2,FALSE)</f>
        <v>Connecticut Post</v>
      </c>
      <c r="D47" s="6">
        <v>93131</v>
      </c>
      <c r="E47" s="53">
        <v>40633</v>
      </c>
      <c r="F47" t="s">
        <v>88</v>
      </c>
      <c r="G47" s="106">
        <v>12718</v>
      </c>
      <c r="H47" s="61">
        <v>2052</v>
      </c>
      <c r="I47" s="53">
        <v>40575</v>
      </c>
      <c r="J47" s="53"/>
      <c r="K47" s="12">
        <v>44227</v>
      </c>
      <c r="L47" s="51">
        <v>0</v>
      </c>
      <c r="M47" s="51">
        <v>-88000</v>
      </c>
      <c r="N47" s="63" t="s">
        <v>89</v>
      </c>
      <c r="O47" s="1" t="s">
        <v>1215</v>
      </c>
    </row>
    <row r="48" spans="1:15" x14ac:dyDescent="0.25">
      <c r="A48" s="1" t="s">
        <v>83</v>
      </c>
      <c r="B48" s="6">
        <v>12216</v>
      </c>
      <c r="C48" s="2" t="str">
        <f>VLOOKUP(B48,'Center Name'!$A:$B,2,FALSE)</f>
        <v>Connecticut Post</v>
      </c>
      <c r="D48" s="6">
        <v>127302</v>
      </c>
      <c r="E48" s="53" t="s">
        <v>90</v>
      </c>
      <c r="F48" s="1" t="s">
        <v>91</v>
      </c>
      <c r="G48" s="106">
        <v>254975</v>
      </c>
      <c r="H48" s="61">
        <v>9062</v>
      </c>
      <c r="I48" s="53" t="s">
        <v>92</v>
      </c>
      <c r="J48" s="53"/>
      <c r="K48" s="12" t="s">
        <v>92</v>
      </c>
      <c r="L48" s="51">
        <v>0</v>
      </c>
      <c r="M48" s="51">
        <v>-7193</v>
      </c>
      <c r="N48" s="63" t="s">
        <v>93</v>
      </c>
      <c r="O48" s="1" t="s">
        <v>1216</v>
      </c>
    </row>
    <row r="49" spans="1:15" x14ac:dyDescent="0.25">
      <c r="A49" s="1" t="s">
        <v>83</v>
      </c>
      <c r="B49" s="6">
        <v>12216</v>
      </c>
      <c r="C49" s="2" t="str">
        <f>VLOOKUP(B49,'Center Name'!$A:$B,2,FALSE)</f>
        <v>Connecticut Post</v>
      </c>
      <c r="D49" s="64">
        <v>141906</v>
      </c>
      <c r="E49" s="4" t="s">
        <v>90</v>
      </c>
      <c r="F49" s="1" t="s">
        <v>94</v>
      </c>
      <c r="G49" s="71">
        <v>909632</v>
      </c>
      <c r="H49" s="6">
        <v>9252</v>
      </c>
      <c r="I49" s="7" t="s">
        <v>92</v>
      </c>
      <c r="K49" s="7" t="s">
        <v>92</v>
      </c>
      <c r="L49" s="51">
        <v>0</v>
      </c>
      <c r="M49" s="51">
        <v>-1393</v>
      </c>
      <c r="N49" s="63" t="s">
        <v>93</v>
      </c>
      <c r="O49" s="1" t="s">
        <v>1216</v>
      </c>
    </row>
    <row r="50" spans="1:15" ht="39" x14ac:dyDescent="0.25">
      <c r="A50" s="1" t="s">
        <v>83</v>
      </c>
      <c r="B50" s="6">
        <v>12216</v>
      </c>
      <c r="C50" s="2" t="str">
        <f>VLOOKUP(B50,'Center Name'!$A:$B,2,FALSE)</f>
        <v>Connecticut Post</v>
      </c>
      <c r="D50" s="64" t="s">
        <v>92</v>
      </c>
      <c r="F50" s="1" t="s">
        <v>95</v>
      </c>
      <c r="G50" s="71" t="s">
        <v>92</v>
      </c>
      <c r="H50" s="6">
        <v>1224</v>
      </c>
      <c r="L50" s="51">
        <v>0</v>
      </c>
      <c r="M50" s="51">
        <v>185000</v>
      </c>
      <c r="N50" s="63" t="s">
        <v>96</v>
      </c>
      <c r="O50" s="1" t="s">
        <v>1218</v>
      </c>
    </row>
    <row r="51" spans="1:15" x14ac:dyDescent="0.25">
      <c r="A51" t="s">
        <v>19</v>
      </c>
      <c r="B51" s="6">
        <v>12230</v>
      </c>
      <c r="C51" s="2" t="str">
        <f>VLOOKUP(B51,'Center Name'!$A:$B,2,FALSE)</f>
        <v>Culver City Mall LP</v>
      </c>
      <c r="D51" s="6">
        <v>221746</v>
      </c>
      <c r="E51" s="47"/>
      <c r="F51" t="s">
        <v>114</v>
      </c>
      <c r="G51" s="106">
        <v>935112</v>
      </c>
      <c r="H51" s="61"/>
      <c r="I51" s="12"/>
      <c r="J51" s="12"/>
      <c r="L51" s="51">
        <v>225000</v>
      </c>
      <c r="M51" s="51">
        <f>112500-225000</f>
        <v>-112500</v>
      </c>
      <c r="N51" s="59"/>
      <c r="O51" s="1" t="s">
        <v>1218</v>
      </c>
    </row>
    <row r="52" spans="1:15" x14ac:dyDescent="0.25">
      <c r="A52" t="s">
        <v>19</v>
      </c>
      <c r="B52" s="6">
        <v>12230</v>
      </c>
      <c r="C52" s="2" t="str">
        <f>VLOOKUP(B52,'Center Name'!$A:$B,2,FALSE)</f>
        <v>Culver City Mall LP</v>
      </c>
      <c r="D52" s="6">
        <v>221747</v>
      </c>
      <c r="E52" s="47"/>
      <c r="F52" t="s">
        <v>115</v>
      </c>
      <c r="G52" s="106">
        <v>934276</v>
      </c>
      <c r="H52" s="61"/>
      <c r="I52" s="12"/>
      <c r="J52" s="12"/>
      <c r="L52" s="51">
        <v>202500</v>
      </c>
      <c r="M52" s="51">
        <f>101250-202500</f>
        <v>-101250</v>
      </c>
      <c r="N52" s="59"/>
      <c r="O52" s="1" t="s">
        <v>1218</v>
      </c>
    </row>
    <row r="53" spans="1:15" x14ac:dyDescent="0.25">
      <c r="A53" t="s">
        <v>19</v>
      </c>
      <c r="B53" s="6">
        <v>12230</v>
      </c>
      <c r="C53" s="2" t="str">
        <f>VLOOKUP(B53,'Center Name'!$A:$B,2,FALSE)</f>
        <v>Culver City Mall LP</v>
      </c>
      <c r="D53" s="6">
        <v>219854</v>
      </c>
      <c r="E53" s="47">
        <v>44196</v>
      </c>
      <c r="F53" t="s">
        <v>112</v>
      </c>
      <c r="G53" s="106">
        <v>910760</v>
      </c>
      <c r="H53" s="61" t="s">
        <v>113</v>
      </c>
      <c r="I53" s="12">
        <v>44166</v>
      </c>
      <c r="J53" s="12">
        <v>44166</v>
      </c>
      <c r="K53" s="66">
        <v>44530</v>
      </c>
      <c r="L53" s="51">
        <v>52000</v>
      </c>
      <c r="M53" s="51">
        <v>-52000</v>
      </c>
      <c r="N53" s="52" t="s">
        <v>28</v>
      </c>
      <c r="O53" s="1" t="s">
        <v>1213</v>
      </c>
    </row>
    <row r="54" spans="1:15" x14ac:dyDescent="0.25">
      <c r="A54" t="s">
        <v>19</v>
      </c>
      <c r="B54" s="6">
        <v>12230</v>
      </c>
      <c r="C54" s="2" t="str">
        <f>VLOOKUP(B54,'Center Name'!$A:$B,2,FALSE)</f>
        <v>Culver City Mall LP</v>
      </c>
      <c r="D54" s="6">
        <v>180885</v>
      </c>
      <c r="E54" s="47">
        <v>42674</v>
      </c>
      <c r="F54" t="s">
        <v>106</v>
      </c>
      <c r="G54" s="106">
        <v>915993</v>
      </c>
      <c r="H54" s="61" t="s">
        <v>107</v>
      </c>
      <c r="I54" s="12">
        <v>42658</v>
      </c>
      <c r="J54" s="12"/>
      <c r="K54" s="12">
        <v>46326</v>
      </c>
      <c r="L54" s="51">
        <v>104000</v>
      </c>
      <c r="M54" s="51">
        <f>-104000+93600</f>
        <v>-10400</v>
      </c>
      <c r="N54" s="52" t="s">
        <v>32</v>
      </c>
      <c r="O54" s="1" t="s">
        <v>1214</v>
      </c>
    </row>
    <row r="55" spans="1:15" ht="51.75" x14ac:dyDescent="0.25">
      <c r="A55" t="s">
        <v>19</v>
      </c>
      <c r="B55" s="6">
        <v>12230</v>
      </c>
      <c r="C55" s="2" t="str">
        <f>VLOOKUP(B55,'Center Name'!$A:$B,2,FALSE)</f>
        <v>Culver City Mall LP</v>
      </c>
      <c r="D55" s="6">
        <v>141504</v>
      </c>
      <c r="E55" s="47">
        <v>42124</v>
      </c>
      <c r="F55" t="s">
        <v>103</v>
      </c>
      <c r="G55" s="106">
        <v>60484</v>
      </c>
      <c r="H55" s="61" t="s">
        <v>104</v>
      </c>
      <c r="I55" s="12">
        <v>42079</v>
      </c>
      <c r="J55" s="12">
        <v>43553</v>
      </c>
      <c r="K55" s="12">
        <v>43918</v>
      </c>
      <c r="L55" s="51">
        <v>10000</v>
      </c>
      <c r="M55" s="51">
        <v>-10000</v>
      </c>
      <c r="N55" s="52" t="s">
        <v>105</v>
      </c>
      <c r="O55" s="1" t="s">
        <v>1213</v>
      </c>
    </row>
    <row r="56" spans="1:15" x14ac:dyDescent="0.25">
      <c r="A56" t="s">
        <v>19</v>
      </c>
      <c r="B56" s="6">
        <v>12230</v>
      </c>
      <c r="C56" s="2" t="str">
        <f>VLOOKUP(B56,'Center Name'!$A:$B,2,FALSE)</f>
        <v>Culver City Mall LP</v>
      </c>
      <c r="D56" s="6">
        <v>195387</v>
      </c>
      <c r="E56" s="47">
        <v>43373</v>
      </c>
      <c r="F56" t="s">
        <v>108</v>
      </c>
      <c r="G56" s="106">
        <v>924068</v>
      </c>
      <c r="H56" s="61">
        <v>9020</v>
      </c>
      <c r="I56" s="12">
        <v>43344</v>
      </c>
      <c r="J56" s="12">
        <v>43344</v>
      </c>
      <c r="K56" s="12">
        <v>43709</v>
      </c>
      <c r="L56" s="51">
        <v>7500</v>
      </c>
      <c r="M56" s="51">
        <v>-7500</v>
      </c>
      <c r="N56" s="52" t="s">
        <v>28</v>
      </c>
      <c r="O56" s="1" t="s">
        <v>1213</v>
      </c>
    </row>
    <row r="57" spans="1:15" x14ac:dyDescent="0.25">
      <c r="A57" t="s">
        <v>19</v>
      </c>
      <c r="B57" s="6">
        <v>12230</v>
      </c>
      <c r="C57" s="2" t="str">
        <f>VLOOKUP(B57,'Center Name'!$A:$B,2,FALSE)</f>
        <v>Culver City Mall LP</v>
      </c>
      <c r="D57" s="6">
        <v>216343</v>
      </c>
      <c r="E57" s="47">
        <v>43934</v>
      </c>
      <c r="F57" t="s">
        <v>110</v>
      </c>
      <c r="G57" s="106">
        <v>928681</v>
      </c>
      <c r="H57" s="61">
        <v>9240</v>
      </c>
      <c r="I57" s="12">
        <v>43753</v>
      </c>
      <c r="J57" s="12">
        <v>43753</v>
      </c>
      <c r="K57" s="12">
        <v>44118</v>
      </c>
      <c r="L57" s="51">
        <v>5000</v>
      </c>
      <c r="M57" s="51">
        <v>-5000</v>
      </c>
      <c r="N57" s="52" t="s">
        <v>28</v>
      </c>
      <c r="O57" s="1" t="s">
        <v>1213</v>
      </c>
    </row>
    <row r="58" spans="1:15" x14ac:dyDescent="0.25">
      <c r="A58" t="s">
        <v>19</v>
      </c>
      <c r="B58" s="6">
        <v>12229</v>
      </c>
      <c r="C58" s="2" t="str">
        <f>VLOOKUP(B58,'Center Name'!$A:$B,2,FALSE)</f>
        <v>Fashion Square</v>
      </c>
      <c r="D58" s="6">
        <v>194928</v>
      </c>
      <c r="E58" s="53">
        <v>43343</v>
      </c>
      <c r="F58" s="1" t="s">
        <v>99</v>
      </c>
      <c r="G58" s="106">
        <v>924787</v>
      </c>
      <c r="H58" s="65">
        <v>9080</v>
      </c>
      <c r="I58" s="12">
        <v>43313</v>
      </c>
      <c r="J58" s="12">
        <v>43313</v>
      </c>
      <c r="K58" s="66">
        <v>43677</v>
      </c>
      <c r="L58" s="51">
        <v>2000</v>
      </c>
      <c r="M58" s="51">
        <v>-2000</v>
      </c>
      <c r="N58" s="52" t="s">
        <v>100</v>
      </c>
      <c r="O58" s="1" t="s">
        <v>1213</v>
      </c>
    </row>
    <row r="59" spans="1:15" x14ac:dyDescent="0.25">
      <c r="A59" t="s">
        <v>83</v>
      </c>
      <c r="B59" s="6">
        <v>12232</v>
      </c>
      <c r="C59" s="2" t="str">
        <f>VLOOKUP(B59,'Center Name'!$A:$B,2,FALSE)</f>
        <v>Fox Valley</v>
      </c>
      <c r="D59" s="6">
        <v>145314</v>
      </c>
      <c r="E59" s="53" t="s">
        <v>117</v>
      </c>
      <c r="F59" t="s">
        <v>118</v>
      </c>
      <c r="G59" s="106">
        <v>80173</v>
      </c>
      <c r="H59" s="61" t="s">
        <v>119</v>
      </c>
      <c r="I59" s="12">
        <v>42262</v>
      </c>
      <c r="J59" s="12"/>
      <c r="K59" s="66">
        <v>42766</v>
      </c>
      <c r="L59" s="51">
        <v>0</v>
      </c>
      <c r="M59" s="51">
        <v>-75000</v>
      </c>
      <c r="N59" s="63" t="s">
        <v>120</v>
      </c>
      <c r="O59" s="1" t="s">
        <v>1217</v>
      </c>
    </row>
    <row r="60" spans="1:15" x14ac:dyDescent="0.25">
      <c r="A60" t="s">
        <v>83</v>
      </c>
      <c r="B60" s="6">
        <v>12232</v>
      </c>
      <c r="C60" s="2" t="str">
        <f>VLOOKUP(B60,'Center Name'!$A:$B,2,FALSE)</f>
        <v>Fox Valley</v>
      </c>
      <c r="D60" s="6">
        <v>138026</v>
      </c>
      <c r="E60" s="47">
        <v>42155</v>
      </c>
      <c r="F60" t="s">
        <v>121</v>
      </c>
      <c r="G60" s="106">
        <v>905853</v>
      </c>
      <c r="H60" s="61">
        <v>9010</v>
      </c>
      <c r="I60" s="12">
        <v>41944</v>
      </c>
      <c r="J60" s="12">
        <v>42036</v>
      </c>
      <c r="K60" s="66">
        <v>42400</v>
      </c>
      <c r="L60" s="51">
        <v>0</v>
      </c>
      <c r="M60" s="51">
        <v>-15000</v>
      </c>
      <c r="N60" s="63" t="s">
        <v>120</v>
      </c>
      <c r="O60" s="1" t="s">
        <v>1213</v>
      </c>
    </row>
    <row r="61" spans="1:15" x14ac:dyDescent="0.25">
      <c r="A61" t="s">
        <v>19</v>
      </c>
      <c r="B61" s="60">
        <v>12234</v>
      </c>
      <c r="C61" s="2" t="str">
        <f>VLOOKUP(B61,'Center Name'!$A:$B,2,FALSE)</f>
        <v>Galleria at Roseville</v>
      </c>
      <c r="D61" s="6">
        <v>221794</v>
      </c>
      <c r="E61" s="47">
        <v>44531</v>
      </c>
      <c r="F61" s="1" t="s">
        <v>129</v>
      </c>
      <c r="G61" s="106">
        <v>934916</v>
      </c>
      <c r="H61" s="60">
        <v>1050</v>
      </c>
      <c r="I61" s="12">
        <v>44437</v>
      </c>
      <c r="J61" s="12"/>
      <c r="K61" s="12">
        <v>44801</v>
      </c>
      <c r="L61" s="51">
        <v>2343640</v>
      </c>
      <c r="M61" s="51">
        <v>-2343640</v>
      </c>
      <c r="N61" s="52" t="s">
        <v>28</v>
      </c>
      <c r="O61" s="1" t="s">
        <v>1214</v>
      </c>
    </row>
    <row r="62" spans="1:15" x14ac:dyDescent="0.25">
      <c r="A62" t="s">
        <v>19</v>
      </c>
      <c r="B62" s="60">
        <v>12234</v>
      </c>
      <c r="C62" s="2" t="str">
        <f>VLOOKUP(B62,'Center Name'!$A:$B,2,FALSE)</f>
        <v>Galleria at Roseville</v>
      </c>
      <c r="D62" s="6">
        <v>222666</v>
      </c>
      <c r="E62" s="47">
        <v>44531</v>
      </c>
      <c r="F62" s="1" t="s">
        <v>130</v>
      </c>
      <c r="G62" s="106">
        <v>936482</v>
      </c>
      <c r="H62" s="60">
        <v>1067</v>
      </c>
      <c r="I62" s="12">
        <v>44671</v>
      </c>
      <c r="J62" s="12"/>
      <c r="K62" s="12">
        <v>48334</v>
      </c>
      <c r="L62" s="51">
        <v>3971750</v>
      </c>
      <c r="M62" s="51">
        <f>-3971750+1985875</f>
        <v>-1985875</v>
      </c>
      <c r="N62" s="52" t="s">
        <v>76</v>
      </c>
      <c r="O62" s="1" t="s">
        <v>1214</v>
      </c>
    </row>
    <row r="63" spans="1:15" x14ac:dyDescent="0.25">
      <c r="A63" t="s">
        <v>19</v>
      </c>
      <c r="B63" s="6">
        <v>12234</v>
      </c>
      <c r="C63" s="2" t="str">
        <f>VLOOKUP(B63,'Center Name'!$A:$B,2,FALSE)</f>
        <v>Galleria at Roseville</v>
      </c>
      <c r="D63" s="6">
        <v>192634</v>
      </c>
      <c r="E63" s="47">
        <v>43252</v>
      </c>
      <c r="F63" t="s">
        <v>123</v>
      </c>
      <c r="G63" s="106">
        <v>923742</v>
      </c>
      <c r="H63" s="61">
        <v>2175</v>
      </c>
      <c r="I63" s="12"/>
      <c r="J63" s="12"/>
      <c r="L63" s="51">
        <v>740025</v>
      </c>
      <c r="M63" s="51">
        <v>-740025</v>
      </c>
      <c r="N63" s="52" t="s">
        <v>97</v>
      </c>
      <c r="O63" s="1" t="s">
        <v>1217</v>
      </c>
    </row>
    <row r="64" spans="1:15" x14ac:dyDescent="0.25">
      <c r="A64" t="s">
        <v>19</v>
      </c>
      <c r="B64" s="6">
        <v>12234</v>
      </c>
      <c r="C64" s="2" t="str">
        <f>VLOOKUP(B64,'Center Name'!$A:$B,2,FALSE)</f>
        <v>Galleria at Roseville</v>
      </c>
      <c r="D64" s="6">
        <v>216388</v>
      </c>
      <c r="E64" s="47">
        <v>43938</v>
      </c>
      <c r="F64" t="s">
        <v>125</v>
      </c>
      <c r="G64" s="106">
        <v>930371</v>
      </c>
      <c r="H64" s="61">
        <v>122</v>
      </c>
      <c r="I64" s="12">
        <v>43906</v>
      </c>
      <c r="J64" s="12"/>
      <c r="K64" s="66">
        <v>47879</v>
      </c>
      <c r="L64" s="51">
        <v>600000</v>
      </c>
      <c r="M64" s="51">
        <v>-600000</v>
      </c>
      <c r="N64" s="52" t="s">
        <v>126</v>
      </c>
      <c r="O64" s="1" t="s">
        <v>1214</v>
      </c>
    </row>
    <row r="65" spans="1:15" x14ac:dyDescent="0.25">
      <c r="A65" t="s">
        <v>19</v>
      </c>
      <c r="B65" s="60">
        <v>12234</v>
      </c>
      <c r="C65" s="2" t="str">
        <f>VLOOKUP(B65,'Center Name'!$A:$B,2,FALSE)</f>
        <v>Galleria at Roseville</v>
      </c>
      <c r="D65" s="6">
        <v>221793</v>
      </c>
      <c r="E65" s="47">
        <v>44651</v>
      </c>
      <c r="F65" s="1" t="s">
        <v>131</v>
      </c>
      <c r="G65" s="106">
        <v>935151</v>
      </c>
      <c r="H65" s="60">
        <v>145</v>
      </c>
      <c r="I65" s="12">
        <v>44528</v>
      </c>
      <c r="J65" s="12"/>
      <c r="K65" s="12">
        <v>45046</v>
      </c>
      <c r="L65" s="51">
        <v>512478.75</v>
      </c>
      <c r="M65" s="51">
        <v>-512478.75</v>
      </c>
      <c r="N65" s="52" t="s">
        <v>68</v>
      </c>
      <c r="O65" s="1" t="s">
        <v>1214</v>
      </c>
    </row>
    <row r="66" spans="1:15" x14ac:dyDescent="0.25">
      <c r="A66" t="s">
        <v>19</v>
      </c>
      <c r="B66" s="60">
        <v>12234</v>
      </c>
      <c r="C66" s="2" t="str">
        <f>VLOOKUP(B66,'Center Name'!$A:$B,2,FALSE)</f>
        <v>Galleria at Roseville</v>
      </c>
      <c r="D66" s="6">
        <v>222615</v>
      </c>
      <c r="E66" s="47">
        <v>44651</v>
      </c>
      <c r="F66" s="1" t="s">
        <v>132</v>
      </c>
      <c r="G66" s="106">
        <v>935976</v>
      </c>
      <c r="H66" s="60">
        <v>157</v>
      </c>
      <c r="I66" s="12">
        <v>44518</v>
      </c>
      <c r="J66" s="12"/>
      <c r="K66" s="12">
        <v>48244</v>
      </c>
      <c r="L66" s="51">
        <v>248433</v>
      </c>
      <c r="M66" s="51">
        <v>-248433</v>
      </c>
      <c r="N66" s="52" t="s">
        <v>133</v>
      </c>
      <c r="O66" s="1" t="s">
        <v>1214</v>
      </c>
    </row>
    <row r="67" spans="1:15" ht="12.6" customHeight="1" x14ac:dyDescent="0.25">
      <c r="A67" t="s">
        <v>19</v>
      </c>
      <c r="B67" s="60">
        <v>12234</v>
      </c>
      <c r="C67" s="2" t="str">
        <f>VLOOKUP(B67,'Center Name'!$A:$B,2,FALSE)</f>
        <v>Galleria at Roseville</v>
      </c>
      <c r="D67" s="6">
        <v>223631</v>
      </c>
      <c r="E67" s="47">
        <v>44652</v>
      </c>
      <c r="F67" s="1" t="s">
        <v>134</v>
      </c>
      <c r="G67" s="106">
        <v>937981</v>
      </c>
      <c r="H67" s="60">
        <v>159</v>
      </c>
      <c r="I67" s="12">
        <v>44722</v>
      </c>
      <c r="J67" s="12"/>
      <c r="K67" s="12">
        <v>47542</v>
      </c>
      <c r="L67" s="51">
        <v>265000</v>
      </c>
      <c r="M67" s="51">
        <v>-132500</v>
      </c>
      <c r="N67" s="52" t="s">
        <v>133</v>
      </c>
      <c r="O67" s="1" t="s">
        <v>1214</v>
      </c>
    </row>
    <row r="68" spans="1:15" x14ac:dyDescent="0.25">
      <c r="A68" t="s">
        <v>19</v>
      </c>
      <c r="B68" s="60">
        <v>12235</v>
      </c>
      <c r="C68" s="2" t="str">
        <f>VLOOKUP(B68,'Center Name'!$A:$B,2,FALSE)</f>
        <v>Garden State Plaza</v>
      </c>
      <c r="D68" s="6">
        <v>221912</v>
      </c>
      <c r="E68" s="47">
        <v>44469</v>
      </c>
      <c r="F68" s="1" t="s">
        <v>147</v>
      </c>
      <c r="G68" s="106">
        <v>935847</v>
      </c>
      <c r="H68" s="60" t="s">
        <v>148</v>
      </c>
      <c r="I68" s="12">
        <v>44866</v>
      </c>
      <c r="J68" s="12"/>
      <c r="K68" s="12">
        <v>50344</v>
      </c>
      <c r="L68" s="51">
        <v>4900000</v>
      </c>
      <c r="M68" s="51">
        <f>-17509.35+6412+17509.35+16151.25+20462.5+17509.35-4900000+55069.41+60514.75+69303.75+39367.5+21642.5</f>
        <v>-4593566.99</v>
      </c>
      <c r="N68" s="69" t="s">
        <v>32</v>
      </c>
      <c r="O68" s="1" t="s">
        <v>1214</v>
      </c>
    </row>
    <row r="69" spans="1:15" x14ac:dyDescent="0.25">
      <c r="A69" s="1" t="s">
        <v>19</v>
      </c>
      <c r="B69" s="6">
        <v>12235</v>
      </c>
      <c r="C69" s="2" t="str">
        <f>VLOOKUP(B69,'Center Name'!$A:$B,2,FALSE)</f>
        <v>Garden State Plaza</v>
      </c>
      <c r="D69" s="6">
        <v>223624</v>
      </c>
      <c r="E69" s="53">
        <v>44651</v>
      </c>
      <c r="F69" t="s">
        <v>157</v>
      </c>
      <c r="G69" s="106">
        <v>45786</v>
      </c>
      <c r="H69" s="61">
        <v>1120</v>
      </c>
      <c r="I69" s="12"/>
      <c r="J69" s="12"/>
      <c r="K69" s="12"/>
      <c r="L69" s="51"/>
      <c r="M69" s="51">
        <v>-2492400</v>
      </c>
      <c r="N69" s="69"/>
      <c r="O69" s="1" t="s">
        <v>1215</v>
      </c>
    </row>
    <row r="70" spans="1:15" x14ac:dyDescent="0.25">
      <c r="A70" s="1" t="s">
        <v>19</v>
      </c>
      <c r="B70" s="6">
        <v>12235</v>
      </c>
      <c r="C70" s="2" t="str">
        <f>VLOOKUP(B70,'Center Name'!$A:$B,2,FALSE)</f>
        <v>Garden State Plaza</v>
      </c>
      <c r="D70" s="6">
        <v>220591</v>
      </c>
      <c r="E70" s="53">
        <v>44561</v>
      </c>
      <c r="F70" t="s">
        <v>150</v>
      </c>
      <c r="G70" s="106">
        <v>931759</v>
      </c>
      <c r="H70" s="61" t="s">
        <v>104</v>
      </c>
      <c r="I70" s="12">
        <v>44348</v>
      </c>
      <c r="J70" s="12"/>
      <c r="K70" s="12">
        <v>45077</v>
      </c>
      <c r="L70" s="51">
        <v>475000</v>
      </c>
      <c r="M70" s="51">
        <v>-475000</v>
      </c>
      <c r="N70" s="69" t="s">
        <v>111</v>
      </c>
      <c r="O70" s="1" t="s">
        <v>1214</v>
      </c>
    </row>
    <row r="71" spans="1:15" x14ac:dyDescent="0.25">
      <c r="A71" t="s">
        <v>19</v>
      </c>
      <c r="B71" s="60">
        <v>12235</v>
      </c>
      <c r="C71" s="2" t="str">
        <f>VLOOKUP(B71,'Center Name'!$A:$B,2,FALSE)</f>
        <v>Garden State Plaza</v>
      </c>
      <c r="D71" s="6">
        <v>221212</v>
      </c>
      <c r="E71" s="47">
        <v>44309</v>
      </c>
      <c r="F71" s="1" t="s">
        <v>144</v>
      </c>
      <c r="G71" s="106">
        <v>934120</v>
      </c>
      <c r="H71" s="60" t="s">
        <v>145</v>
      </c>
      <c r="I71" s="12">
        <v>44432</v>
      </c>
      <c r="J71" s="12"/>
      <c r="K71" s="12">
        <v>45161</v>
      </c>
      <c r="L71" s="51">
        <v>448700</v>
      </c>
      <c r="M71" s="51">
        <v>-448700</v>
      </c>
      <c r="N71" s="69" t="s">
        <v>111</v>
      </c>
      <c r="O71" s="1" t="s">
        <v>1214</v>
      </c>
    </row>
    <row r="72" spans="1:15" x14ac:dyDescent="0.25">
      <c r="A72" s="1" t="s">
        <v>19</v>
      </c>
      <c r="B72" s="6">
        <v>12235</v>
      </c>
      <c r="C72" s="2" t="str">
        <f>VLOOKUP(B72,'Center Name'!$A:$B,2,FALSE)</f>
        <v>Garden State Plaza</v>
      </c>
      <c r="D72" s="6">
        <v>223086</v>
      </c>
      <c r="E72" s="47">
        <v>44561</v>
      </c>
      <c r="F72" t="s">
        <v>152</v>
      </c>
      <c r="G72" s="106">
        <v>23257</v>
      </c>
      <c r="H72" s="61">
        <v>1039</v>
      </c>
      <c r="I72" s="53">
        <v>44500</v>
      </c>
      <c r="J72" s="53"/>
      <c r="K72" s="12">
        <v>48244</v>
      </c>
      <c r="L72" s="51">
        <v>363400</v>
      </c>
      <c r="M72" s="51">
        <v>-363400</v>
      </c>
      <c r="N72" s="69" t="s">
        <v>32</v>
      </c>
      <c r="O72" s="1" t="s">
        <v>1214</v>
      </c>
    </row>
    <row r="73" spans="1:15" x14ac:dyDescent="0.25">
      <c r="A73" s="1" t="s">
        <v>19</v>
      </c>
      <c r="B73" s="6">
        <v>12235</v>
      </c>
      <c r="C73" s="2" t="str">
        <f>VLOOKUP(B73,'Center Name'!$A:$B,2,FALSE)</f>
        <v>Garden State Plaza</v>
      </c>
      <c r="D73" s="6">
        <v>222672</v>
      </c>
      <c r="E73" s="53">
        <v>44651</v>
      </c>
      <c r="F73" t="s">
        <v>132</v>
      </c>
      <c r="G73" s="106">
        <v>936430</v>
      </c>
      <c r="H73" s="61" t="s">
        <v>158</v>
      </c>
      <c r="I73" s="12"/>
      <c r="J73" s="12">
        <v>44562</v>
      </c>
      <c r="K73" s="12">
        <v>45107</v>
      </c>
      <c r="L73" s="51"/>
      <c r="M73" s="51">
        <v>-342100</v>
      </c>
      <c r="N73" s="69"/>
      <c r="O73" s="1" t="s">
        <v>1213</v>
      </c>
    </row>
    <row r="74" spans="1:15" x14ac:dyDescent="0.25">
      <c r="A74" s="1" t="s">
        <v>19</v>
      </c>
      <c r="B74" s="6">
        <v>12235</v>
      </c>
      <c r="C74" s="2" t="str">
        <f>VLOOKUP(B74,'Center Name'!$A:$B,2,FALSE)</f>
        <v>Garden State Plaza</v>
      </c>
      <c r="D74" s="6">
        <v>222865</v>
      </c>
      <c r="E74" s="53">
        <v>44505</v>
      </c>
      <c r="F74" t="s">
        <v>155</v>
      </c>
      <c r="G74" s="106">
        <v>930738</v>
      </c>
      <c r="H74" s="61" t="s">
        <v>156</v>
      </c>
      <c r="I74" s="12">
        <v>44608</v>
      </c>
      <c r="J74" s="12"/>
      <c r="K74" s="12">
        <v>45153</v>
      </c>
      <c r="L74" s="51">
        <v>911300</v>
      </c>
      <c r="M74" s="51">
        <f>-911300+303766.66+303766.66</f>
        <v>-303766.68000000011</v>
      </c>
      <c r="N74" s="69" t="s">
        <v>68</v>
      </c>
      <c r="O74" s="1" t="s">
        <v>1214</v>
      </c>
    </row>
    <row r="75" spans="1:15" x14ac:dyDescent="0.25">
      <c r="A75" s="1" t="s">
        <v>19</v>
      </c>
      <c r="B75" s="6">
        <v>12235</v>
      </c>
      <c r="C75" s="2" t="str">
        <f>VLOOKUP(B75,'Center Name'!$A:$B,2,FALSE)</f>
        <v>Garden State Plaza</v>
      </c>
      <c r="D75" s="6">
        <v>222924</v>
      </c>
      <c r="E75" s="47">
        <v>44505</v>
      </c>
      <c r="F75" t="s">
        <v>153</v>
      </c>
      <c r="G75" s="106">
        <v>931017</v>
      </c>
      <c r="H75" s="61" t="s">
        <v>154</v>
      </c>
      <c r="I75" s="53">
        <v>44643</v>
      </c>
      <c r="J75" s="53"/>
      <c r="K75" s="12">
        <v>45007</v>
      </c>
      <c r="L75" s="51">
        <v>814755</v>
      </c>
      <c r="M75" s="51">
        <f>-814755+271585+271585</f>
        <v>-271585</v>
      </c>
      <c r="N75" s="69" t="s">
        <v>28</v>
      </c>
      <c r="O75" s="1" t="s">
        <v>1214</v>
      </c>
    </row>
    <row r="76" spans="1:15" x14ac:dyDescent="0.25">
      <c r="A76" t="s">
        <v>19</v>
      </c>
      <c r="B76" s="60">
        <v>12235</v>
      </c>
      <c r="C76" s="2" t="str">
        <f>VLOOKUP(B76,'Center Name'!$A:$B,2,FALSE)</f>
        <v>Garden State Plaza</v>
      </c>
      <c r="D76" s="6">
        <v>221221</v>
      </c>
      <c r="E76" s="47">
        <v>44312</v>
      </c>
      <c r="F76" s="1" t="s">
        <v>146</v>
      </c>
      <c r="G76" s="106">
        <v>934939</v>
      </c>
      <c r="H76" s="60">
        <v>1204</v>
      </c>
      <c r="I76" s="12">
        <v>44372</v>
      </c>
      <c r="J76" s="12"/>
      <c r="K76" s="12">
        <v>45101</v>
      </c>
      <c r="L76" s="51">
        <v>187380</v>
      </c>
      <c r="M76" s="51">
        <v>-187380</v>
      </c>
      <c r="N76" s="69" t="s">
        <v>111</v>
      </c>
      <c r="O76" s="1" t="s">
        <v>1214</v>
      </c>
    </row>
    <row r="77" spans="1:15" x14ac:dyDescent="0.25">
      <c r="A77" s="1" t="s">
        <v>19</v>
      </c>
      <c r="B77" s="6">
        <v>12235</v>
      </c>
      <c r="C77" s="2" t="str">
        <f>VLOOKUP(B77,'Center Name'!$A:$B,2,FALSE)</f>
        <v>Garden State Plaza</v>
      </c>
      <c r="D77" s="6">
        <v>223902</v>
      </c>
      <c r="E77" s="53">
        <v>44681</v>
      </c>
      <c r="F77" t="s">
        <v>159</v>
      </c>
      <c r="G77" s="106">
        <v>938018</v>
      </c>
      <c r="H77" s="61"/>
      <c r="I77" s="12"/>
      <c r="J77" s="12"/>
      <c r="K77" s="12"/>
      <c r="L77" s="51">
        <v>167140.32</v>
      </c>
      <c r="M77" s="51">
        <v>-167140.32</v>
      </c>
      <c r="N77" s="69"/>
      <c r="O77" s="1" t="s">
        <v>1218</v>
      </c>
    </row>
    <row r="78" spans="1:15" x14ac:dyDescent="0.25">
      <c r="A78" s="1" t="s">
        <v>19</v>
      </c>
      <c r="B78" s="6">
        <v>12235</v>
      </c>
      <c r="C78" s="2" t="str">
        <f>VLOOKUP(B78,'Center Name'!$A:$B,2,FALSE)</f>
        <v>Garden State Plaza</v>
      </c>
      <c r="D78" s="6">
        <v>222607</v>
      </c>
      <c r="E78" s="53">
        <v>44561</v>
      </c>
      <c r="F78" t="s">
        <v>151</v>
      </c>
      <c r="G78" s="106">
        <v>936166</v>
      </c>
      <c r="H78" s="61">
        <v>1223</v>
      </c>
      <c r="I78" s="12">
        <v>44447</v>
      </c>
      <c r="J78" s="12"/>
      <c r="K78" s="12">
        <v>44811</v>
      </c>
      <c r="L78" s="51">
        <v>100000</v>
      </c>
      <c r="M78" s="51">
        <v>-100000</v>
      </c>
      <c r="N78" s="69" t="s">
        <v>28</v>
      </c>
      <c r="O78" s="1" t="s">
        <v>1214</v>
      </c>
    </row>
    <row r="79" spans="1:15" ht="12.75" customHeight="1" x14ac:dyDescent="0.25">
      <c r="A79" t="s">
        <v>19</v>
      </c>
      <c r="B79" s="60">
        <v>12235</v>
      </c>
      <c r="C79" s="2" t="str">
        <f>VLOOKUP(B79,'Center Name'!$A:$B,2,FALSE)</f>
        <v>Garden State Plaza</v>
      </c>
      <c r="D79" s="6">
        <v>220421</v>
      </c>
      <c r="E79" s="47">
        <v>44154</v>
      </c>
      <c r="F79" s="1" t="s">
        <v>141</v>
      </c>
      <c r="G79" s="106">
        <v>23536</v>
      </c>
      <c r="H79" s="60">
        <v>2162</v>
      </c>
      <c r="I79" s="12">
        <v>43814</v>
      </c>
      <c r="J79" s="12">
        <v>43814</v>
      </c>
      <c r="K79" s="12">
        <v>43813</v>
      </c>
      <c r="L79" s="51">
        <v>90000</v>
      </c>
      <c r="M79" s="51">
        <v>-90000</v>
      </c>
      <c r="N79" s="69" t="s">
        <v>28</v>
      </c>
      <c r="O79" s="1" t="s">
        <v>1213</v>
      </c>
    </row>
    <row r="80" spans="1:15" ht="12.75" customHeight="1" x14ac:dyDescent="0.25">
      <c r="A80" t="s">
        <v>19</v>
      </c>
      <c r="B80" s="60">
        <v>12235</v>
      </c>
      <c r="C80" s="2" t="str">
        <f>VLOOKUP(B80,'Center Name'!$A:$B,2,FALSE)</f>
        <v>Garden State Plaza</v>
      </c>
      <c r="D80" s="6">
        <v>221921</v>
      </c>
      <c r="E80" s="47">
        <v>44469</v>
      </c>
      <c r="F80" s="1" t="s">
        <v>149</v>
      </c>
      <c r="G80" s="106">
        <v>931702</v>
      </c>
      <c r="H80" s="60">
        <v>1109</v>
      </c>
      <c r="I80" s="12">
        <v>44346</v>
      </c>
      <c r="J80" s="12"/>
      <c r="K80" s="12">
        <v>45075</v>
      </c>
      <c r="L80" s="51">
        <v>170660</v>
      </c>
      <c r="M80" s="51">
        <f>-170660+100000</f>
        <v>-70660</v>
      </c>
      <c r="N80" s="69" t="s">
        <v>111</v>
      </c>
      <c r="O80" s="1" t="s">
        <v>1214</v>
      </c>
    </row>
    <row r="81" spans="1:15" x14ac:dyDescent="0.25">
      <c r="A81" t="s">
        <v>19</v>
      </c>
      <c r="B81" s="60">
        <v>12235</v>
      </c>
      <c r="C81" s="2" t="str">
        <f>VLOOKUP(B81,'Center Name'!$A:$B,2,FALSE)</f>
        <v>Garden State Plaza</v>
      </c>
      <c r="D81" s="6">
        <v>214031</v>
      </c>
      <c r="E81" s="47">
        <v>43805</v>
      </c>
      <c r="F81" s="1" t="s">
        <v>139</v>
      </c>
      <c r="G81" s="106">
        <v>23608</v>
      </c>
      <c r="H81" s="60" t="s">
        <v>140</v>
      </c>
      <c r="I81" s="12">
        <v>43922</v>
      </c>
      <c r="J81" s="12"/>
      <c r="K81" s="12">
        <v>44957</v>
      </c>
      <c r="L81" s="51">
        <v>100000</v>
      </c>
      <c r="M81" s="51">
        <f>-100000+70000</f>
        <v>-30000</v>
      </c>
      <c r="N81" s="69" t="s">
        <v>76</v>
      </c>
      <c r="O81" s="1" t="s">
        <v>1214</v>
      </c>
    </row>
    <row r="82" spans="1:15" x14ac:dyDescent="0.25">
      <c r="A82" t="s">
        <v>19</v>
      </c>
      <c r="B82" s="60">
        <v>12235</v>
      </c>
      <c r="C82" s="2" t="str">
        <f>VLOOKUP(B82,'Center Name'!$A:$B,2,FALSE)</f>
        <v>Garden State Plaza</v>
      </c>
      <c r="D82" s="6">
        <v>211895</v>
      </c>
      <c r="E82" s="47">
        <v>43672</v>
      </c>
      <c r="F82" s="1" t="s">
        <v>136</v>
      </c>
      <c r="G82" s="106">
        <v>34729</v>
      </c>
      <c r="H82" s="60">
        <v>1148</v>
      </c>
      <c r="I82" s="12">
        <v>43538</v>
      </c>
      <c r="J82" s="12">
        <v>43538</v>
      </c>
      <c r="K82" s="12">
        <v>44681</v>
      </c>
      <c r="L82" s="51">
        <v>25000</v>
      </c>
      <c r="M82" s="51">
        <v>-25000</v>
      </c>
      <c r="N82" s="69" t="s">
        <v>137</v>
      </c>
      <c r="O82" s="1" t="s">
        <v>1213</v>
      </c>
    </row>
    <row r="83" spans="1:15" ht="12.6" customHeight="1" x14ac:dyDescent="0.25">
      <c r="A83" t="s">
        <v>19</v>
      </c>
      <c r="B83" s="60">
        <v>12235</v>
      </c>
      <c r="C83" s="2" t="str">
        <f>VLOOKUP(B83,'Center Name'!$A:$B,2,FALSE)</f>
        <v>Garden State Plaza</v>
      </c>
      <c r="D83" s="6">
        <v>212841</v>
      </c>
      <c r="E83" s="47">
        <v>43746</v>
      </c>
      <c r="F83" s="1" t="s">
        <v>138</v>
      </c>
      <c r="G83" s="106">
        <v>22510</v>
      </c>
      <c r="H83" s="60">
        <v>2144</v>
      </c>
      <c r="I83" s="12">
        <v>43497</v>
      </c>
      <c r="J83" s="12">
        <v>43497</v>
      </c>
      <c r="K83" s="12">
        <v>44195</v>
      </c>
      <c r="L83" s="51">
        <v>100000</v>
      </c>
      <c r="M83" s="51">
        <f>-100000+90397.68</f>
        <v>-9602.320000000007</v>
      </c>
      <c r="N83" s="69" t="s">
        <v>28</v>
      </c>
      <c r="O83" s="1" t="s">
        <v>1213</v>
      </c>
    </row>
    <row r="84" spans="1:15" x14ac:dyDescent="0.25">
      <c r="A84" t="s">
        <v>19</v>
      </c>
      <c r="B84" s="60">
        <v>12235</v>
      </c>
      <c r="C84" s="2" t="str">
        <f>VLOOKUP(B84,'Center Name'!$A:$B,2,FALSE)</f>
        <v>Garden State Plaza</v>
      </c>
      <c r="D84" s="6">
        <v>220590</v>
      </c>
      <c r="E84" s="47">
        <v>44287</v>
      </c>
      <c r="F84" s="1" t="s">
        <v>142</v>
      </c>
      <c r="G84" s="106">
        <v>932582</v>
      </c>
      <c r="H84" s="60">
        <v>9212</v>
      </c>
      <c r="I84" s="12">
        <v>44136</v>
      </c>
      <c r="J84" s="12">
        <v>44136</v>
      </c>
      <c r="K84" s="12">
        <v>44500</v>
      </c>
      <c r="L84" s="51">
        <v>6000</v>
      </c>
      <c r="M84" s="51">
        <v>-6000</v>
      </c>
      <c r="N84" s="69" t="s">
        <v>143</v>
      </c>
      <c r="O84" s="1" t="s">
        <v>1213</v>
      </c>
    </row>
    <row r="85" spans="1:15" ht="26.25" x14ac:dyDescent="0.25">
      <c r="A85" t="s">
        <v>19</v>
      </c>
      <c r="B85" s="6">
        <v>13010</v>
      </c>
      <c r="C85" s="2" t="str">
        <f>VLOOKUP(B85,'Center Name'!$A:$B,2,FALSE)</f>
        <v>Garden State Plaza-Basis Adj</v>
      </c>
      <c r="D85" s="6" t="s">
        <v>92</v>
      </c>
      <c r="E85" s="53">
        <v>38322</v>
      </c>
      <c r="F85" t="s">
        <v>483</v>
      </c>
      <c r="G85" s="48" t="s">
        <v>92</v>
      </c>
      <c r="H85" s="61" t="s">
        <v>92</v>
      </c>
      <c r="I85" s="53" t="s">
        <v>92</v>
      </c>
      <c r="J85" s="53"/>
      <c r="K85" s="12" t="s">
        <v>92</v>
      </c>
      <c r="L85" s="51"/>
      <c r="M85" s="51">
        <v>29687.5</v>
      </c>
      <c r="N85" s="63" t="s">
        <v>484</v>
      </c>
      <c r="O85" s="1" t="s">
        <v>1218</v>
      </c>
    </row>
    <row r="86" spans="1:15" ht="26.25" x14ac:dyDescent="0.25">
      <c r="A86" t="s">
        <v>19</v>
      </c>
      <c r="B86" s="6">
        <v>13011</v>
      </c>
      <c r="C86" s="2" t="str">
        <f>VLOOKUP(B86,'Center Name'!$A:$B,2,FALSE)</f>
        <v>Garden State Plaza-Step</v>
      </c>
      <c r="D86" s="6" t="s">
        <v>92</v>
      </c>
      <c r="E86" s="53">
        <v>38322</v>
      </c>
      <c r="F86" t="s">
        <v>483</v>
      </c>
      <c r="G86" s="48" t="s">
        <v>92</v>
      </c>
      <c r="H86" s="61" t="s">
        <v>92</v>
      </c>
      <c r="I86" s="53" t="s">
        <v>92</v>
      </c>
      <c r="J86" s="53"/>
      <c r="K86" s="12" t="s">
        <v>92</v>
      </c>
      <c r="L86" s="51"/>
      <c r="M86" s="51">
        <v>237500</v>
      </c>
      <c r="N86" s="63" t="s">
        <v>484</v>
      </c>
      <c r="O86" s="1" t="s">
        <v>1218</v>
      </c>
    </row>
    <row r="87" spans="1:15" x14ac:dyDescent="0.25">
      <c r="A87" s="1" t="s">
        <v>83</v>
      </c>
      <c r="B87" s="6">
        <v>12240</v>
      </c>
      <c r="C87" s="2" t="str">
        <f>VLOOKUP(B87,'Center Name'!$A:$B,2,FALSE)</f>
        <v>Hawthorn</v>
      </c>
      <c r="D87" s="6">
        <v>145429</v>
      </c>
      <c r="E87" s="53" t="s">
        <v>90</v>
      </c>
      <c r="F87" t="s">
        <v>161</v>
      </c>
      <c r="G87" s="106">
        <v>902617</v>
      </c>
      <c r="H87" s="61">
        <v>307</v>
      </c>
      <c r="I87" s="12" t="s">
        <v>92</v>
      </c>
      <c r="J87" s="12">
        <v>41841</v>
      </c>
      <c r="K87" s="12">
        <v>42205</v>
      </c>
      <c r="L87" s="51">
        <v>0</v>
      </c>
      <c r="M87" s="51">
        <v>-15835</v>
      </c>
      <c r="N87" s="63" t="s">
        <v>120</v>
      </c>
      <c r="O87" s="1" t="s">
        <v>1213</v>
      </c>
    </row>
    <row r="88" spans="1:15" x14ac:dyDescent="0.25">
      <c r="A88" s="1" t="s">
        <v>83</v>
      </c>
      <c r="B88" s="6">
        <v>12240</v>
      </c>
      <c r="C88" s="2" t="str">
        <f>VLOOKUP(B88,'Center Name'!$A:$B,2,FALSE)</f>
        <v>Hawthorn</v>
      </c>
      <c r="D88" s="6">
        <v>136797</v>
      </c>
      <c r="E88" s="53" t="s">
        <v>90</v>
      </c>
      <c r="F88" t="s">
        <v>162</v>
      </c>
      <c r="G88" s="106">
        <v>903520</v>
      </c>
      <c r="H88" s="61">
        <v>424</v>
      </c>
      <c r="I88" s="12" t="s">
        <v>92</v>
      </c>
      <c r="J88" s="12"/>
      <c r="K88" s="12" t="s">
        <v>92</v>
      </c>
      <c r="L88" s="51">
        <v>0</v>
      </c>
      <c r="M88" s="51">
        <v>-10125</v>
      </c>
      <c r="N88" s="63" t="s">
        <v>120</v>
      </c>
      <c r="O88" s="1" t="s">
        <v>1215</v>
      </c>
    </row>
    <row r="89" spans="1:15" x14ac:dyDescent="0.25">
      <c r="A89" s="1" t="s">
        <v>83</v>
      </c>
      <c r="B89" s="6">
        <v>12240</v>
      </c>
      <c r="C89" s="2" t="str">
        <f>VLOOKUP(B89,'Center Name'!$A:$B,2,FALSE)</f>
        <v>Hawthorn</v>
      </c>
      <c r="D89" s="6">
        <v>146821</v>
      </c>
      <c r="E89" s="53" t="s">
        <v>90</v>
      </c>
      <c r="F89" t="s">
        <v>163</v>
      </c>
      <c r="G89" s="106">
        <v>909116</v>
      </c>
      <c r="H89" s="61">
        <v>623</v>
      </c>
      <c r="I89" s="12" t="s">
        <v>92</v>
      </c>
      <c r="J89" s="12">
        <v>42117</v>
      </c>
      <c r="K89" s="12">
        <v>42482</v>
      </c>
      <c r="L89" s="51">
        <v>0</v>
      </c>
      <c r="M89" s="51">
        <v>-6700</v>
      </c>
      <c r="N89" s="63" t="s">
        <v>120</v>
      </c>
      <c r="O89" s="1" t="s">
        <v>1213</v>
      </c>
    </row>
    <row r="90" spans="1:15" x14ac:dyDescent="0.25">
      <c r="A90" s="1" t="s">
        <v>83</v>
      </c>
      <c r="B90" s="6">
        <v>12247</v>
      </c>
      <c r="C90" s="2" t="str">
        <f>VLOOKUP(B90,'Center Name'!$A:$B,2,FALSE)</f>
        <v>Mainplace</v>
      </c>
      <c r="D90" s="6">
        <v>141210</v>
      </c>
      <c r="E90" s="53" t="s">
        <v>165</v>
      </c>
      <c r="F90" t="s">
        <v>166</v>
      </c>
      <c r="G90" s="106">
        <v>905219</v>
      </c>
      <c r="H90" s="61">
        <v>1180</v>
      </c>
      <c r="I90" s="53">
        <v>41991</v>
      </c>
      <c r="J90" s="53"/>
      <c r="K90" s="12">
        <v>42356</v>
      </c>
      <c r="L90" s="51">
        <v>0</v>
      </c>
      <c r="M90" s="51">
        <v>-238500</v>
      </c>
      <c r="N90" s="63" t="s">
        <v>120</v>
      </c>
      <c r="O90" s="1" t="s">
        <v>1217</v>
      </c>
    </row>
    <row r="91" spans="1:15" x14ac:dyDescent="0.25">
      <c r="A91" s="1" t="s">
        <v>83</v>
      </c>
      <c r="B91" s="6">
        <v>12247</v>
      </c>
      <c r="C91" s="2" t="str">
        <f>VLOOKUP(B91,'Center Name'!$A:$B,2,FALSE)</f>
        <v>Mainplace</v>
      </c>
      <c r="D91" s="6">
        <v>54233</v>
      </c>
      <c r="E91" s="53">
        <v>39141</v>
      </c>
      <c r="F91" t="s">
        <v>101</v>
      </c>
      <c r="G91" s="106">
        <v>241242</v>
      </c>
      <c r="H91" s="61" t="s">
        <v>167</v>
      </c>
      <c r="I91" s="53">
        <v>39114</v>
      </c>
      <c r="J91" s="53"/>
      <c r="K91" s="12">
        <v>43496</v>
      </c>
      <c r="L91" s="51">
        <v>0</v>
      </c>
      <c r="M91" s="51">
        <v>-200000</v>
      </c>
      <c r="N91" s="70" t="s">
        <v>168</v>
      </c>
      <c r="O91" s="1" t="s">
        <v>1216</v>
      </c>
    </row>
    <row r="92" spans="1:15" x14ac:dyDescent="0.25">
      <c r="A92" s="1" t="s">
        <v>83</v>
      </c>
      <c r="B92" s="6">
        <v>12247</v>
      </c>
      <c r="C92" s="2" t="str">
        <f>VLOOKUP(B92,'Center Name'!$A:$B,2,FALSE)</f>
        <v>Mainplace</v>
      </c>
      <c r="D92" s="6">
        <v>130349</v>
      </c>
      <c r="E92" s="53">
        <v>41726</v>
      </c>
      <c r="F92" t="s">
        <v>169</v>
      </c>
      <c r="G92" s="106">
        <v>86167</v>
      </c>
      <c r="H92" s="61">
        <v>132</v>
      </c>
      <c r="I92" s="53">
        <v>40940</v>
      </c>
      <c r="J92" s="53"/>
      <c r="K92" s="12">
        <v>44592</v>
      </c>
      <c r="L92" s="51">
        <v>0</v>
      </c>
      <c r="M92" s="51">
        <v>-30000</v>
      </c>
      <c r="N92" s="70" t="s">
        <v>168</v>
      </c>
      <c r="O92" s="1" t="s">
        <v>1217</v>
      </c>
    </row>
    <row r="93" spans="1:15" x14ac:dyDescent="0.25">
      <c r="A93" s="1" t="s">
        <v>83</v>
      </c>
      <c r="B93" s="6">
        <v>12247</v>
      </c>
      <c r="C93" s="2" t="str">
        <f>VLOOKUP(B93,'Center Name'!$A:$B,2,FALSE)</f>
        <v>Mainplace</v>
      </c>
      <c r="D93" s="6">
        <v>142867</v>
      </c>
      <c r="E93" s="53" t="s">
        <v>90</v>
      </c>
      <c r="F93" t="s">
        <v>170</v>
      </c>
      <c r="G93" s="106">
        <v>86869</v>
      </c>
      <c r="H93" s="61">
        <v>603</v>
      </c>
      <c r="I93" s="53"/>
      <c r="J93" s="53"/>
      <c r="K93" s="12" t="s">
        <v>92</v>
      </c>
      <c r="L93" s="51">
        <v>0</v>
      </c>
      <c r="M93" s="51">
        <v>-16936</v>
      </c>
      <c r="N93" s="70" t="s">
        <v>93</v>
      </c>
      <c r="O93" s="1" t="s">
        <v>1216</v>
      </c>
    </row>
    <row r="94" spans="1:15" x14ac:dyDescent="0.25">
      <c r="A94" s="1" t="s">
        <v>83</v>
      </c>
      <c r="B94" s="6">
        <v>12247</v>
      </c>
      <c r="C94" s="2" t="str">
        <f>VLOOKUP(B94,'Center Name'!$A:$B,2,FALSE)</f>
        <v>Mainplace</v>
      </c>
      <c r="D94" s="6">
        <v>142862</v>
      </c>
      <c r="E94" s="53" t="s">
        <v>90</v>
      </c>
      <c r="F94" t="s">
        <v>171</v>
      </c>
      <c r="G94" s="71">
        <v>910484</v>
      </c>
      <c r="H94" s="61">
        <v>412</v>
      </c>
      <c r="I94" s="12"/>
      <c r="J94" s="12"/>
      <c r="K94" s="12" t="s">
        <v>92</v>
      </c>
      <c r="L94" s="51">
        <v>0</v>
      </c>
      <c r="M94" s="51">
        <v>-15000</v>
      </c>
      <c r="N94" s="70" t="s">
        <v>93</v>
      </c>
      <c r="O94" s="1" t="s">
        <v>1215</v>
      </c>
    </row>
    <row r="95" spans="1:15" ht="12.6" customHeight="1" x14ac:dyDescent="0.25">
      <c r="A95" t="s">
        <v>83</v>
      </c>
      <c r="B95" s="6">
        <v>12247</v>
      </c>
      <c r="C95" s="2" t="str">
        <f>VLOOKUP(B95,'Center Name'!$A:$B,2,FALSE)</f>
        <v>Mainplace</v>
      </c>
      <c r="D95" s="6">
        <v>141160</v>
      </c>
      <c r="E95" s="53">
        <v>42094</v>
      </c>
      <c r="F95" t="s">
        <v>172</v>
      </c>
      <c r="G95" s="106">
        <v>905986</v>
      </c>
      <c r="H95" s="61">
        <v>9060</v>
      </c>
      <c r="I95" s="12">
        <v>42021</v>
      </c>
      <c r="J95" s="12">
        <v>42021</v>
      </c>
      <c r="K95" s="12">
        <v>42385</v>
      </c>
      <c r="L95" s="51">
        <v>0</v>
      </c>
      <c r="M95" s="51">
        <v>-10000</v>
      </c>
      <c r="N95" s="63" t="s">
        <v>120</v>
      </c>
      <c r="O95" s="1" t="s">
        <v>1213</v>
      </c>
    </row>
    <row r="96" spans="1:15" x14ac:dyDescent="0.25">
      <c r="A96" t="s">
        <v>83</v>
      </c>
      <c r="B96" s="6">
        <v>12247</v>
      </c>
      <c r="C96" s="2" t="str">
        <f>VLOOKUP(B96,'Center Name'!$A:$B,2,FALSE)</f>
        <v>Mainplace</v>
      </c>
      <c r="D96" s="6">
        <v>136894</v>
      </c>
      <c r="E96" s="53">
        <v>42243</v>
      </c>
      <c r="F96" t="s">
        <v>173</v>
      </c>
      <c r="G96" s="106">
        <v>910977</v>
      </c>
      <c r="H96" s="61">
        <v>9040</v>
      </c>
      <c r="I96" s="12">
        <v>42186</v>
      </c>
      <c r="J96" s="12"/>
      <c r="K96" s="12">
        <v>43281</v>
      </c>
      <c r="L96" s="51">
        <v>0</v>
      </c>
      <c r="M96" s="51">
        <v>-10000</v>
      </c>
      <c r="N96" s="70" t="s">
        <v>168</v>
      </c>
      <c r="O96" s="1" t="s">
        <v>1215</v>
      </c>
    </row>
    <row r="97" spans="1:15" x14ac:dyDescent="0.25">
      <c r="A97" t="s">
        <v>83</v>
      </c>
      <c r="B97" s="6">
        <v>12247</v>
      </c>
      <c r="C97" s="2" t="str">
        <f>VLOOKUP(B97,'Center Name'!$A:$B,2,FALSE)</f>
        <v>Mainplace</v>
      </c>
      <c r="D97" s="6">
        <v>102120</v>
      </c>
      <c r="E97" s="53">
        <v>41851</v>
      </c>
      <c r="F97" t="s">
        <v>174</v>
      </c>
      <c r="G97" s="106">
        <v>62427</v>
      </c>
      <c r="H97" s="61">
        <v>9210</v>
      </c>
      <c r="I97" s="12">
        <v>41640</v>
      </c>
      <c r="J97" s="12">
        <v>40983</v>
      </c>
      <c r="K97" s="12">
        <v>41347</v>
      </c>
      <c r="L97" s="51">
        <v>0</v>
      </c>
      <c r="M97" s="51">
        <v>-4092.16</v>
      </c>
      <c r="N97" s="63" t="s">
        <v>120</v>
      </c>
      <c r="O97" s="1" t="s">
        <v>1213</v>
      </c>
    </row>
    <row r="98" spans="1:15" x14ac:dyDescent="0.25">
      <c r="A98" t="s">
        <v>83</v>
      </c>
      <c r="B98" s="6">
        <v>12248</v>
      </c>
      <c r="C98" s="2" t="str">
        <f>VLOOKUP(B98,'Center Name'!$A:$B,2,FALSE)</f>
        <v>Meriden</v>
      </c>
      <c r="D98" s="6">
        <v>92570</v>
      </c>
      <c r="E98" s="53"/>
      <c r="F98" t="s">
        <v>152</v>
      </c>
      <c r="G98" s="106">
        <v>46009</v>
      </c>
      <c r="H98" s="61">
        <v>4020</v>
      </c>
      <c r="I98" s="12">
        <v>38671</v>
      </c>
      <c r="J98" s="12"/>
      <c r="K98" s="12">
        <v>44227</v>
      </c>
      <c r="L98" s="51">
        <v>575000</v>
      </c>
      <c r="M98" s="51">
        <f>-575000+460000</f>
        <v>-115000</v>
      </c>
      <c r="N98" s="52" t="s">
        <v>176</v>
      </c>
      <c r="O98" s="1" t="s">
        <v>1215</v>
      </c>
    </row>
    <row r="99" spans="1:15" ht="12.6" customHeight="1" x14ac:dyDescent="0.25">
      <c r="A99" t="s">
        <v>83</v>
      </c>
      <c r="B99" s="6">
        <v>12248</v>
      </c>
      <c r="C99" s="2" t="str">
        <f>VLOOKUP(B99,'Center Name'!$A:$B,2,FALSE)</f>
        <v>Meriden</v>
      </c>
      <c r="D99" s="6">
        <v>148401</v>
      </c>
      <c r="E99" s="47">
        <v>42460</v>
      </c>
      <c r="F99" t="s">
        <v>101</v>
      </c>
      <c r="G99" s="106">
        <v>46972</v>
      </c>
      <c r="H99" s="54">
        <v>2004</v>
      </c>
      <c r="I99" s="50">
        <v>42425</v>
      </c>
      <c r="J99" s="50"/>
      <c r="K99" s="50">
        <v>46053</v>
      </c>
      <c r="L99" s="51">
        <v>100000</v>
      </c>
      <c r="M99" s="51">
        <f>-100000+85000</f>
        <v>-15000</v>
      </c>
      <c r="N99" s="52" t="s">
        <v>32</v>
      </c>
      <c r="O99" t="s">
        <v>1214</v>
      </c>
    </row>
    <row r="100" spans="1:15" x14ac:dyDescent="0.25">
      <c r="A100" t="s">
        <v>19</v>
      </c>
      <c r="B100" s="6">
        <v>12253</v>
      </c>
      <c r="C100" s="2" t="str">
        <f>VLOOKUP(B100,'Center Name'!$A:$B,2,FALSE)</f>
        <v>Mission Valley</v>
      </c>
      <c r="D100" s="6">
        <v>221216</v>
      </c>
      <c r="E100" s="47">
        <v>44313</v>
      </c>
      <c r="F100" s="1" t="s">
        <v>179</v>
      </c>
      <c r="G100" s="106">
        <v>934805</v>
      </c>
      <c r="H100" s="54">
        <v>206</v>
      </c>
      <c r="I100" s="50">
        <v>44423</v>
      </c>
      <c r="J100" s="50"/>
      <c r="K100" s="50">
        <v>45152</v>
      </c>
      <c r="L100" s="51">
        <v>995900</v>
      </c>
      <c r="M100" s="51">
        <v>-995900</v>
      </c>
      <c r="N100" s="52" t="s">
        <v>180</v>
      </c>
      <c r="O100" t="s">
        <v>1214</v>
      </c>
    </row>
    <row r="101" spans="1:15" x14ac:dyDescent="0.25">
      <c r="A101" t="s">
        <v>19</v>
      </c>
      <c r="B101" s="6">
        <v>12253</v>
      </c>
      <c r="C101" s="2" t="str">
        <f>VLOOKUP(B101,'Center Name'!$A:$B,2,FALSE)</f>
        <v>Mission Valley</v>
      </c>
      <c r="D101" s="6">
        <v>212842</v>
      </c>
      <c r="E101" s="47">
        <v>43746</v>
      </c>
      <c r="F101" t="s">
        <v>178</v>
      </c>
      <c r="G101" s="106">
        <v>64474</v>
      </c>
      <c r="H101" s="54">
        <v>9005</v>
      </c>
      <c r="I101" s="50">
        <v>43556</v>
      </c>
      <c r="J101" s="50"/>
      <c r="K101" s="50">
        <v>44742</v>
      </c>
      <c r="L101" s="51">
        <v>5000</v>
      </c>
      <c r="M101" s="51">
        <v>-5000</v>
      </c>
      <c r="N101" s="52" t="s">
        <v>76</v>
      </c>
      <c r="O101" t="s">
        <v>1214</v>
      </c>
    </row>
    <row r="102" spans="1:15" ht="13.5" customHeight="1" x14ac:dyDescent="0.25">
      <c r="A102" t="s">
        <v>19</v>
      </c>
      <c r="B102" s="6">
        <v>12254</v>
      </c>
      <c r="C102" s="2" t="str">
        <f>VLOOKUP(B102,'Center Name'!$A:$B,2,FALSE)</f>
        <v>Mission Valley West</v>
      </c>
      <c r="D102" s="6">
        <v>222656</v>
      </c>
      <c r="E102" s="47">
        <v>44500</v>
      </c>
      <c r="F102" s="1" t="s">
        <v>166</v>
      </c>
      <c r="G102" s="106">
        <v>929536</v>
      </c>
      <c r="H102" s="54">
        <v>1013</v>
      </c>
      <c r="I102" s="50">
        <v>43770</v>
      </c>
      <c r="J102" s="50">
        <v>43770</v>
      </c>
      <c r="K102" s="50">
        <v>44136</v>
      </c>
      <c r="L102" s="51">
        <v>270000</v>
      </c>
      <c r="M102" s="51">
        <v>-270000</v>
      </c>
      <c r="N102" s="52" t="s">
        <v>182</v>
      </c>
      <c r="O102" t="s">
        <v>1213</v>
      </c>
    </row>
    <row r="103" spans="1:15" ht="12.75" customHeight="1" x14ac:dyDescent="0.25">
      <c r="A103" t="s">
        <v>19</v>
      </c>
      <c r="B103" s="6">
        <v>12255</v>
      </c>
      <c r="C103" s="2" t="str">
        <f>VLOOKUP(B103,'Center Name'!$A:$B,2,FALSE)</f>
        <v>Montgomery</v>
      </c>
      <c r="D103" s="6">
        <v>221756</v>
      </c>
      <c r="E103" s="47">
        <v>44377</v>
      </c>
      <c r="F103" s="1" t="s">
        <v>187</v>
      </c>
      <c r="G103" s="106">
        <v>931682</v>
      </c>
      <c r="H103" s="54">
        <v>2464</v>
      </c>
      <c r="I103" s="50">
        <v>44044</v>
      </c>
      <c r="J103" s="50">
        <v>44044</v>
      </c>
      <c r="K103" s="50">
        <v>44408</v>
      </c>
      <c r="L103" s="51">
        <v>205000</v>
      </c>
      <c r="M103" s="51">
        <v>-205000</v>
      </c>
      <c r="N103" s="52" t="s">
        <v>28</v>
      </c>
      <c r="O103" t="s">
        <v>1213</v>
      </c>
    </row>
    <row r="104" spans="1:15" ht="15" customHeight="1" x14ac:dyDescent="0.25">
      <c r="A104" t="s">
        <v>19</v>
      </c>
      <c r="B104" s="6">
        <v>12255</v>
      </c>
      <c r="C104" s="2" t="str">
        <f>VLOOKUP(B104,'Center Name'!$A:$B,2,FALSE)</f>
        <v>Montgomery</v>
      </c>
      <c r="D104" s="6">
        <v>214680</v>
      </c>
      <c r="E104" s="47">
        <v>43801</v>
      </c>
      <c r="F104" s="1" t="s">
        <v>186</v>
      </c>
      <c r="G104" s="106">
        <v>925349</v>
      </c>
      <c r="H104" s="54">
        <v>2354</v>
      </c>
      <c r="I104" s="50">
        <v>43591</v>
      </c>
      <c r="J104" s="50">
        <v>43591</v>
      </c>
      <c r="K104" s="50">
        <v>43956</v>
      </c>
      <c r="L104" s="51">
        <v>100000</v>
      </c>
      <c r="M104" s="51">
        <v>-100000</v>
      </c>
      <c r="N104" s="52" t="s">
        <v>28</v>
      </c>
      <c r="O104" t="s">
        <v>1213</v>
      </c>
    </row>
    <row r="105" spans="1:15" ht="12.75" customHeight="1" x14ac:dyDescent="0.25">
      <c r="A105" s="6" t="s">
        <v>19</v>
      </c>
      <c r="B105" s="6">
        <v>12255</v>
      </c>
      <c r="C105" s="2" t="str">
        <f>VLOOKUP(B105,'Center Name'!$A:$B,2,FALSE)</f>
        <v>Montgomery</v>
      </c>
      <c r="D105" s="6">
        <v>196871</v>
      </c>
      <c r="E105" s="47">
        <v>43461</v>
      </c>
      <c r="F105" s="1" t="s">
        <v>21</v>
      </c>
      <c r="G105" s="106">
        <v>926541</v>
      </c>
      <c r="H105" s="54">
        <v>2104</v>
      </c>
      <c r="I105" s="50">
        <v>43435</v>
      </c>
      <c r="J105" s="50">
        <v>43674</v>
      </c>
      <c r="K105" s="7">
        <v>44769</v>
      </c>
      <c r="L105" s="51">
        <v>50000</v>
      </c>
      <c r="M105" s="51">
        <v>-50000</v>
      </c>
      <c r="N105" s="52" t="s">
        <v>185</v>
      </c>
      <c r="O105" t="s">
        <v>1213</v>
      </c>
    </row>
    <row r="106" spans="1:15" ht="12.75" customHeight="1" x14ac:dyDescent="0.25">
      <c r="A106" t="s">
        <v>19</v>
      </c>
      <c r="B106" s="6">
        <v>12255</v>
      </c>
      <c r="C106" s="2" t="str">
        <f>VLOOKUP(B106,'Center Name'!$A:$B,2,FALSE)</f>
        <v>Montgomery</v>
      </c>
      <c r="D106" s="6">
        <v>211698</v>
      </c>
      <c r="E106" s="47">
        <v>43657</v>
      </c>
      <c r="F106" s="1" t="s">
        <v>26</v>
      </c>
      <c r="G106" s="106">
        <v>928153</v>
      </c>
      <c r="H106" s="54">
        <v>2154</v>
      </c>
      <c r="I106" s="50">
        <v>43605</v>
      </c>
      <c r="J106" s="50">
        <v>43636</v>
      </c>
      <c r="K106" s="50">
        <v>44001</v>
      </c>
      <c r="L106" s="51">
        <v>41240</v>
      </c>
      <c r="M106" s="51">
        <v>-41240</v>
      </c>
      <c r="N106" s="52" t="s">
        <v>28</v>
      </c>
      <c r="O106" t="s">
        <v>1213</v>
      </c>
    </row>
    <row r="107" spans="1:15" ht="12.75" customHeight="1" x14ac:dyDescent="0.25">
      <c r="A107" t="s">
        <v>19</v>
      </c>
      <c r="B107" s="6">
        <v>12255</v>
      </c>
      <c r="C107" s="2" t="str">
        <f>VLOOKUP(B107,'Center Name'!$A:$B,2,FALSE)</f>
        <v>Montgomery</v>
      </c>
      <c r="D107" s="6">
        <v>192557</v>
      </c>
      <c r="E107" s="47">
        <v>43236</v>
      </c>
      <c r="F107" s="1" t="s">
        <v>184</v>
      </c>
      <c r="G107" s="106">
        <v>923645</v>
      </c>
      <c r="H107" s="54">
        <v>1010</v>
      </c>
      <c r="I107" s="50">
        <v>43282</v>
      </c>
      <c r="J107" s="50">
        <v>43282</v>
      </c>
      <c r="K107" s="50">
        <v>44012</v>
      </c>
      <c r="L107" s="51">
        <v>16666.66</v>
      </c>
      <c r="M107" s="51">
        <v>-16666.66</v>
      </c>
      <c r="N107" s="52" t="s">
        <v>28</v>
      </c>
      <c r="O107" t="s">
        <v>1213</v>
      </c>
    </row>
    <row r="108" spans="1:15" ht="12.75" customHeight="1" x14ac:dyDescent="0.25">
      <c r="A108" t="s">
        <v>19</v>
      </c>
      <c r="B108" s="6">
        <v>12255</v>
      </c>
      <c r="C108" s="2" t="str">
        <f>VLOOKUP(B108,'Center Name'!$A:$B,2,FALSE)</f>
        <v>Montgomery</v>
      </c>
      <c r="D108" s="6">
        <v>223568</v>
      </c>
      <c r="E108" s="53">
        <v>44692</v>
      </c>
      <c r="F108" t="s">
        <v>1150</v>
      </c>
      <c r="G108" s="48" t="s">
        <v>1207</v>
      </c>
      <c r="H108" s="61" t="s">
        <v>92</v>
      </c>
      <c r="I108" s="53"/>
      <c r="J108" s="53"/>
      <c r="K108" s="12">
        <v>1</v>
      </c>
      <c r="L108" s="51"/>
      <c r="M108" s="51">
        <v>202500</v>
      </c>
      <c r="N108" s="63" t="s">
        <v>1219</v>
      </c>
      <c r="O108" s="1" t="s">
        <v>1218</v>
      </c>
    </row>
    <row r="109" spans="1:15" ht="12.75" customHeight="1" x14ac:dyDescent="0.25">
      <c r="A109" t="s">
        <v>19</v>
      </c>
      <c r="B109" s="6">
        <v>12263</v>
      </c>
      <c r="C109" s="2" t="str">
        <f>VLOOKUP(B109,'Center Name'!$A:$B,2,FALSE)</f>
        <v>North County</v>
      </c>
      <c r="D109" s="6">
        <v>221191</v>
      </c>
      <c r="E109" s="47">
        <v>44377</v>
      </c>
      <c r="F109" s="1" t="s">
        <v>194</v>
      </c>
      <c r="G109" s="106">
        <v>934342</v>
      </c>
      <c r="H109" s="61">
        <v>461</v>
      </c>
      <c r="I109" s="53">
        <v>44325</v>
      </c>
      <c r="J109" s="53"/>
      <c r="K109" s="12">
        <v>44873</v>
      </c>
      <c r="L109" s="51">
        <v>194310</v>
      </c>
      <c r="M109" s="51">
        <v>-194310</v>
      </c>
      <c r="N109" s="59" t="s">
        <v>68</v>
      </c>
      <c r="O109" s="1" t="s">
        <v>1214</v>
      </c>
    </row>
    <row r="110" spans="1:15" ht="12.75" customHeight="1" x14ac:dyDescent="0.25">
      <c r="A110" t="s">
        <v>19</v>
      </c>
      <c r="B110" s="6">
        <v>12263</v>
      </c>
      <c r="C110" s="2" t="str">
        <f>VLOOKUP(B110,'Center Name'!$A:$B,2,FALSE)</f>
        <v>North County</v>
      </c>
      <c r="D110" s="6">
        <v>215074</v>
      </c>
      <c r="E110" s="47">
        <v>43871</v>
      </c>
      <c r="F110" s="1" t="s">
        <v>191</v>
      </c>
      <c r="G110" s="106">
        <v>928966</v>
      </c>
      <c r="H110" s="61">
        <v>355</v>
      </c>
      <c r="I110" s="53">
        <v>43740</v>
      </c>
      <c r="J110" s="53">
        <v>43740</v>
      </c>
      <c r="K110" s="12">
        <v>44105</v>
      </c>
      <c r="L110" s="51">
        <v>33780</v>
      </c>
      <c r="M110" s="51">
        <v>-33780</v>
      </c>
      <c r="N110" s="52" t="s">
        <v>28</v>
      </c>
      <c r="O110" s="1" t="s">
        <v>1213</v>
      </c>
    </row>
    <row r="111" spans="1:15" ht="12.75" customHeight="1" x14ac:dyDescent="0.25">
      <c r="A111" t="s">
        <v>19</v>
      </c>
      <c r="B111" s="6">
        <v>12263</v>
      </c>
      <c r="C111" s="2" t="str">
        <f>VLOOKUP(B111,'Center Name'!$A:$B,2,FALSE)</f>
        <v>North County</v>
      </c>
      <c r="D111" s="6">
        <v>214847</v>
      </c>
      <c r="E111" s="47">
        <v>43847</v>
      </c>
      <c r="F111" s="1" t="s">
        <v>190</v>
      </c>
      <c r="G111" s="106">
        <v>928887</v>
      </c>
      <c r="H111" s="61">
        <v>9029</v>
      </c>
      <c r="I111" s="53">
        <v>43813</v>
      </c>
      <c r="J111" s="53">
        <v>43813</v>
      </c>
      <c r="K111" s="12">
        <v>44178</v>
      </c>
      <c r="L111" s="51">
        <v>8500</v>
      </c>
      <c r="M111" s="51">
        <v>-8500</v>
      </c>
      <c r="N111" s="52" t="s">
        <v>28</v>
      </c>
      <c r="O111" s="1" t="s">
        <v>1213</v>
      </c>
    </row>
    <row r="112" spans="1:15" ht="12.75" customHeight="1" x14ac:dyDescent="0.25">
      <c r="A112" t="s">
        <v>19</v>
      </c>
      <c r="B112" s="6">
        <v>12263</v>
      </c>
      <c r="C112" s="2" t="str">
        <f>VLOOKUP(B112,'Center Name'!$A:$B,2,FALSE)</f>
        <v>North County</v>
      </c>
      <c r="D112" s="6">
        <v>220090</v>
      </c>
      <c r="E112" s="47">
        <v>44279</v>
      </c>
      <c r="F112" s="1" t="s">
        <v>192</v>
      </c>
      <c r="G112" s="106">
        <v>925561</v>
      </c>
      <c r="H112" s="61">
        <v>257</v>
      </c>
      <c r="I112" s="53">
        <v>44027</v>
      </c>
      <c r="J112" s="53">
        <v>44027</v>
      </c>
      <c r="K112" s="12">
        <v>44391</v>
      </c>
      <c r="L112" s="51">
        <v>65000</v>
      </c>
      <c r="M112" s="51">
        <f>64724.19-65000</f>
        <v>-275.80999999999767</v>
      </c>
      <c r="N112" s="59" t="s">
        <v>193</v>
      </c>
      <c r="O112" s="1" t="s">
        <v>1213</v>
      </c>
    </row>
    <row r="113" spans="1:15" ht="12.75" customHeight="1" x14ac:dyDescent="0.25">
      <c r="A113" t="s">
        <v>19</v>
      </c>
      <c r="B113" s="6">
        <v>12266</v>
      </c>
      <c r="C113" s="2" t="str">
        <f>VLOOKUP(B113,'Center Name'!$A:$B,2,FALSE)</f>
        <v>Oakridge</v>
      </c>
      <c r="D113" s="6">
        <v>223552</v>
      </c>
      <c r="E113" s="53">
        <v>44592</v>
      </c>
      <c r="F113" s="1" t="s">
        <v>219</v>
      </c>
      <c r="G113" s="106">
        <v>936188</v>
      </c>
      <c r="H113" s="60" t="s">
        <v>86</v>
      </c>
      <c r="I113" s="12"/>
      <c r="J113" s="12"/>
      <c r="K113" s="12"/>
      <c r="L113" s="51">
        <v>525000</v>
      </c>
      <c r="M113" s="51">
        <f>-700000+175000</f>
        <v>-525000</v>
      </c>
      <c r="N113" s="52"/>
      <c r="O113" t="s">
        <v>1215</v>
      </c>
    </row>
    <row r="114" spans="1:15" ht="12.75" customHeight="1" x14ac:dyDescent="0.25">
      <c r="A114" t="s">
        <v>19</v>
      </c>
      <c r="B114" s="6">
        <v>12266</v>
      </c>
      <c r="C114" s="2" t="str">
        <f>VLOOKUP(B114,'Center Name'!$A:$B,2,FALSE)</f>
        <v>Oakridge</v>
      </c>
      <c r="D114" s="6">
        <v>223141</v>
      </c>
      <c r="E114" s="53">
        <v>44592</v>
      </c>
      <c r="F114" s="1" t="s">
        <v>179</v>
      </c>
      <c r="G114" s="106">
        <v>937586</v>
      </c>
      <c r="H114" s="60" t="s">
        <v>218</v>
      </c>
      <c r="I114" s="12"/>
      <c r="J114" s="12"/>
      <c r="K114" s="12"/>
      <c r="L114" s="51">
        <v>478940.28</v>
      </c>
      <c r="M114" s="51">
        <v>-478940.28</v>
      </c>
      <c r="N114" s="52"/>
      <c r="O114" t="s">
        <v>1216</v>
      </c>
    </row>
    <row r="115" spans="1:15" ht="12.75" customHeight="1" x14ac:dyDescent="0.25">
      <c r="A115" t="s">
        <v>19</v>
      </c>
      <c r="B115" s="6">
        <v>12266</v>
      </c>
      <c r="C115" s="2" t="str">
        <f>VLOOKUP(B115,'Center Name'!$A:$B,2,FALSE)</f>
        <v>Oakridge</v>
      </c>
      <c r="D115" s="6">
        <v>221878</v>
      </c>
      <c r="E115" s="47">
        <v>44408</v>
      </c>
      <c r="F115" s="1" t="s">
        <v>206</v>
      </c>
      <c r="G115" s="106">
        <v>931861</v>
      </c>
      <c r="H115" s="60" t="s">
        <v>207</v>
      </c>
      <c r="I115" s="12">
        <v>44044</v>
      </c>
      <c r="J115" s="12">
        <v>44044</v>
      </c>
      <c r="K115" s="12">
        <v>44408</v>
      </c>
      <c r="L115" s="51">
        <v>200000</v>
      </c>
      <c r="M115" s="51">
        <f>-L115</f>
        <v>-200000</v>
      </c>
      <c r="N115" s="52" t="s">
        <v>28</v>
      </c>
      <c r="O115" t="s">
        <v>1213</v>
      </c>
    </row>
    <row r="116" spans="1:15" ht="12.75" customHeight="1" x14ac:dyDescent="0.25">
      <c r="A116" t="s">
        <v>19</v>
      </c>
      <c r="B116" s="6">
        <v>12266</v>
      </c>
      <c r="C116" s="2" t="str">
        <f>VLOOKUP(B116,'Center Name'!$A:$B,2,FALSE)</f>
        <v>Oakridge</v>
      </c>
      <c r="D116" s="6">
        <v>221641</v>
      </c>
      <c r="E116" s="53">
        <v>44347</v>
      </c>
      <c r="F116" s="1" t="s">
        <v>211</v>
      </c>
      <c r="G116" s="106">
        <v>935003</v>
      </c>
      <c r="H116" s="60">
        <v>1003</v>
      </c>
      <c r="I116" s="12">
        <v>44621</v>
      </c>
      <c r="J116" s="12"/>
      <c r="K116" s="12">
        <v>44985</v>
      </c>
      <c r="L116" s="51">
        <v>145000</v>
      </c>
      <c r="M116" s="51">
        <v>-145000</v>
      </c>
      <c r="N116" s="52" t="s">
        <v>28</v>
      </c>
      <c r="O116" t="s">
        <v>1214</v>
      </c>
    </row>
    <row r="117" spans="1:15" ht="12.75" customHeight="1" x14ac:dyDescent="0.25">
      <c r="A117" t="s">
        <v>19</v>
      </c>
      <c r="B117" s="6">
        <v>12266</v>
      </c>
      <c r="C117" s="2" t="str">
        <f>VLOOKUP(B117,'Center Name'!$A:$B,2,FALSE)</f>
        <v>Oakridge</v>
      </c>
      <c r="D117" s="6">
        <v>222687</v>
      </c>
      <c r="E117" s="53">
        <v>44500</v>
      </c>
      <c r="F117" s="1" t="s">
        <v>214</v>
      </c>
      <c r="G117" s="106">
        <v>930567</v>
      </c>
      <c r="H117" s="60" t="s">
        <v>215</v>
      </c>
      <c r="I117" s="12">
        <v>44275</v>
      </c>
      <c r="J117" s="12">
        <v>44275</v>
      </c>
      <c r="K117" s="12">
        <v>44639</v>
      </c>
      <c r="L117" s="51">
        <v>100000</v>
      </c>
      <c r="M117" s="51">
        <v>-100000</v>
      </c>
      <c r="N117" s="52" t="s">
        <v>28</v>
      </c>
      <c r="O117" t="s">
        <v>1213</v>
      </c>
    </row>
    <row r="118" spans="1:15" ht="12.75" customHeight="1" x14ac:dyDescent="0.25">
      <c r="A118" t="s">
        <v>19</v>
      </c>
      <c r="B118" s="6">
        <v>12266</v>
      </c>
      <c r="C118" s="2" t="str">
        <f>VLOOKUP(B118,'Center Name'!$A:$B,2,FALSE)</f>
        <v>Oakridge</v>
      </c>
      <c r="D118" s="6">
        <v>220272</v>
      </c>
      <c r="E118" s="47">
        <v>44196</v>
      </c>
      <c r="F118" s="1" t="s">
        <v>201</v>
      </c>
      <c r="G118" s="106">
        <v>929958</v>
      </c>
      <c r="H118" s="61" t="s">
        <v>202</v>
      </c>
      <c r="I118" s="53">
        <v>43891</v>
      </c>
      <c r="J118" s="53">
        <v>43891</v>
      </c>
      <c r="K118" s="12">
        <v>44256</v>
      </c>
      <c r="L118" s="51">
        <v>50000</v>
      </c>
      <c r="M118" s="51">
        <v>-50000</v>
      </c>
      <c r="N118" s="52" t="s">
        <v>28</v>
      </c>
      <c r="O118" s="1" t="s">
        <v>1213</v>
      </c>
    </row>
    <row r="119" spans="1:15" ht="12.75" customHeight="1" x14ac:dyDescent="0.25">
      <c r="A119" t="s">
        <v>19</v>
      </c>
      <c r="B119" s="6">
        <v>12266</v>
      </c>
      <c r="C119" s="2" t="str">
        <f>VLOOKUP(B119,'Center Name'!$A:$B,2,FALSE)</f>
        <v>Oakridge</v>
      </c>
      <c r="D119" s="6">
        <v>221907</v>
      </c>
      <c r="E119" s="47">
        <v>44408</v>
      </c>
      <c r="F119" s="1" t="s">
        <v>208</v>
      </c>
      <c r="G119" s="106">
        <v>935708</v>
      </c>
      <c r="H119" s="60" t="s">
        <v>209</v>
      </c>
      <c r="I119" s="12">
        <v>44593</v>
      </c>
      <c r="J119" s="12"/>
      <c r="K119" s="12">
        <v>44957</v>
      </c>
      <c r="L119" s="51">
        <v>50000</v>
      </c>
      <c r="M119" s="51">
        <f>-L119</f>
        <v>-50000</v>
      </c>
      <c r="N119" s="52" t="s">
        <v>28</v>
      </c>
      <c r="O119" t="s">
        <v>1214</v>
      </c>
    </row>
    <row r="120" spans="1:15" x14ac:dyDescent="0.25">
      <c r="A120" t="s">
        <v>19</v>
      </c>
      <c r="B120" s="6">
        <v>12266</v>
      </c>
      <c r="C120" s="2" t="str">
        <f>VLOOKUP(B120,'Center Name'!$A:$B,2,FALSE)</f>
        <v>Oakridge</v>
      </c>
      <c r="D120" s="6">
        <v>222670</v>
      </c>
      <c r="E120" s="53">
        <v>44500</v>
      </c>
      <c r="F120" s="1" t="s">
        <v>212</v>
      </c>
      <c r="G120" s="106">
        <v>936432</v>
      </c>
      <c r="H120" s="60" t="s">
        <v>213</v>
      </c>
      <c r="I120" s="12">
        <v>44652</v>
      </c>
      <c r="J120" s="12"/>
      <c r="K120" s="12">
        <v>45016</v>
      </c>
      <c r="L120" s="51">
        <v>46000</v>
      </c>
      <c r="M120" s="51">
        <v>-46000</v>
      </c>
      <c r="N120" s="52" t="s">
        <v>28</v>
      </c>
      <c r="O120" t="s">
        <v>1214</v>
      </c>
    </row>
    <row r="121" spans="1:15" x14ac:dyDescent="0.25">
      <c r="A121" t="s">
        <v>19</v>
      </c>
      <c r="B121" s="6">
        <v>12266</v>
      </c>
      <c r="C121" s="2" t="str">
        <f>VLOOKUP(B121,'Center Name'!$A:$B,2,FALSE)</f>
        <v>Oakridge</v>
      </c>
      <c r="D121" s="6">
        <v>223138</v>
      </c>
      <c r="E121" s="53">
        <v>44592</v>
      </c>
      <c r="F121" s="1" t="s">
        <v>216</v>
      </c>
      <c r="G121" s="106">
        <v>934759</v>
      </c>
      <c r="H121" s="60" t="s">
        <v>217</v>
      </c>
      <c r="I121" s="12"/>
      <c r="J121" s="12"/>
      <c r="K121" s="12"/>
      <c r="L121" s="51">
        <v>40000</v>
      </c>
      <c r="M121" s="51">
        <v>-40000</v>
      </c>
      <c r="N121" s="52"/>
      <c r="O121" t="s">
        <v>1216</v>
      </c>
    </row>
    <row r="122" spans="1:15" x14ac:dyDescent="0.25">
      <c r="A122" t="s">
        <v>19</v>
      </c>
      <c r="B122" s="6">
        <v>12266</v>
      </c>
      <c r="C122" s="2" t="str">
        <f>VLOOKUP(B122,'Center Name'!$A:$B,2,FALSE)</f>
        <v>Oakridge</v>
      </c>
      <c r="D122" s="6">
        <v>220737</v>
      </c>
      <c r="E122" s="47">
        <v>44286</v>
      </c>
      <c r="F122" s="1" t="s">
        <v>203</v>
      </c>
      <c r="G122" s="106">
        <v>931619</v>
      </c>
      <c r="H122" s="61" t="s">
        <v>204</v>
      </c>
      <c r="I122" s="53">
        <v>44136</v>
      </c>
      <c r="J122" s="53"/>
      <c r="K122" s="12"/>
      <c r="L122" s="51">
        <v>25000</v>
      </c>
      <c r="M122" s="51">
        <v>-25000</v>
      </c>
      <c r="N122" s="52" t="s">
        <v>205</v>
      </c>
      <c r="O122" s="1" t="s">
        <v>1215</v>
      </c>
    </row>
    <row r="123" spans="1:15" ht="12.6" customHeight="1" x14ac:dyDescent="0.25">
      <c r="A123" t="s">
        <v>19</v>
      </c>
      <c r="B123" s="6">
        <v>12266</v>
      </c>
      <c r="C123" s="2" t="str">
        <f>VLOOKUP(B123,'Center Name'!$A:$B,2,FALSE)</f>
        <v>Oakridge</v>
      </c>
      <c r="D123" s="6">
        <v>221627</v>
      </c>
      <c r="E123" s="53">
        <v>44347</v>
      </c>
      <c r="F123" s="1" t="s">
        <v>210</v>
      </c>
      <c r="G123" s="106">
        <v>935005</v>
      </c>
      <c r="H123" s="60" t="s">
        <v>39</v>
      </c>
      <c r="I123" s="12">
        <v>44440</v>
      </c>
      <c r="J123" s="12"/>
      <c r="K123" s="12">
        <v>44804</v>
      </c>
      <c r="L123" s="51">
        <v>20000</v>
      </c>
      <c r="M123" s="51">
        <v>-20000</v>
      </c>
      <c r="N123" s="52" t="s">
        <v>28</v>
      </c>
      <c r="O123" t="s">
        <v>1214</v>
      </c>
    </row>
    <row r="124" spans="1:15" x14ac:dyDescent="0.25">
      <c r="A124" t="s">
        <v>19</v>
      </c>
      <c r="B124" s="6">
        <v>12266</v>
      </c>
      <c r="C124" s="2" t="str">
        <f>VLOOKUP(B124,'Center Name'!$A:$B,2,FALSE)</f>
        <v>Oakridge</v>
      </c>
      <c r="D124" s="6">
        <v>214915</v>
      </c>
      <c r="E124" s="47">
        <v>43854</v>
      </c>
      <c r="F124" s="1" t="s">
        <v>199</v>
      </c>
      <c r="G124" s="106">
        <v>909918</v>
      </c>
      <c r="H124" s="61" t="s">
        <v>200</v>
      </c>
      <c r="I124" s="53">
        <v>43647</v>
      </c>
      <c r="J124" s="53">
        <v>43647</v>
      </c>
      <c r="K124" s="12">
        <v>44376</v>
      </c>
      <c r="L124" s="51">
        <v>30000</v>
      </c>
      <c r="M124" s="51">
        <f>-30000+14200</f>
        <v>-15800</v>
      </c>
      <c r="N124" s="52" t="s">
        <v>28</v>
      </c>
      <c r="O124" s="1" t="s">
        <v>1213</v>
      </c>
    </row>
    <row r="125" spans="1:15" ht="39" x14ac:dyDescent="0.25">
      <c r="A125" t="s">
        <v>19</v>
      </c>
      <c r="B125" s="6">
        <v>12266</v>
      </c>
      <c r="C125" s="2" t="str">
        <f>VLOOKUP(B125,'Center Name'!$A:$B,2,FALSE)</f>
        <v>Oakridge</v>
      </c>
      <c r="D125" s="6">
        <v>186245</v>
      </c>
      <c r="E125" s="47">
        <v>42927</v>
      </c>
      <c r="F125" s="1" t="s">
        <v>196</v>
      </c>
      <c r="G125" s="106">
        <v>919030</v>
      </c>
      <c r="H125" s="61">
        <v>9127</v>
      </c>
      <c r="I125" s="53">
        <v>42979</v>
      </c>
      <c r="J125" s="53">
        <v>42979</v>
      </c>
      <c r="K125" s="12">
        <v>43343</v>
      </c>
      <c r="L125" s="51">
        <v>10000</v>
      </c>
      <c r="M125" s="51">
        <v>-10000</v>
      </c>
      <c r="N125" s="58" t="s">
        <v>197</v>
      </c>
      <c r="O125" s="1" t="s">
        <v>1213</v>
      </c>
    </row>
    <row r="126" spans="1:15" x14ac:dyDescent="0.25">
      <c r="A126" t="s">
        <v>19</v>
      </c>
      <c r="B126" s="6">
        <v>12267</v>
      </c>
      <c r="C126" s="2" t="str">
        <f>VLOOKUP(B126,'Center Name'!$A:$B,2,FALSE)</f>
        <v>Old Orchard</v>
      </c>
      <c r="D126" s="6">
        <v>223900</v>
      </c>
      <c r="E126" s="47">
        <v>44681</v>
      </c>
      <c r="F126" s="1" t="s">
        <v>241</v>
      </c>
      <c r="G126" s="106">
        <v>938661</v>
      </c>
      <c r="H126" s="61"/>
      <c r="I126" s="53"/>
      <c r="J126" s="53"/>
      <c r="K126" s="12"/>
      <c r="L126" s="51">
        <v>1825000</v>
      </c>
      <c r="M126" s="51">
        <v>-1825000</v>
      </c>
      <c r="N126" s="52"/>
      <c r="O126" s="1" t="s">
        <v>1218</v>
      </c>
    </row>
    <row r="127" spans="1:15" x14ac:dyDescent="0.25">
      <c r="A127" t="s">
        <v>19</v>
      </c>
      <c r="B127" s="6">
        <v>12267</v>
      </c>
      <c r="C127" s="2" t="str">
        <f>VLOOKUP(B127,'Center Name'!$A:$B,2,FALSE)</f>
        <v>Old Orchard</v>
      </c>
      <c r="D127" s="6">
        <v>220832</v>
      </c>
      <c r="E127" s="47">
        <v>44265</v>
      </c>
      <c r="F127" t="s">
        <v>227</v>
      </c>
      <c r="G127" s="106">
        <v>934446</v>
      </c>
      <c r="H127" s="61" t="s">
        <v>228</v>
      </c>
      <c r="I127" s="53">
        <v>44470</v>
      </c>
      <c r="J127" s="53"/>
      <c r="K127" s="12">
        <v>44834</v>
      </c>
      <c r="L127" s="51">
        <v>4499999.9799999995</v>
      </c>
      <c r="M127" s="51">
        <f>-200000-462857.14+200000+462857.16-3837142.86+200000+462857.14+200000+925714.28+925714.28+462857.14</f>
        <v>-659999.99999999965</v>
      </c>
      <c r="N127" s="52" t="s">
        <v>225</v>
      </c>
      <c r="O127" s="1" t="s">
        <v>1214</v>
      </c>
    </row>
    <row r="128" spans="1:15" x14ac:dyDescent="0.25">
      <c r="A128" t="s">
        <v>19</v>
      </c>
      <c r="B128" s="6">
        <v>12267</v>
      </c>
      <c r="C128" s="2" t="str">
        <f>VLOOKUP(B128,'Center Name'!$A:$B,2,FALSE)</f>
        <v>Old Orchard</v>
      </c>
      <c r="D128" s="6">
        <v>222025</v>
      </c>
      <c r="E128" s="47">
        <v>44651</v>
      </c>
      <c r="F128" s="1" t="s">
        <v>132</v>
      </c>
      <c r="G128" s="106">
        <v>935961</v>
      </c>
      <c r="H128" s="61" t="s">
        <v>237</v>
      </c>
      <c r="I128" s="53"/>
      <c r="J128" s="53"/>
      <c r="K128" s="12"/>
      <c r="L128" s="51">
        <v>511100</v>
      </c>
      <c r="M128" s="51">
        <v>-511100</v>
      </c>
      <c r="N128" s="52"/>
      <c r="O128" s="1" t="s">
        <v>1215</v>
      </c>
    </row>
    <row r="129" spans="1:15" x14ac:dyDescent="0.25">
      <c r="A129" t="s">
        <v>19</v>
      </c>
      <c r="B129" s="6">
        <v>12267</v>
      </c>
      <c r="C129" s="2" t="str">
        <f>VLOOKUP(B129,'Center Name'!$A:$B,2,FALSE)</f>
        <v>Old Orchard</v>
      </c>
      <c r="D129" s="6">
        <v>221209</v>
      </c>
      <c r="E129" s="47">
        <v>44469</v>
      </c>
      <c r="F129" s="1" t="s">
        <v>231</v>
      </c>
      <c r="G129" s="106">
        <v>934940</v>
      </c>
      <c r="H129" s="61" t="s">
        <v>232</v>
      </c>
      <c r="I129" s="53">
        <v>44406</v>
      </c>
      <c r="J129" s="53"/>
      <c r="K129" s="12">
        <v>45135</v>
      </c>
      <c r="L129" s="51">
        <v>238000</v>
      </c>
      <c r="M129" s="51">
        <f>-238000+238000-238000</f>
        <v>-238000</v>
      </c>
      <c r="N129" s="52" t="s">
        <v>111</v>
      </c>
      <c r="O129" s="1" t="s">
        <v>1214</v>
      </c>
    </row>
    <row r="130" spans="1:15" x14ac:dyDescent="0.25">
      <c r="A130" t="s">
        <v>19</v>
      </c>
      <c r="B130" s="6">
        <v>12267</v>
      </c>
      <c r="C130" s="2" t="str">
        <f>VLOOKUP(B130,'Center Name'!$A:$B,2,FALSE)</f>
        <v>Old Orchard</v>
      </c>
      <c r="D130" s="6">
        <v>221876</v>
      </c>
      <c r="E130" s="47">
        <v>44469</v>
      </c>
      <c r="F130" s="1" t="s">
        <v>53</v>
      </c>
      <c r="G130" s="106">
        <v>935263</v>
      </c>
      <c r="H130" s="61" t="s">
        <v>234</v>
      </c>
      <c r="I130" s="53">
        <v>44375</v>
      </c>
      <c r="J130" s="53"/>
      <c r="K130" s="12">
        <v>44739</v>
      </c>
      <c r="L130" s="51">
        <v>508940</v>
      </c>
      <c r="M130" s="51">
        <f>-508940+287000</f>
        <v>-221940</v>
      </c>
      <c r="N130" s="52" t="s">
        <v>225</v>
      </c>
      <c r="O130" s="1" t="s">
        <v>1214</v>
      </c>
    </row>
    <row r="131" spans="1:15" x14ac:dyDescent="0.25">
      <c r="A131" t="s">
        <v>19</v>
      </c>
      <c r="B131" s="6">
        <v>12267</v>
      </c>
      <c r="C131" s="2" t="str">
        <f>VLOOKUP(B131,'Center Name'!$A:$B,2,FALSE)</f>
        <v>Old Orchard</v>
      </c>
      <c r="D131" s="6">
        <v>221210</v>
      </c>
      <c r="E131" s="47">
        <v>44651</v>
      </c>
      <c r="F131" s="1" t="s">
        <v>235</v>
      </c>
      <c r="G131" s="106">
        <v>934341</v>
      </c>
      <c r="H131" s="61" t="s">
        <v>236</v>
      </c>
      <c r="I131" s="53"/>
      <c r="J131" s="53">
        <v>44301</v>
      </c>
      <c r="K131" s="12">
        <v>44665</v>
      </c>
      <c r="L131" s="51">
        <v>208875</v>
      </c>
      <c r="M131" s="51">
        <v>-208875</v>
      </c>
      <c r="N131" s="52"/>
      <c r="O131" s="1" t="s">
        <v>1213</v>
      </c>
    </row>
    <row r="132" spans="1:15" x14ac:dyDescent="0.25">
      <c r="A132" t="s">
        <v>19</v>
      </c>
      <c r="B132" s="6">
        <v>12267</v>
      </c>
      <c r="C132" s="2" t="str">
        <f>VLOOKUP(B132,'Center Name'!$A:$B,2,FALSE)</f>
        <v>Old Orchard</v>
      </c>
      <c r="D132" s="6">
        <v>221128</v>
      </c>
      <c r="E132" s="47">
        <v>44272</v>
      </c>
      <c r="F132" s="1" t="s">
        <v>229</v>
      </c>
      <c r="G132" s="106">
        <v>88957</v>
      </c>
      <c r="H132" s="61" t="s">
        <v>230</v>
      </c>
      <c r="I132" s="53">
        <v>43862</v>
      </c>
      <c r="J132" s="53"/>
      <c r="K132" s="12">
        <v>44592</v>
      </c>
      <c r="L132" s="51">
        <v>330000</v>
      </c>
      <c r="M132" s="51">
        <v>-203919.42</v>
      </c>
      <c r="N132" s="52" t="s">
        <v>111</v>
      </c>
      <c r="O132" s="1" t="s">
        <v>1215</v>
      </c>
    </row>
    <row r="133" spans="1:15" x14ac:dyDescent="0.25">
      <c r="A133" t="s">
        <v>19</v>
      </c>
      <c r="B133" s="6">
        <v>12267</v>
      </c>
      <c r="C133" s="2" t="str">
        <f>VLOOKUP(B133,'Center Name'!$A:$B,2,FALSE)</f>
        <v>Old Orchard</v>
      </c>
      <c r="D133" s="6">
        <v>216400</v>
      </c>
      <c r="E133" s="53">
        <v>43944</v>
      </c>
      <c r="F133" s="1" t="s">
        <v>69</v>
      </c>
      <c r="G133" s="106">
        <v>89425</v>
      </c>
      <c r="H133" s="61" t="s">
        <v>107</v>
      </c>
      <c r="I133" s="53">
        <v>43862</v>
      </c>
      <c r="J133" s="53">
        <v>43862</v>
      </c>
      <c r="K133" s="12">
        <v>44592</v>
      </c>
      <c r="L133" s="51">
        <v>100000</v>
      </c>
      <c r="M133" s="51">
        <v>-100000</v>
      </c>
      <c r="N133" s="52" t="s">
        <v>225</v>
      </c>
      <c r="O133" s="1" t="s">
        <v>1213</v>
      </c>
    </row>
    <row r="134" spans="1:15" x14ac:dyDescent="0.25">
      <c r="A134" t="s">
        <v>19</v>
      </c>
      <c r="B134" s="6">
        <v>12267</v>
      </c>
      <c r="C134" s="2" t="str">
        <f>VLOOKUP(B134,'Center Name'!$A:$B,2,FALSE)</f>
        <v>Old Orchard</v>
      </c>
      <c r="D134" s="6">
        <v>222722</v>
      </c>
      <c r="E134" s="47">
        <v>44651</v>
      </c>
      <c r="F134" s="1" t="s">
        <v>238</v>
      </c>
      <c r="G134" s="106">
        <v>936687</v>
      </c>
      <c r="H134" s="61" t="s">
        <v>239</v>
      </c>
      <c r="I134" s="53"/>
      <c r="J134" s="53">
        <v>44512</v>
      </c>
      <c r="K134" s="12">
        <v>45271</v>
      </c>
      <c r="L134" s="51">
        <v>67500</v>
      </c>
      <c r="M134" s="51">
        <v>-67500</v>
      </c>
      <c r="N134" s="52"/>
      <c r="O134" s="1" t="s">
        <v>1213</v>
      </c>
    </row>
    <row r="135" spans="1:15" ht="26.25" x14ac:dyDescent="0.25">
      <c r="A135" t="s">
        <v>19</v>
      </c>
      <c r="B135" s="6">
        <v>12267</v>
      </c>
      <c r="C135" s="2" t="str">
        <f>VLOOKUP(B135,'Center Name'!$A:$B,2,FALSE)</f>
        <v>Old Orchard</v>
      </c>
      <c r="D135" s="6">
        <v>190804</v>
      </c>
      <c r="E135" s="53">
        <v>43182</v>
      </c>
      <c r="F135" s="1" t="s">
        <v>221</v>
      </c>
      <c r="G135" s="106">
        <v>922281</v>
      </c>
      <c r="H135" s="60" t="s">
        <v>222</v>
      </c>
      <c r="I135" s="12">
        <v>43174</v>
      </c>
      <c r="J135" s="12"/>
      <c r="K135" s="12">
        <v>46053</v>
      </c>
      <c r="L135" s="51">
        <v>7000</v>
      </c>
      <c r="M135" s="51">
        <v>-7000</v>
      </c>
      <c r="N135" s="52" t="s">
        <v>223</v>
      </c>
      <c r="O135" t="s">
        <v>1214</v>
      </c>
    </row>
    <row r="136" spans="1:15" x14ac:dyDescent="0.25">
      <c r="A136" t="s">
        <v>19</v>
      </c>
      <c r="B136" s="6">
        <v>12268</v>
      </c>
      <c r="C136" s="2" t="str">
        <f>VLOOKUP(B136,'Center Name'!$A:$B,2,FALSE)</f>
        <v>Old Orchard Office</v>
      </c>
      <c r="D136" s="6">
        <v>222006</v>
      </c>
      <c r="E136" s="47">
        <v>44469</v>
      </c>
      <c r="F136" s="1" t="s">
        <v>247</v>
      </c>
      <c r="G136" s="106">
        <v>9934033</v>
      </c>
      <c r="H136" s="60"/>
      <c r="I136" s="12"/>
      <c r="J136" s="12"/>
      <c r="L136" s="51">
        <v>113600</v>
      </c>
      <c r="M136" s="51">
        <v>-113600</v>
      </c>
      <c r="N136" s="52"/>
      <c r="O136" s="1" t="s">
        <v>1218</v>
      </c>
    </row>
    <row r="137" spans="1:15" x14ac:dyDescent="0.25">
      <c r="A137" t="s">
        <v>19</v>
      </c>
      <c r="B137" s="6">
        <v>12268</v>
      </c>
      <c r="C137" s="2" t="str">
        <f>VLOOKUP(B137,'Center Name'!$A:$B,2,FALSE)</f>
        <v>Old Orchard Office</v>
      </c>
      <c r="D137" s="6">
        <v>148387</v>
      </c>
      <c r="E137" s="53">
        <v>42460</v>
      </c>
      <c r="F137" t="s">
        <v>243</v>
      </c>
      <c r="G137" s="106">
        <v>87976</v>
      </c>
      <c r="H137" s="61">
        <v>200</v>
      </c>
      <c r="I137" s="12">
        <v>41747</v>
      </c>
      <c r="J137" s="12"/>
      <c r="K137" s="12"/>
      <c r="L137" s="51">
        <v>85340</v>
      </c>
      <c r="M137" s="51">
        <f>-77331.84+1850+12145+4030+34215.48</f>
        <v>-25091.359999999993</v>
      </c>
      <c r="N137" s="52" t="s">
        <v>32</v>
      </c>
      <c r="O137" s="1" t="s">
        <v>1217</v>
      </c>
    </row>
    <row r="138" spans="1:15" x14ac:dyDescent="0.25">
      <c r="A138" t="s">
        <v>19</v>
      </c>
      <c r="B138" s="6">
        <v>12268</v>
      </c>
      <c r="C138" s="2" t="str">
        <f>VLOOKUP(B138,'Center Name'!$A:$B,2,FALSE)</f>
        <v>Old Orchard Office</v>
      </c>
      <c r="D138" s="6">
        <v>183689</v>
      </c>
      <c r="E138" s="53">
        <v>42802</v>
      </c>
      <c r="F138" t="s">
        <v>244</v>
      </c>
      <c r="G138" s="106" t="s">
        <v>245</v>
      </c>
      <c r="H138" s="61" t="s">
        <v>246</v>
      </c>
      <c r="I138" s="12">
        <v>42594</v>
      </c>
      <c r="J138" s="12"/>
      <c r="K138" s="12">
        <v>46265</v>
      </c>
      <c r="L138" s="51">
        <v>71780</v>
      </c>
      <c r="M138" s="51">
        <f>-71780+66320</f>
        <v>-5460</v>
      </c>
      <c r="N138" s="52" t="s">
        <v>32</v>
      </c>
      <c r="O138" s="1" t="s">
        <v>1214</v>
      </c>
    </row>
    <row r="139" spans="1:15" x14ac:dyDescent="0.25">
      <c r="A139" t="s">
        <v>19</v>
      </c>
      <c r="B139" s="6">
        <v>12269</v>
      </c>
      <c r="C139" s="2" t="str">
        <f>VLOOKUP(B139,'Center Name'!$A:$B,2,FALSE)</f>
        <v>Palm Desert</v>
      </c>
      <c r="D139" s="6">
        <v>216269</v>
      </c>
      <c r="E139" s="47">
        <v>43924</v>
      </c>
      <c r="F139" s="1" t="s">
        <v>251</v>
      </c>
      <c r="G139" s="106">
        <v>929238</v>
      </c>
      <c r="H139" s="60" t="s">
        <v>252</v>
      </c>
      <c r="I139" s="12">
        <v>43814</v>
      </c>
      <c r="J139" s="12">
        <v>43814</v>
      </c>
      <c r="K139" s="50">
        <v>44179</v>
      </c>
      <c r="L139" s="51">
        <v>30000</v>
      </c>
      <c r="M139" s="51">
        <v>-30000</v>
      </c>
      <c r="N139" s="52" t="s">
        <v>28</v>
      </c>
      <c r="O139" t="s">
        <v>1213</v>
      </c>
    </row>
    <row r="140" spans="1:15" x14ac:dyDescent="0.25">
      <c r="A140" t="s">
        <v>19</v>
      </c>
      <c r="B140" s="6">
        <v>12269</v>
      </c>
      <c r="C140" s="2" t="str">
        <f>VLOOKUP(B140,'Center Name'!$A:$B,2,FALSE)</f>
        <v>Palm Desert</v>
      </c>
      <c r="D140" s="6">
        <v>216412</v>
      </c>
      <c r="E140" s="47">
        <v>43949</v>
      </c>
      <c r="F140" s="1" t="s">
        <v>255</v>
      </c>
      <c r="G140" s="106">
        <v>930100</v>
      </c>
      <c r="H140" s="60" t="s">
        <v>256</v>
      </c>
      <c r="I140" s="12">
        <v>43891</v>
      </c>
      <c r="J140" s="12"/>
      <c r="L140" s="51">
        <v>21855</v>
      </c>
      <c r="M140" s="51">
        <f>-21855+10000-10000</f>
        <v>-21855</v>
      </c>
      <c r="N140" s="52" t="s">
        <v>22</v>
      </c>
      <c r="O140" t="s">
        <v>1215</v>
      </c>
    </row>
    <row r="141" spans="1:15" x14ac:dyDescent="0.25">
      <c r="A141" t="s">
        <v>19</v>
      </c>
      <c r="B141" s="6">
        <v>12269</v>
      </c>
      <c r="C141" s="2" t="str">
        <f>VLOOKUP(B141,'Center Name'!$A:$B,2,FALSE)</f>
        <v>Palm Desert</v>
      </c>
      <c r="D141" s="6">
        <v>216392</v>
      </c>
      <c r="E141" s="47">
        <v>43941</v>
      </c>
      <c r="F141" s="1" t="s">
        <v>253</v>
      </c>
      <c r="G141" s="106">
        <v>66961</v>
      </c>
      <c r="H141" s="60" t="s">
        <v>254</v>
      </c>
      <c r="I141" s="12">
        <v>43763</v>
      </c>
      <c r="J141" s="12">
        <v>43763</v>
      </c>
      <c r="K141" s="50">
        <v>44128</v>
      </c>
      <c r="L141" s="51">
        <v>20000</v>
      </c>
      <c r="M141" s="51">
        <v>-20000</v>
      </c>
      <c r="N141" s="52" t="s">
        <v>28</v>
      </c>
      <c r="O141" t="s">
        <v>1213</v>
      </c>
    </row>
    <row r="142" spans="1:15" x14ac:dyDescent="0.25">
      <c r="A142" t="s">
        <v>19</v>
      </c>
      <c r="B142" s="6">
        <v>12269</v>
      </c>
      <c r="C142" s="2" t="str">
        <f>VLOOKUP(B142,'Center Name'!$A:$B,2,FALSE)</f>
        <v>Palm Desert</v>
      </c>
      <c r="D142" s="6">
        <v>216265</v>
      </c>
      <c r="E142" s="47">
        <v>43923</v>
      </c>
      <c r="F142" s="1" t="s">
        <v>249</v>
      </c>
      <c r="G142" s="106">
        <v>930599</v>
      </c>
      <c r="H142" s="60" t="s">
        <v>250</v>
      </c>
      <c r="I142" s="12">
        <v>43891</v>
      </c>
      <c r="J142" s="12">
        <v>43891</v>
      </c>
      <c r="K142" s="50">
        <v>44255</v>
      </c>
      <c r="L142" s="51">
        <v>15000</v>
      </c>
      <c r="M142" s="51">
        <v>-15000</v>
      </c>
      <c r="N142" s="52" t="s">
        <v>28</v>
      </c>
      <c r="O142" t="s">
        <v>1213</v>
      </c>
    </row>
    <row r="143" spans="1:15" x14ac:dyDescent="0.25">
      <c r="A143" t="s">
        <v>19</v>
      </c>
      <c r="B143" s="6">
        <v>12271</v>
      </c>
      <c r="C143" s="2" t="str">
        <f>VLOOKUP(B143,'Center Name'!$A:$B,2,FALSE)</f>
        <v>Plaza Bonita</v>
      </c>
      <c r="D143" s="6">
        <v>209262</v>
      </c>
      <c r="E143" s="47">
        <v>43587</v>
      </c>
      <c r="F143" t="s">
        <v>261</v>
      </c>
      <c r="G143" s="106">
        <v>924598</v>
      </c>
      <c r="H143" s="61">
        <v>2510</v>
      </c>
      <c r="I143" s="12">
        <v>43435</v>
      </c>
      <c r="J143" s="12">
        <v>43435</v>
      </c>
      <c r="K143" s="12">
        <v>43799</v>
      </c>
      <c r="L143" s="51">
        <v>243740</v>
      </c>
      <c r="M143" s="51">
        <v>-243740</v>
      </c>
      <c r="N143" s="52" t="s">
        <v>22</v>
      </c>
      <c r="O143" s="1" t="s">
        <v>1213</v>
      </c>
    </row>
    <row r="144" spans="1:15" x14ac:dyDescent="0.25">
      <c r="A144" t="s">
        <v>19</v>
      </c>
      <c r="B144" s="6">
        <v>12271</v>
      </c>
      <c r="C144" s="2" t="str">
        <f>VLOOKUP(B144,'Center Name'!$A:$B,2,FALSE)</f>
        <v>Plaza Bonita</v>
      </c>
      <c r="D144" s="6">
        <v>222030</v>
      </c>
      <c r="E144" s="47">
        <v>44530</v>
      </c>
      <c r="F144" t="s">
        <v>262</v>
      </c>
      <c r="G144" s="106" t="s">
        <v>263</v>
      </c>
      <c r="H144" s="61"/>
      <c r="I144" s="12"/>
      <c r="J144" s="12"/>
      <c r="K144" s="12"/>
      <c r="L144" s="51">
        <v>86130</v>
      </c>
      <c r="M144" s="51">
        <v>-86130</v>
      </c>
      <c r="N144" s="52"/>
      <c r="O144" s="1" t="s">
        <v>1218</v>
      </c>
    </row>
    <row r="145" spans="1:15" ht="12.6" customHeight="1" x14ac:dyDescent="0.25">
      <c r="A145" t="s">
        <v>19</v>
      </c>
      <c r="B145" s="6">
        <v>12271</v>
      </c>
      <c r="C145" s="2" t="str">
        <f>VLOOKUP(B145,'Center Name'!$A:$B,2,FALSE)</f>
        <v>Plaza Bonita</v>
      </c>
      <c r="D145" s="6">
        <v>180836</v>
      </c>
      <c r="E145" s="47">
        <v>42664</v>
      </c>
      <c r="F145" t="s">
        <v>258</v>
      </c>
      <c r="G145" s="106">
        <v>916151</v>
      </c>
      <c r="H145" s="61">
        <v>1076</v>
      </c>
      <c r="I145" s="12">
        <v>42650</v>
      </c>
      <c r="J145" s="12"/>
      <c r="K145" s="12">
        <v>46418</v>
      </c>
      <c r="L145" s="51">
        <v>75000</v>
      </c>
      <c r="M145" s="51">
        <v>-75000</v>
      </c>
      <c r="N145" s="52" t="s">
        <v>133</v>
      </c>
      <c r="O145" s="1" t="s">
        <v>1214</v>
      </c>
    </row>
    <row r="146" spans="1:15" x14ac:dyDescent="0.25">
      <c r="A146" t="s">
        <v>19</v>
      </c>
      <c r="B146" s="6">
        <v>12271</v>
      </c>
      <c r="C146" s="2" t="str">
        <f>VLOOKUP(B146,'Center Name'!$A:$B,2,FALSE)</f>
        <v>Plaza Bonita</v>
      </c>
      <c r="D146" s="6">
        <v>183790</v>
      </c>
      <c r="E146" s="47">
        <v>42803</v>
      </c>
      <c r="F146" t="s">
        <v>259</v>
      </c>
      <c r="G146" s="106">
        <v>916139</v>
      </c>
      <c r="H146" s="61">
        <v>2334</v>
      </c>
      <c r="I146" s="12">
        <v>42715</v>
      </c>
      <c r="J146" s="12"/>
      <c r="K146" s="12">
        <v>46418</v>
      </c>
      <c r="L146" s="51">
        <v>75000</v>
      </c>
      <c r="M146" s="51">
        <v>-75000</v>
      </c>
      <c r="N146" s="52" t="s">
        <v>260</v>
      </c>
      <c r="O146" s="1" t="s">
        <v>1214</v>
      </c>
    </row>
    <row r="147" spans="1:15" ht="102.75" x14ac:dyDescent="0.25">
      <c r="A147" t="s">
        <v>19</v>
      </c>
      <c r="B147" s="6">
        <v>12277</v>
      </c>
      <c r="C147" s="2" t="str">
        <f>VLOOKUP(B147,'Center Name'!$A:$B,2,FALSE)</f>
        <v>San Francisco Emporium</v>
      </c>
      <c r="D147" s="6">
        <v>128096</v>
      </c>
      <c r="E147" s="47">
        <v>41626</v>
      </c>
      <c r="F147" t="s">
        <v>265</v>
      </c>
      <c r="G147" s="106">
        <v>73383</v>
      </c>
      <c r="H147" s="61" t="s">
        <v>266</v>
      </c>
      <c r="I147" s="12">
        <v>41338</v>
      </c>
      <c r="J147" s="12"/>
      <c r="K147" s="12">
        <v>48852</v>
      </c>
      <c r="L147" s="51">
        <v>1320000</v>
      </c>
      <c r="M147" s="51">
        <f>-1320000+648000</f>
        <v>-672000</v>
      </c>
      <c r="N147" s="52" t="s">
        <v>267</v>
      </c>
      <c r="O147" s="1" t="s">
        <v>1214</v>
      </c>
    </row>
    <row r="148" spans="1:15" ht="12" customHeight="1" x14ac:dyDescent="0.25">
      <c r="A148" t="s">
        <v>19</v>
      </c>
      <c r="B148" s="6">
        <v>12277</v>
      </c>
      <c r="C148" s="2" t="str">
        <f>VLOOKUP(B148,'Center Name'!$A:$B,2,FALSE)</f>
        <v>San Francisco Emporium</v>
      </c>
      <c r="D148" s="6">
        <v>183505</v>
      </c>
      <c r="E148" s="47">
        <v>42782</v>
      </c>
      <c r="F148" t="s">
        <v>268</v>
      </c>
      <c r="G148" s="106" t="s">
        <v>269</v>
      </c>
      <c r="H148" s="61">
        <v>233</v>
      </c>
      <c r="I148" s="12">
        <v>42757</v>
      </c>
      <c r="J148" s="12">
        <v>42757</v>
      </c>
      <c r="K148" s="12">
        <v>43121</v>
      </c>
      <c r="L148" s="51">
        <v>150000</v>
      </c>
      <c r="M148" s="51">
        <v>-150000</v>
      </c>
      <c r="N148" s="58" t="s">
        <v>270</v>
      </c>
      <c r="O148" s="1" t="s">
        <v>1213</v>
      </c>
    </row>
    <row r="149" spans="1:15" ht="12" customHeight="1" x14ac:dyDescent="0.25">
      <c r="A149" t="s">
        <v>19</v>
      </c>
      <c r="B149" s="6">
        <v>12277</v>
      </c>
      <c r="C149" s="2" t="str">
        <f>VLOOKUP(B149,'Center Name'!$A:$B,2,FALSE)</f>
        <v>San Francisco Emporium</v>
      </c>
      <c r="D149" s="6">
        <v>223128</v>
      </c>
      <c r="E149" s="47">
        <v>44592</v>
      </c>
      <c r="F149" s="1" t="s">
        <v>280</v>
      </c>
      <c r="G149" s="106">
        <v>937074</v>
      </c>
      <c r="H149" s="61">
        <v>14</v>
      </c>
      <c r="I149" s="12"/>
      <c r="J149" s="12">
        <v>44707</v>
      </c>
      <c r="K149" s="12">
        <v>45071</v>
      </c>
      <c r="L149" s="51"/>
      <c r="M149" s="51">
        <v>-80000</v>
      </c>
      <c r="N149" s="52"/>
      <c r="O149" s="1" t="s">
        <v>1213</v>
      </c>
    </row>
    <row r="150" spans="1:15" ht="153.75" x14ac:dyDescent="0.25">
      <c r="A150" t="s">
        <v>19</v>
      </c>
      <c r="B150" s="6">
        <v>12277</v>
      </c>
      <c r="C150" s="2" t="str">
        <f>VLOOKUP(B150,'Center Name'!$A:$B,2,FALSE)</f>
        <v>San Francisco Emporium</v>
      </c>
      <c r="D150" s="6">
        <v>183484</v>
      </c>
      <c r="E150" s="47">
        <v>42783</v>
      </c>
      <c r="F150" t="s">
        <v>271</v>
      </c>
      <c r="G150" s="106" t="s">
        <v>272</v>
      </c>
      <c r="H150" s="61">
        <v>381</v>
      </c>
      <c r="I150" s="12">
        <v>42746</v>
      </c>
      <c r="J150" s="12">
        <v>42746</v>
      </c>
      <c r="K150" s="12">
        <v>43110</v>
      </c>
      <c r="L150" s="51">
        <v>85000</v>
      </c>
      <c r="M150" s="51">
        <f>-85000-21180.26+42500+21180.26</f>
        <v>-42500</v>
      </c>
      <c r="N150" s="58" t="s">
        <v>273</v>
      </c>
      <c r="O150" s="1" t="s">
        <v>1213</v>
      </c>
    </row>
    <row r="151" spans="1:15" ht="26.25" x14ac:dyDescent="0.25">
      <c r="A151" t="s">
        <v>19</v>
      </c>
      <c r="B151" s="6">
        <v>12277</v>
      </c>
      <c r="C151" s="2" t="str">
        <f>VLOOKUP(B151,'Center Name'!$A:$B,2,FALSE)</f>
        <v>San Francisco Emporium</v>
      </c>
      <c r="D151" s="6">
        <v>186242</v>
      </c>
      <c r="E151" s="47">
        <v>42927</v>
      </c>
      <c r="F151" t="s">
        <v>274</v>
      </c>
      <c r="G151" s="106" t="s">
        <v>275</v>
      </c>
      <c r="H151" s="61" t="s">
        <v>276</v>
      </c>
      <c r="I151" s="12">
        <v>42948</v>
      </c>
      <c r="J151" s="12">
        <v>42948</v>
      </c>
      <c r="K151" s="12">
        <v>43312</v>
      </c>
      <c r="L151" s="51">
        <v>25000</v>
      </c>
      <c r="M151" s="51">
        <v>-25000</v>
      </c>
      <c r="N151" s="58" t="s">
        <v>277</v>
      </c>
      <c r="O151" s="1" t="s">
        <v>1213</v>
      </c>
    </row>
    <row r="152" spans="1:15" ht="12.6" customHeight="1" x14ac:dyDescent="0.25">
      <c r="A152" t="s">
        <v>19</v>
      </c>
      <c r="B152" s="6">
        <v>12279</v>
      </c>
      <c r="C152" s="2" t="str">
        <f>VLOOKUP(B152,'Center Name'!$A:$B,2,FALSE)</f>
        <v>San Francisco Shopping Centre</v>
      </c>
      <c r="D152" s="6">
        <v>216335</v>
      </c>
      <c r="E152" s="47">
        <v>43930</v>
      </c>
      <c r="F152" s="1" t="s">
        <v>282</v>
      </c>
      <c r="G152" s="106">
        <v>929988</v>
      </c>
      <c r="H152" s="61">
        <v>202</v>
      </c>
      <c r="I152" s="12">
        <v>43876</v>
      </c>
      <c r="J152" s="12">
        <v>43890</v>
      </c>
      <c r="K152" s="12">
        <v>44620</v>
      </c>
      <c r="L152" s="51">
        <v>525000</v>
      </c>
      <c r="M152" s="51">
        <f>-525000+515000</f>
        <v>-10000</v>
      </c>
      <c r="N152" s="52" t="s">
        <v>28</v>
      </c>
      <c r="O152" s="1" t="s">
        <v>1213</v>
      </c>
    </row>
    <row r="153" spans="1:15" x14ac:dyDescent="0.25">
      <c r="A153" t="s">
        <v>19</v>
      </c>
      <c r="B153" s="6">
        <v>12280</v>
      </c>
      <c r="C153" s="2" t="str">
        <f>VLOOKUP(B153,'Center Name'!$A:$B,2,FALSE)</f>
        <v>Santa Anita</v>
      </c>
      <c r="D153" s="6">
        <v>223095</v>
      </c>
      <c r="E153" s="4">
        <v>44562</v>
      </c>
      <c r="F153" s="1" t="s">
        <v>302</v>
      </c>
      <c r="G153" s="106">
        <v>937238</v>
      </c>
      <c r="H153" s="67">
        <v>2220</v>
      </c>
      <c r="I153" s="68"/>
      <c r="J153" s="68">
        <v>44812</v>
      </c>
      <c r="K153" s="12">
        <v>45176</v>
      </c>
      <c r="L153" s="51">
        <v>511992</v>
      </c>
      <c r="M153" s="51">
        <v>-511992</v>
      </c>
      <c r="N153" s="52"/>
      <c r="O153" s="1" t="s">
        <v>1213</v>
      </c>
    </row>
    <row r="154" spans="1:15" x14ac:dyDescent="0.25">
      <c r="A154" t="s">
        <v>19</v>
      </c>
      <c r="B154" s="6">
        <v>12280</v>
      </c>
      <c r="C154" s="2" t="str">
        <f>VLOOKUP(B154,'Center Name'!$A:$B,2,FALSE)</f>
        <v>Santa Anita</v>
      </c>
      <c r="D154" s="6">
        <v>222471</v>
      </c>
      <c r="E154" s="4">
        <v>44470</v>
      </c>
      <c r="F154" s="1" t="s">
        <v>33</v>
      </c>
      <c r="G154" s="106">
        <v>936139</v>
      </c>
      <c r="H154" s="67">
        <v>2005</v>
      </c>
      <c r="I154" s="68">
        <v>44730</v>
      </c>
      <c r="J154" s="68"/>
      <c r="K154" s="12">
        <v>45094</v>
      </c>
      <c r="L154" s="51">
        <v>412500</v>
      </c>
      <c r="M154" s="51">
        <v>-412500</v>
      </c>
      <c r="N154" s="52" t="s">
        <v>28</v>
      </c>
      <c r="O154" s="1" t="s">
        <v>1214</v>
      </c>
    </row>
    <row r="155" spans="1:15" x14ac:dyDescent="0.25">
      <c r="A155" t="s">
        <v>19</v>
      </c>
      <c r="B155" s="6">
        <v>12280</v>
      </c>
      <c r="C155" s="2" t="str">
        <f>VLOOKUP(B155,'Center Name'!$A:$B,2,FALSE)</f>
        <v>Santa Anita</v>
      </c>
      <c r="D155" s="6">
        <v>222740</v>
      </c>
      <c r="E155" s="4">
        <v>44489</v>
      </c>
      <c r="F155" s="1" t="s">
        <v>300</v>
      </c>
      <c r="G155" s="106">
        <v>936690</v>
      </c>
      <c r="H155" s="67" t="s">
        <v>301</v>
      </c>
      <c r="I155" s="68">
        <v>44651</v>
      </c>
      <c r="J155" s="68"/>
      <c r="K155" s="12">
        <v>45015</v>
      </c>
      <c r="L155" s="51">
        <v>325000</v>
      </c>
      <c r="M155" s="51">
        <v>-325000</v>
      </c>
      <c r="N155" s="52" t="s">
        <v>28</v>
      </c>
      <c r="O155" s="1" t="s">
        <v>1214</v>
      </c>
    </row>
    <row r="156" spans="1:15" x14ac:dyDescent="0.25">
      <c r="A156" t="s">
        <v>19</v>
      </c>
      <c r="B156" s="6">
        <v>12280</v>
      </c>
      <c r="C156" s="2" t="str">
        <f>VLOOKUP(B156,'Center Name'!$A:$B,2,FALSE)</f>
        <v>Santa Anita</v>
      </c>
      <c r="D156" s="6">
        <v>223096</v>
      </c>
      <c r="E156" s="4">
        <v>44562</v>
      </c>
      <c r="F156" s="1" t="s">
        <v>127</v>
      </c>
      <c r="G156" s="106">
        <v>937019</v>
      </c>
      <c r="H156" s="67" t="s">
        <v>158</v>
      </c>
      <c r="I156" s="68"/>
      <c r="J156" s="68">
        <v>44781</v>
      </c>
      <c r="K156" s="12">
        <v>45145</v>
      </c>
      <c r="L156" s="51">
        <v>244700</v>
      </c>
      <c r="M156" s="51">
        <v>-244700</v>
      </c>
      <c r="N156" s="52"/>
      <c r="O156" s="1" t="s">
        <v>1213</v>
      </c>
    </row>
    <row r="157" spans="1:15" x14ac:dyDescent="0.25">
      <c r="A157" t="s">
        <v>19</v>
      </c>
      <c r="B157" s="6">
        <v>12280</v>
      </c>
      <c r="C157" s="2" t="str">
        <f>VLOOKUP(B157,'Center Name'!$A:$B,2,FALSE)</f>
        <v>Santa Anita</v>
      </c>
      <c r="D157" s="6">
        <v>219748</v>
      </c>
      <c r="E157" s="47">
        <v>44075</v>
      </c>
      <c r="F157" t="s">
        <v>278</v>
      </c>
      <c r="G157" s="106">
        <v>930400</v>
      </c>
      <c r="H157" s="61" t="s">
        <v>226</v>
      </c>
      <c r="I157" s="12">
        <v>44008</v>
      </c>
      <c r="J157" s="12"/>
      <c r="K157" s="12">
        <v>47514</v>
      </c>
      <c r="L157" s="66">
        <v>130500</v>
      </c>
      <c r="M157" s="51">
        <f>-130500-54095</f>
        <v>-184595</v>
      </c>
      <c r="N157" s="52" t="s">
        <v>76</v>
      </c>
      <c r="O157" s="1" t="s">
        <v>1214</v>
      </c>
    </row>
    <row r="158" spans="1:15" x14ac:dyDescent="0.25">
      <c r="A158" t="s">
        <v>19</v>
      </c>
      <c r="B158" s="6">
        <v>12280</v>
      </c>
      <c r="C158" s="2" t="str">
        <f>VLOOKUP(B158,'Center Name'!$A:$B,2,FALSE)</f>
        <v>Santa Anita</v>
      </c>
      <c r="D158" s="6">
        <v>223685</v>
      </c>
      <c r="E158" s="4">
        <v>44593</v>
      </c>
      <c r="F158" s="1" t="s">
        <v>306</v>
      </c>
      <c r="G158" s="106">
        <v>938054</v>
      </c>
      <c r="H158" s="67"/>
      <c r="I158" s="68"/>
      <c r="J158" s="68"/>
      <c r="K158" s="12"/>
      <c r="L158" s="51">
        <v>184257.08</v>
      </c>
      <c r="M158" s="51">
        <v>-184257.08</v>
      </c>
      <c r="N158" s="52"/>
      <c r="O158" s="1" t="s">
        <v>1218</v>
      </c>
    </row>
    <row r="159" spans="1:15" x14ac:dyDescent="0.25">
      <c r="A159" t="s">
        <v>19</v>
      </c>
      <c r="B159" s="6">
        <v>12280</v>
      </c>
      <c r="C159" s="2" t="str">
        <f>VLOOKUP(B159,'Center Name'!$A:$B,2,FALSE)</f>
        <v>Santa Anita</v>
      </c>
      <c r="D159" s="6">
        <v>223567</v>
      </c>
      <c r="E159" s="4">
        <v>44593</v>
      </c>
      <c r="F159" s="1" t="s">
        <v>304</v>
      </c>
      <c r="G159" s="106">
        <v>937239</v>
      </c>
      <c r="H159" s="67"/>
      <c r="I159" s="68"/>
      <c r="J159" s="68"/>
      <c r="K159" s="12"/>
      <c r="L159" s="51">
        <v>150000</v>
      </c>
      <c r="M159" s="51">
        <v>-150000</v>
      </c>
      <c r="N159" s="52"/>
      <c r="O159" s="1" t="s">
        <v>1218</v>
      </c>
    </row>
    <row r="160" spans="1:15" x14ac:dyDescent="0.25">
      <c r="A160" t="s">
        <v>19</v>
      </c>
      <c r="B160" s="6">
        <v>12280</v>
      </c>
      <c r="C160" s="2" t="str">
        <f>VLOOKUP(B160,'Center Name'!$A:$B,2,FALSE)</f>
        <v>Santa Anita</v>
      </c>
      <c r="D160" s="6">
        <v>223682</v>
      </c>
      <c r="E160" s="4">
        <v>44593</v>
      </c>
      <c r="F160" s="1" t="s">
        <v>305</v>
      </c>
      <c r="G160" s="106">
        <v>938047</v>
      </c>
      <c r="H160" s="67"/>
      <c r="I160" s="68"/>
      <c r="J160" s="68"/>
      <c r="K160" s="12"/>
      <c r="L160" s="51">
        <v>109050</v>
      </c>
      <c r="M160" s="51">
        <v>-109050</v>
      </c>
      <c r="N160" s="52"/>
      <c r="O160" s="1" t="s">
        <v>1218</v>
      </c>
    </row>
    <row r="161" spans="1:15" x14ac:dyDescent="0.25">
      <c r="A161" t="s">
        <v>19</v>
      </c>
      <c r="B161" s="6">
        <v>12280</v>
      </c>
      <c r="C161" s="2" t="str">
        <f>VLOOKUP(B161,'Center Name'!$A:$B,2,FALSE)</f>
        <v>Santa Anita</v>
      </c>
      <c r="D161" s="6">
        <v>211710</v>
      </c>
      <c r="E161" s="47">
        <v>43661</v>
      </c>
      <c r="F161" s="1" t="s">
        <v>288</v>
      </c>
      <c r="G161" s="106">
        <v>927895</v>
      </c>
      <c r="H161" s="61" t="s">
        <v>289</v>
      </c>
      <c r="I161" s="12">
        <v>43622</v>
      </c>
      <c r="J161" s="12"/>
      <c r="K161" s="12">
        <v>43989</v>
      </c>
      <c r="L161" s="51">
        <v>74995.33</v>
      </c>
      <c r="M161" s="51">
        <v>-74995.33</v>
      </c>
      <c r="N161" s="69" t="s">
        <v>28</v>
      </c>
      <c r="O161" s="1" t="s">
        <v>1215</v>
      </c>
    </row>
    <row r="162" spans="1:15" x14ac:dyDescent="0.25">
      <c r="A162" t="s">
        <v>19</v>
      </c>
      <c r="B162" s="6">
        <v>12280</v>
      </c>
      <c r="C162" s="2" t="str">
        <f>VLOOKUP(B162,'Center Name'!$A:$B,2,FALSE)</f>
        <v>Santa Anita</v>
      </c>
      <c r="D162" s="6">
        <v>216268</v>
      </c>
      <c r="E162" s="47">
        <v>43924</v>
      </c>
      <c r="F162" t="s">
        <v>297</v>
      </c>
      <c r="G162" s="106">
        <v>930422</v>
      </c>
      <c r="H162" s="61" t="s">
        <v>298</v>
      </c>
      <c r="I162" s="12">
        <v>44287</v>
      </c>
      <c r="J162" s="12">
        <v>43901</v>
      </c>
      <c r="K162" s="12">
        <v>43902</v>
      </c>
      <c r="L162" s="51">
        <v>62300</v>
      </c>
      <c r="M162" s="51">
        <v>-62300</v>
      </c>
      <c r="N162" s="52" t="s">
        <v>28</v>
      </c>
      <c r="O162" s="1" t="s">
        <v>1213</v>
      </c>
    </row>
    <row r="163" spans="1:15" x14ac:dyDescent="0.25">
      <c r="A163" s="1" t="s">
        <v>19</v>
      </c>
      <c r="B163" s="6">
        <v>12280</v>
      </c>
      <c r="C163" s="2" t="str">
        <f>VLOOKUP(B163,'Center Name'!$A:$B,2,FALSE)</f>
        <v>Santa Anita</v>
      </c>
      <c r="D163" s="6">
        <v>215075</v>
      </c>
      <c r="E163" s="47">
        <v>43871</v>
      </c>
      <c r="F163" t="s">
        <v>293</v>
      </c>
      <c r="G163" s="106">
        <v>95023</v>
      </c>
      <c r="H163" s="61" t="s">
        <v>294</v>
      </c>
      <c r="I163" s="12">
        <v>43795</v>
      </c>
      <c r="J163" s="12">
        <v>43795</v>
      </c>
      <c r="K163" s="12">
        <v>44160</v>
      </c>
      <c r="L163" s="51">
        <v>50000</v>
      </c>
      <c r="M163" s="51">
        <v>-50000</v>
      </c>
      <c r="N163" s="52" t="s">
        <v>28</v>
      </c>
      <c r="O163" s="1" t="s">
        <v>1213</v>
      </c>
    </row>
    <row r="164" spans="1:15" ht="12.75" customHeight="1" x14ac:dyDescent="0.25">
      <c r="A164" t="s">
        <v>19</v>
      </c>
      <c r="B164" s="6">
        <v>12280</v>
      </c>
      <c r="C164" s="2" t="str">
        <f>VLOOKUP(B164,'Center Name'!$A:$B,2,FALSE)</f>
        <v>Santa Anita</v>
      </c>
      <c r="D164" s="6">
        <v>190507</v>
      </c>
      <c r="E164" s="47">
        <v>43159</v>
      </c>
      <c r="F164" s="1" t="s">
        <v>286</v>
      </c>
      <c r="G164" s="106">
        <v>922580</v>
      </c>
      <c r="H164" s="61" t="s">
        <v>109</v>
      </c>
      <c r="I164" s="12">
        <v>43134</v>
      </c>
      <c r="J164" s="12">
        <v>43134</v>
      </c>
      <c r="K164" s="12">
        <v>43498</v>
      </c>
      <c r="L164" s="51">
        <v>45585</v>
      </c>
      <c r="M164" s="51">
        <v>-45585</v>
      </c>
      <c r="N164" s="69" t="s">
        <v>28</v>
      </c>
      <c r="O164" s="1" t="s">
        <v>1213</v>
      </c>
    </row>
    <row r="165" spans="1:15" ht="12.6" customHeight="1" x14ac:dyDescent="0.25">
      <c r="A165" t="s">
        <v>19</v>
      </c>
      <c r="B165" s="6">
        <v>12280</v>
      </c>
      <c r="C165" s="2" t="str">
        <f>VLOOKUP(B165,'Center Name'!$A:$B,2,FALSE)</f>
        <v>Santa Anita</v>
      </c>
      <c r="D165" s="6">
        <v>214682</v>
      </c>
      <c r="E165" s="47">
        <v>43802</v>
      </c>
      <c r="F165" s="1" t="s">
        <v>291</v>
      </c>
      <c r="G165" s="106">
        <v>927647</v>
      </c>
      <c r="H165" s="61" t="s">
        <v>292</v>
      </c>
      <c r="I165" s="12">
        <v>43709</v>
      </c>
      <c r="J165" s="12">
        <v>43709</v>
      </c>
      <c r="K165" s="12">
        <v>44074</v>
      </c>
      <c r="L165" s="51">
        <v>35000</v>
      </c>
      <c r="M165" s="51">
        <v>-35000</v>
      </c>
      <c r="N165" s="52" t="s">
        <v>28</v>
      </c>
      <c r="O165" s="1" t="s">
        <v>1213</v>
      </c>
    </row>
    <row r="166" spans="1:15" ht="12.75" customHeight="1" x14ac:dyDescent="0.25">
      <c r="A166" t="s">
        <v>19</v>
      </c>
      <c r="B166" s="6">
        <v>12280</v>
      </c>
      <c r="C166" s="2" t="str">
        <f>VLOOKUP(B166,'Center Name'!$A:$B,2,FALSE)</f>
        <v>Santa Anita</v>
      </c>
      <c r="D166" s="6">
        <v>223543</v>
      </c>
      <c r="E166" s="4">
        <v>44562</v>
      </c>
      <c r="F166" s="1" t="s">
        <v>214</v>
      </c>
      <c r="G166" s="106">
        <v>937587</v>
      </c>
      <c r="H166" s="67" t="s">
        <v>303</v>
      </c>
      <c r="I166" s="68"/>
      <c r="J166" s="68">
        <v>44630</v>
      </c>
      <c r="K166" s="12">
        <v>44994</v>
      </c>
      <c r="L166" s="51">
        <v>25000</v>
      </c>
      <c r="M166" s="51">
        <v>-25000</v>
      </c>
      <c r="N166" s="52"/>
      <c r="O166" s="1" t="s">
        <v>1213</v>
      </c>
    </row>
    <row r="167" spans="1:15" ht="12.75" customHeight="1" x14ac:dyDescent="0.25">
      <c r="A167" t="s">
        <v>19</v>
      </c>
      <c r="B167" s="6">
        <v>12280</v>
      </c>
      <c r="C167" s="2" t="str">
        <f>VLOOKUP(B167,'Center Name'!$A:$B,2,FALSE)</f>
        <v>Santa Anita</v>
      </c>
      <c r="D167" s="6">
        <v>215370</v>
      </c>
      <c r="E167" s="47">
        <v>43871</v>
      </c>
      <c r="F167" t="s">
        <v>295</v>
      </c>
      <c r="G167" s="106">
        <v>929672</v>
      </c>
      <c r="H167" s="61" t="s">
        <v>296</v>
      </c>
      <c r="I167" s="12">
        <v>43834</v>
      </c>
      <c r="J167" s="12"/>
      <c r="K167" s="12">
        <v>47634</v>
      </c>
      <c r="L167" s="51">
        <v>10000</v>
      </c>
      <c r="M167" s="51">
        <v>-10000</v>
      </c>
      <c r="N167" s="52" t="s">
        <v>32</v>
      </c>
      <c r="O167" s="1" t="s">
        <v>1214</v>
      </c>
    </row>
    <row r="168" spans="1:15" ht="12.75" customHeight="1" x14ac:dyDescent="0.25">
      <c r="A168" t="s">
        <v>19</v>
      </c>
      <c r="B168" s="6">
        <v>12280</v>
      </c>
      <c r="C168" s="2" t="str">
        <f>VLOOKUP(B168,'Center Name'!$A:$B,2,FALSE)</f>
        <v>Santa Anita</v>
      </c>
      <c r="D168" s="6">
        <v>127154</v>
      </c>
      <c r="E168" s="47">
        <v>41759</v>
      </c>
      <c r="F168" s="1" t="s">
        <v>284</v>
      </c>
      <c r="G168" s="106">
        <v>72800</v>
      </c>
      <c r="H168" s="61" t="s">
        <v>285</v>
      </c>
      <c r="I168" s="12">
        <v>41596</v>
      </c>
      <c r="J168" s="12"/>
      <c r="K168" s="12">
        <v>47149</v>
      </c>
      <c r="L168" s="51">
        <v>8938</v>
      </c>
      <c r="M168" s="51">
        <v>-8938</v>
      </c>
      <c r="N168" s="52" t="s">
        <v>176</v>
      </c>
      <c r="O168" s="1" t="s">
        <v>1214</v>
      </c>
    </row>
    <row r="169" spans="1:15" ht="12.75" customHeight="1" x14ac:dyDescent="0.25">
      <c r="A169" t="s">
        <v>19</v>
      </c>
      <c r="B169" s="6">
        <v>12280</v>
      </c>
      <c r="C169" s="2" t="str">
        <f>VLOOKUP(B169,'Center Name'!$A:$B,2,FALSE)</f>
        <v>Santa Anita</v>
      </c>
      <c r="D169" s="6">
        <v>212285</v>
      </c>
      <c r="E169" s="47">
        <v>43693</v>
      </c>
      <c r="F169" s="1" t="s">
        <v>290</v>
      </c>
      <c r="G169" s="106">
        <v>58152</v>
      </c>
      <c r="H169" s="61">
        <v>9002</v>
      </c>
      <c r="I169" s="12">
        <v>43831</v>
      </c>
      <c r="J169" s="12">
        <v>43831</v>
      </c>
      <c r="K169" s="12">
        <v>44197</v>
      </c>
      <c r="L169" s="51">
        <v>4000</v>
      </c>
      <c r="M169" s="51">
        <v>-2000</v>
      </c>
      <c r="N169" s="69" t="s">
        <v>22</v>
      </c>
      <c r="O169" s="1" t="s">
        <v>1213</v>
      </c>
    </row>
    <row r="170" spans="1:15" ht="12.75" customHeight="1" x14ac:dyDescent="0.25">
      <c r="A170" t="s">
        <v>82</v>
      </c>
      <c r="B170" s="6">
        <v>12287</v>
      </c>
      <c r="C170" s="2" t="str">
        <f>VLOOKUP(B170,'Center Name'!$A:$B,2,FALSE)</f>
        <v>Siesta Key</v>
      </c>
      <c r="D170" s="6">
        <v>183685</v>
      </c>
      <c r="E170" s="47">
        <v>42802</v>
      </c>
      <c r="F170" t="s">
        <v>335</v>
      </c>
      <c r="G170" s="106">
        <v>917769</v>
      </c>
      <c r="H170" s="61">
        <v>1098</v>
      </c>
      <c r="I170" s="53">
        <v>43101</v>
      </c>
      <c r="J170" s="53">
        <v>43101</v>
      </c>
      <c r="K170" s="12">
        <v>43465</v>
      </c>
      <c r="L170" s="51">
        <v>1018752</v>
      </c>
      <c r="M170" s="51">
        <f>-1018752+305625.6+305625.6+305625.6</f>
        <v>-101875.20000000007</v>
      </c>
      <c r="N170" s="52" t="s">
        <v>28</v>
      </c>
      <c r="O170" s="1" t="s">
        <v>1213</v>
      </c>
    </row>
    <row r="171" spans="1:15" ht="12.75" customHeight="1" x14ac:dyDescent="0.25">
      <c r="A171" t="s">
        <v>19</v>
      </c>
      <c r="B171" s="6">
        <v>12285</v>
      </c>
      <c r="C171" s="2" t="str">
        <f>VLOOKUP(B171,'Center Name'!$A:$B,2,FALSE)</f>
        <v>South Shore</v>
      </c>
      <c r="D171" s="6">
        <v>197703</v>
      </c>
      <c r="E171" s="4">
        <v>43509</v>
      </c>
      <c r="F171" s="1" t="s">
        <v>312</v>
      </c>
      <c r="G171" s="106">
        <v>924528</v>
      </c>
      <c r="H171" s="67" t="s">
        <v>313</v>
      </c>
      <c r="I171" s="68">
        <v>43405</v>
      </c>
      <c r="J171" s="68">
        <v>43405</v>
      </c>
      <c r="K171" s="12">
        <v>43769</v>
      </c>
      <c r="L171" s="51">
        <v>600000</v>
      </c>
      <c r="M171" s="51">
        <f>-600000+200000+200000</f>
        <v>-200000</v>
      </c>
      <c r="N171" s="69" t="s">
        <v>314</v>
      </c>
      <c r="O171" s="1" t="s">
        <v>1213</v>
      </c>
    </row>
    <row r="172" spans="1:15" customFormat="1" ht="26.25" x14ac:dyDescent="0.25">
      <c r="A172" t="s">
        <v>19</v>
      </c>
      <c r="B172" s="6">
        <v>12285</v>
      </c>
      <c r="C172" s="2" t="str">
        <f>VLOOKUP(B172,'Center Name'!$A:$B,2,FALSE)</f>
        <v>South Shore</v>
      </c>
      <c r="D172" s="6">
        <v>197302</v>
      </c>
      <c r="E172" s="4">
        <v>43480</v>
      </c>
      <c r="F172" s="1" t="s">
        <v>21</v>
      </c>
      <c r="G172" s="106">
        <v>926556</v>
      </c>
      <c r="H172" s="67" t="s">
        <v>310</v>
      </c>
      <c r="I172" s="68">
        <v>43402</v>
      </c>
      <c r="J172" s="68">
        <v>44245</v>
      </c>
      <c r="K172" s="12">
        <v>44620</v>
      </c>
      <c r="L172" s="51">
        <v>50000</v>
      </c>
      <c r="M172" s="51">
        <f>-50000-50000+50000</f>
        <v>-50000</v>
      </c>
      <c r="N172" s="69" t="s">
        <v>311</v>
      </c>
      <c r="O172" s="1" t="s">
        <v>1213</v>
      </c>
    </row>
    <row r="173" spans="1:15" customFormat="1" x14ac:dyDescent="0.25">
      <c r="A173" t="s">
        <v>19</v>
      </c>
      <c r="B173" s="6">
        <v>12285</v>
      </c>
      <c r="C173" s="2" t="str">
        <f>VLOOKUP(B173,'Center Name'!$A:$B,2,FALSE)</f>
        <v>South Shore</v>
      </c>
      <c r="D173" s="6">
        <v>223558</v>
      </c>
      <c r="E173" s="4">
        <v>44587</v>
      </c>
      <c r="F173" s="1" t="s">
        <v>317</v>
      </c>
      <c r="G173" s="106">
        <v>71292</v>
      </c>
      <c r="H173" s="67" t="s">
        <v>318</v>
      </c>
      <c r="I173" s="68"/>
      <c r="J173" s="68"/>
      <c r="K173" s="12"/>
      <c r="L173" s="51">
        <v>50000</v>
      </c>
      <c r="M173" s="51">
        <f>25408.96-50000</f>
        <v>-24591.040000000001</v>
      </c>
      <c r="N173" s="69"/>
      <c r="O173" s="1" t="s">
        <v>1218</v>
      </c>
    </row>
    <row r="174" spans="1:15" customFormat="1" ht="13.5" customHeight="1" x14ac:dyDescent="0.25">
      <c r="A174" t="s">
        <v>19</v>
      </c>
      <c r="B174" s="6">
        <v>12286</v>
      </c>
      <c r="C174" s="2" t="str">
        <f>VLOOKUP(B174,'Center Name'!$A:$B,2,FALSE)</f>
        <v>Southcenter</v>
      </c>
      <c r="D174" s="6">
        <v>191233</v>
      </c>
      <c r="E174" s="4">
        <v>43208</v>
      </c>
      <c r="F174" s="1" t="s">
        <v>123</v>
      </c>
      <c r="G174" s="106">
        <v>35624</v>
      </c>
      <c r="H174" s="67">
        <v>1550</v>
      </c>
      <c r="I174" s="68">
        <v>43982</v>
      </c>
      <c r="J174" s="68"/>
      <c r="K174" s="12">
        <v>44957</v>
      </c>
      <c r="L174" s="51">
        <v>499500</v>
      </c>
      <c r="M174" s="51">
        <v>-499500</v>
      </c>
      <c r="N174" s="52" t="s">
        <v>322</v>
      </c>
      <c r="O174" s="1" t="s">
        <v>1214</v>
      </c>
    </row>
    <row r="175" spans="1:15" customFormat="1" x14ac:dyDescent="0.25">
      <c r="A175" t="s">
        <v>19</v>
      </c>
      <c r="B175" s="6">
        <v>12286</v>
      </c>
      <c r="C175" s="2" t="str">
        <f>VLOOKUP(B175,'Center Name'!$A:$B,2,FALSE)</f>
        <v>Southcenter</v>
      </c>
      <c r="D175" s="6">
        <v>222655</v>
      </c>
      <c r="E175" s="47">
        <v>44652</v>
      </c>
      <c r="F175" t="s">
        <v>305</v>
      </c>
      <c r="G175" s="106">
        <v>936345</v>
      </c>
      <c r="H175" s="61">
        <v>1150</v>
      </c>
      <c r="I175" s="53">
        <v>44512</v>
      </c>
      <c r="J175" s="53"/>
      <c r="K175" s="12">
        <v>44876</v>
      </c>
      <c r="L175" s="51">
        <v>110100</v>
      </c>
      <c r="M175" s="51">
        <v>-110100</v>
      </c>
      <c r="N175" s="59"/>
      <c r="O175" s="1" t="s">
        <v>1214</v>
      </c>
    </row>
    <row r="176" spans="1:15" customFormat="1" x14ac:dyDescent="0.25">
      <c r="A176" t="s">
        <v>19</v>
      </c>
      <c r="B176" s="6">
        <v>12286</v>
      </c>
      <c r="C176" s="2" t="str">
        <f>VLOOKUP(B176,'Center Name'!$A:$B,2,FALSE)</f>
        <v>Southcenter</v>
      </c>
      <c r="D176" s="6">
        <v>197785</v>
      </c>
      <c r="E176" s="47">
        <v>43890</v>
      </c>
      <c r="F176" t="s">
        <v>328</v>
      </c>
      <c r="G176" s="106">
        <v>37208</v>
      </c>
      <c r="H176" s="61">
        <v>1123</v>
      </c>
      <c r="I176" s="53">
        <v>43497</v>
      </c>
      <c r="J176" s="53">
        <v>43497</v>
      </c>
      <c r="K176" s="12">
        <v>43861</v>
      </c>
      <c r="L176" s="51">
        <v>100000</v>
      </c>
      <c r="M176" s="51">
        <v>-100000</v>
      </c>
      <c r="N176" s="52" t="s">
        <v>28</v>
      </c>
      <c r="O176" s="1" t="s">
        <v>1213</v>
      </c>
    </row>
    <row r="177" spans="1:15" customFormat="1" x14ac:dyDescent="0.25">
      <c r="A177" t="s">
        <v>19</v>
      </c>
      <c r="B177" s="6">
        <v>12286</v>
      </c>
      <c r="C177" s="2" t="str">
        <f>VLOOKUP(B177,'Center Name'!$A:$B,2,FALSE)</f>
        <v>Southcenter</v>
      </c>
      <c r="D177" s="6">
        <v>223565</v>
      </c>
      <c r="E177" s="47">
        <v>44592</v>
      </c>
      <c r="F177" t="s">
        <v>38</v>
      </c>
      <c r="G177" s="106">
        <v>937941</v>
      </c>
      <c r="H177" s="61" t="s">
        <v>308</v>
      </c>
      <c r="I177" s="53">
        <v>44713</v>
      </c>
      <c r="J177" s="53"/>
      <c r="K177" s="12">
        <v>45443</v>
      </c>
      <c r="L177" s="51">
        <v>50000</v>
      </c>
      <c r="M177" s="51">
        <v>-50000</v>
      </c>
      <c r="N177" s="59"/>
      <c r="O177" s="1" t="s">
        <v>1214</v>
      </c>
    </row>
    <row r="178" spans="1:15" customFormat="1" x14ac:dyDescent="0.25">
      <c r="A178" t="s">
        <v>19</v>
      </c>
      <c r="B178" s="6">
        <v>12286</v>
      </c>
      <c r="C178" s="2" t="str">
        <f>VLOOKUP(B178,'Center Name'!$A:$B,2,FALSE)</f>
        <v>Southcenter</v>
      </c>
      <c r="D178" s="6">
        <v>221228</v>
      </c>
      <c r="E178" s="47">
        <v>44651</v>
      </c>
      <c r="F178" t="s">
        <v>315</v>
      </c>
      <c r="G178" s="106">
        <v>934237</v>
      </c>
      <c r="H178" s="61">
        <v>220</v>
      </c>
      <c r="I178" s="53">
        <v>44378</v>
      </c>
      <c r="J178" s="53"/>
      <c r="K178" s="12">
        <v>45107</v>
      </c>
      <c r="L178" s="51">
        <v>40000</v>
      </c>
      <c r="M178" s="51">
        <v>-40000</v>
      </c>
      <c r="N178" s="59"/>
      <c r="O178" s="1" t="s">
        <v>1214</v>
      </c>
    </row>
    <row r="179" spans="1:15" customFormat="1" x14ac:dyDescent="0.25">
      <c r="A179" t="s">
        <v>19</v>
      </c>
      <c r="B179" s="6">
        <v>12286</v>
      </c>
      <c r="C179" s="2" t="str">
        <f>VLOOKUP(B179,'Center Name'!$A:$B,2,FALSE)</f>
        <v>Southcenter</v>
      </c>
      <c r="D179" s="6">
        <v>221990</v>
      </c>
      <c r="E179" s="53">
        <v>44712</v>
      </c>
      <c r="F179" t="s">
        <v>1162</v>
      </c>
      <c r="G179" s="48" t="s">
        <v>1208</v>
      </c>
      <c r="H179" s="61" t="s">
        <v>92</v>
      </c>
      <c r="I179" s="53"/>
      <c r="J179" s="53"/>
      <c r="K179" s="12">
        <v>1</v>
      </c>
      <c r="L179" s="51"/>
      <c r="M179" s="51">
        <v>-30000</v>
      </c>
      <c r="N179" s="63" t="s">
        <v>1219</v>
      </c>
      <c r="O179" s="1" t="s">
        <v>1218</v>
      </c>
    </row>
    <row r="180" spans="1:15" customFormat="1" x14ac:dyDescent="0.25">
      <c r="A180" t="s">
        <v>19</v>
      </c>
      <c r="B180" s="6">
        <v>12286</v>
      </c>
      <c r="C180" s="2" t="str">
        <f>VLOOKUP(B180,'Center Name'!$A:$B,2,FALSE)</f>
        <v>Southcenter</v>
      </c>
      <c r="D180" s="6">
        <v>131001</v>
      </c>
      <c r="E180" s="4">
        <v>41973</v>
      </c>
      <c r="F180" s="1" t="s">
        <v>124</v>
      </c>
      <c r="G180" s="106">
        <v>905693</v>
      </c>
      <c r="H180" s="67">
        <v>748</v>
      </c>
      <c r="I180" s="68">
        <v>41942</v>
      </c>
      <c r="J180" s="68"/>
      <c r="K180" s="12">
        <v>45688</v>
      </c>
      <c r="L180" s="51">
        <v>228375</v>
      </c>
      <c r="M180" s="51">
        <f>-228375+205537.5</f>
        <v>-22837.5</v>
      </c>
      <c r="N180" s="52" t="s">
        <v>176</v>
      </c>
      <c r="O180" s="1" t="s">
        <v>1214</v>
      </c>
    </row>
    <row r="181" spans="1:15" customFormat="1" ht="26.25" x14ac:dyDescent="0.25">
      <c r="A181" s="1" t="s">
        <v>19</v>
      </c>
      <c r="B181" s="6">
        <v>12286</v>
      </c>
      <c r="C181" s="2" t="str">
        <f>VLOOKUP(B181,'Center Name'!$A:$B,2,FALSE)</f>
        <v>Southcenter</v>
      </c>
      <c r="D181" s="6">
        <v>198023</v>
      </c>
      <c r="E181" s="53">
        <v>43553</v>
      </c>
      <c r="F181" t="s">
        <v>323</v>
      </c>
      <c r="G181" s="106">
        <v>927039</v>
      </c>
      <c r="H181" s="61">
        <v>724</v>
      </c>
      <c r="I181" s="12">
        <v>43647</v>
      </c>
      <c r="J181" s="12">
        <v>43647</v>
      </c>
      <c r="K181" s="12">
        <v>44012</v>
      </c>
      <c r="L181" s="51">
        <v>75000</v>
      </c>
      <c r="M181" s="51">
        <f>-75000+53622.91</f>
        <v>-21377.089999999997</v>
      </c>
      <c r="N181" s="52" t="s">
        <v>324</v>
      </c>
      <c r="O181" s="1" t="s">
        <v>1213</v>
      </c>
    </row>
    <row r="182" spans="1:15" customFormat="1" ht="26.25" x14ac:dyDescent="0.25">
      <c r="A182" t="s">
        <v>19</v>
      </c>
      <c r="B182" s="6">
        <v>12286</v>
      </c>
      <c r="C182" s="2" t="str">
        <f>VLOOKUP(B182,'Center Name'!$A:$B,2,FALSE)</f>
        <v>Southcenter</v>
      </c>
      <c r="D182" s="6">
        <v>222993</v>
      </c>
      <c r="E182" s="47">
        <v>44561</v>
      </c>
      <c r="F182" t="s">
        <v>331</v>
      </c>
      <c r="G182" s="106">
        <v>934787</v>
      </c>
      <c r="H182" s="61">
        <v>580</v>
      </c>
      <c r="I182" s="53">
        <v>44348</v>
      </c>
      <c r="J182" s="53">
        <v>44348</v>
      </c>
      <c r="K182" s="12">
        <v>44712</v>
      </c>
      <c r="L182" s="51">
        <v>20000</v>
      </c>
      <c r="M182" s="51">
        <v>-20000</v>
      </c>
      <c r="N182" s="59" t="s">
        <v>332</v>
      </c>
      <c r="O182" s="1" t="s">
        <v>1213</v>
      </c>
    </row>
    <row r="183" spans="1:15" customFormat="1" x14ac:dyDescent="0.25">
      <c r="A183" s="1" t="s">
        <v>19</v>
      </c>
      <c r="B183" s="6">
        <v>12286</v>
      </c>
      <c r="C183" s="2" t="str">
        <f>VLOOKUP(B183,'Center Name'!$A:$B,2,FALSE)</f>
        <v>Southcenter</v>
      </c>
      <c r="D183" s="6">
        <v>214670</v>
      </c>
      <c r="E183" s="47">
        <v>43801</v>
      </c>
      <c r="F183" t="s">
        <v>325</v>
      </c>
      <c r="G183" s="106">
        <v>214670</v>
      </c>
      <c r="H183" s="61">
        <v>532</v>
      </c>
      <c r="I183" s="53">
        <v>43709</v>
      </c>
      <c r="J183" s="53"/>
      <c r="K183" s="12">
        <v>44256</v>
      </c>
      <c r="L183" s="51">
        <v>200000</v>
      </c>
      <c r="M183" s="51">
        <f>-200000+200000-19021.53</f>
        <v>-19021.53</v>
      </c>
      <c r="N183" s="52" t="s">
        <v>326</v>
      </c>
      <c r="O183" s="1" t="s">
        <v>1217</v>
      </c>
    </row>
    <row r="184" spans="1:15" customFormat="1" x14ac:dyDescent="0.25">
      <c r="A184" t="s">
        <v>19</v>
      </c>
      <c r="B184" s="6">
        <v>12286</v>
      </c>
      <c r="C184" s="2" t="str">
        <f>VLOOKUP(B184,'Center Name'!$A:$B,2,FALSE)</f>
        <v>Southcenter</v>
      </c>
      <c r="D184" s="6">
        <v>215401</v>
      </c>
      <c r="E184" s="47">
        <v>43872</v>
      </c>
      <c r="F184" t="s">
        <v>327</v>
      </c>
      <c r="G184" s="106">
        <v>920001</v>
      </c>
      <c r="H184" s="61">
        <v>2179</v>
      </c>
      <c r="I184" s="53">
        <v>43854</v>
      </c>
      <c r="J184" s="53">
        <v>43854</v>
      </c>
      <c r="K184" s="12">
        <v>44219</v>
      </c>
      <c r="L184" s="51">
        <v>62568</v>
      </c>
      <c r="M184" s="51">
        <f>-62568+11692.55+45419.79</f>
        <v>-5455.6599999999962</v>
      </c>
      <c r="N184" s="52" t="s">
        <v>28</v>
      </c>
      <c r="O184" s="1" t="s">
        <v>1213</v>
      </c>
    </row>
    <row r="185" spans="1:15" ht="115.5" x14ac:dyDescent="0.25">
      <c r="A185" t="s">
        <v>19</v>
      </c>
      <c r="B185" s="6">
        <v>12286</v>
      </c>
      <c r="C185" s="2" t="str">
        <f>VLOOKUP(B185,'Center Name'!$A:$B,2,FALSE)</f>
        <v>Southcenter</v>
      </c>
      <c r="D185" s="6">
        <v>165567</v>
      </c>
      <c r="E185" s="4">
        <v>42534</v>
      </c>
      <c r="F185" s="1" t="s">
        <v>320</v>
      </c>
      <c r="G185" s="106">
        <v>52594</v>
      </c>
      <c r="H185" s="67">
        <v>9075</v>
      </c>
      <c r="I185" s="68">
        <v>42217</v>
      </c>
      <c r="J185" s="68">
        <v>42217</v>
      </c>
      <c r="K185" s="12">
        <v>42582</v>
      </c>
      <c r="L185" s="51">
        <v>7500</v>
      </c>
      <c r="M185" s="51">
        <f>-7500+7500-7500+2500</f>
        <v>-5000</v>
      </c>
      <c r="N185" s="52" t="s">
        <v>321</v>
      </c>
      <c r="O185" s="1" t="s">
        <v>1213</v>
      </c>
    </row>
    <row r="186" spans="1:15" ht="26.25" x14ac:dyDescent="0.25">
      <c r="A186" t="s">
        <v>19</v>
      </c>
      <c r="B186" s="6">
        <v>12286</v>
      </c>
      <c r="C186" s="2" t="str">
        <f>VLOOKUP(B186,'Center Name'!$A:$B,2,FALSE)</f>
        <v>Southcenter</v>
      </c>
      <c r="D186" s="6">
        <v>221202</v>
      </c>
      <c r="E186" s="47">
        <v>44536</v>
      </c>
      <c r="F186" t="s">
        <v>331</v>
      </c>
      <c r="G186" s="106">
        <v>934787</v>
      </c>
      <c r="H186" s="61">
        <v>580</v>
      </c>
      <c r="I186" s="53"/>
      <c r="J186" s="53"/>
      <c r="K186" s="12"/>
      <c r="L186" s="51"/>
      <c r="M186" s="51">
        <v>20000</v>
      </c>
      <c r="N186" s="59" t="s">
        <v>333</v>
      </c>
      <c r="O186" s="1" t="s">
        <v>1218</v>
      </c>
    </row>
    <row r="187" spans="1:15" ht="26.25" x14ac:dyDescent="0.25">
      <c r="A187" t="s">
        <v>19</v>
      </c>
      <c r="B187" s="6">
        <v>12288</v>
      </c>
      <c r="C187" s="2" t="str">
        <f>VLOOKUP(B187,'Center Name'!$A:$B,2,FALSE)</f>
        <v>Southlake</v>
      </c>
      <c r="D187" s="6">
        <v>112472</v>
      </c>
      <c r="E187" s="47">
        <v>41597</v>
      </c>
      <c r="F187" t="s">
        <v>337</v>
      </c>
      <c r="G187" s="106">
        <v>69846</v>
      </c>
      <c r="H187" s="61">
        <v>608</v>
      </c>
      <c r="I187" s="53">
        <v>41369</v>
      </c>
      <c r="J187" s="53">
        <v>41369</v>
      </c>
      <c r="K187" s="12">
        <v>41733</v>
      </c>
      <c r="L187" s="51">
        <v>0</v>
      </c>
      <c r="M187" s="51">
        <v>-243</v>
      </c>
      <c r="N187" s="59" t="s">
        <v>338</v>
      </c>
      <c r="O187" s="1" t="s">
        <v>1213</v>
      </c>
    </row>
    <row r="188" spans="1:15" x14ac:dyDescent="0.25">
      <c r="A188" t="s">
        <v>19</v>
      </c>
      <c r="B188" s="6">
        <v>12291</v>
      </c>
      <c r="C188" s="2" t="str">
        <f>VLOOKUP(B188,'Center Name'!$A:$B,2,FALSE)</f>
        <v>Topanga</v>
      </c>
      <c r="D188" s="6">
        <v>222921</v>
      </c>
      <c r="E188" s="4">
        <v>44501</v>
      </c>
      <c r="F188" s="1" t="s">
        <v>348</v>
      </c>
      <c r="G188" s="106">
        <v>933437</v>
      </c>
      <c r="H188" s="61">
        <v>1082</v>
      </c>
      <c r="I188" s="12">
        <v>44462</v>
      </c>
      <c r="J188" s="12"/>
      <c r="K188" s="12">
        <v>48121</v>
      </c>
      <c r="L188" s="51">
        <v>1538925</v>
      </c>
      <c r="M188" s="51">
        <v>-1538925</v>
      </c>
      <c r="N188" s="59"/>
      <c r="O188" s="1" t="s">
        <v>1214</v>
      </c>
    </row>
    <row r="189" spans="1:15" x14ac:dyDescent="0.25">
      <c r="A189" t="s">
        <v>19</v>
      </c>
      <c r="B189" s="6">
        <v>12291</v>
      </c>
      <c r="C189" s="2" t="str">
        <f>VLOOKUP(B189,'Center Name'!$A:$B,2,FALSE)</f>
        <v>Topanga</v>
      </c>
      <c r="D189" s="6">
        <v>222648</v>
      </c>
      <c r="E189" s="4">
        <v>44651</v>
      </c>
      <c r="F189" s="1" t="s">
        <v>131</v>
      </c>
      <c r="G189" s="107">
        <v>934495</v>
      </c>
      <c r="H189" s="6">
        <v>1038</v>
      </c>
      <c r="I189" s="12">
        <v>44409</v>
      </c>
      <c r="J189" s="12"/>
      <c r="K189" s="12">
        <v>44957</v>
      </c>
      <c r="L189" s="51">
        <v>630430</v>
      </c>
      <c r="M189" s="51">
        <v>-630430</v>
      </c>
      <c r="N189" s="59"/>
      <c r="O189" s="1" t="s">
        <v>1214</v>
      </c>
    </row>
    <row r="190" spans="1:15" x14ac:dyDescent="0.25">
      <c r="A190" t="s">
        <v>19</v>
      </c>
      <c r="B190" s="6">
        <v>12291</v>
      </c>
      <c r="C190" s="2" t="str">
        <f>VLOOKUP(B190,'Center Name'!$A:$B,2,FALSE)</f>
        <v>Topanga</v>
      </c>
      <c r="D190" s="6">
        <v>221874</v>
      </c>
      <c r="E190" s="4">
        <v>44651</v>
      </c>
      <c r="F190" s="1" t="s">
        <v>349</v>
      </c>
      <c r="G190" s="107">
        <v>935343</v>
      </c>
      <c r="H190" s="6">
        <v>2072</v>
      </c>
      <c r="I190" s="12">
        <v>44468</v>
      </c>
      <c r="J190" s="12"/>
      <c r="K190" s="12">
        <v>45013</v>
      </c>
      <c r="L190" s="51">
        <v>298100</v>
      </c>
      <c r="M190" s="51">
        <v>-298100</v>
      </c>
      <c r="N190" s="59"/>
      <c r="O190" s="1" t="s">
        <v>1214</v>
      </c>
    </row>
    <row r="191" spans="1:15" ht="64.5" x14ac:dyDescent="0.25">
      <c r="A191" t="s">
        <v>19</v>
      </c>
      <c r="B191" s="6">
        <v>12291</v>
      </c>
      <c r="C191" s="2" t="str">
        <f>VLOOKUP(B191,'Center Name'!$A:$B,2,FALSE)</f>
        <v>Topanga</v>
      </c>
      <c r="D191" s="6">
        <v>220644</v>
      </c>
      <c r="E191" s="4">
        <v>44313</v>
      </c>
      <c r="F191" s="1" t="s">
        <v>342</v>
      </c>
      <c r="G191" s="106">
        <v>934145</v>
      </c>
      <c r="H191" s="61" t="s">
        <v>343</v>
      </c>
      <c r="I191" s="12">
        <v>44357</v>
      </c>
      <c r="J191" s="12"/>
      <c r="K191" s="12">
        <v>48244</v>
      </c>
      <c r="L191" s="51">
        <v>2250000</v>
      </c>
      <c r="M191" s="51">
        <f>1125000-1125000+900000-1125000</f>
        <v>-225000</v>
      </c>
      <c r="N191" s="59" t="s">
        <v>344</v>
      </c>
      <c r="O191" s="1" t="s">
        <v>1214</v>
      </c>
    </row>
    <row r="192" spans="1:15" x14ac:dyDescent="0.25">
      <c r="A192" t="s">
        <v>19</v>
      </c>
      <c r="B192" s="6">
        <v>12291</v>
      </c>
      <c r="C192" s="2" t="str">
        <f>VLOOKUP(B192,'Center Name'!$A:$B,2,FALSE)</f>
        <v>Topanga</v>
      </c>
      <c r="D192" s="6">
        <v>222650</v>
      </c>
      <c r="E192" s="4">
        <v>44501</v>
      </c>
      <c r="F192" s="1" t="s">
        <v>132</v>
      </c>
      <c r="G192" s="106">
        <v>936291</v>
      </c>
      <c r="H192" s="61">
        <v>63</v>
      </c>
      <c r="I192" s="12">
        <v>44504</v>
      </c>
      <c r="J192" s="12"/>
      <c r="K192" s="12">
        <v>45049</v>
      </c>
      <c r="L192" s="51">
        <v>202540</v>
      </c>
      <c r="M192" s="51">
        <v>-202540</v>
      </c>
      <c r="N192" s="59"/>
      <c r="O192" s="1" t="s">
        <v>1214</v>
      </c>
    </row>
    <row r="193" spans="1:15" ht="26.25" x14ac:dyDescent="0.25">
      <c r="A193" t="s">
        <v>19</v>
      </c>
      <c r="B193" s="6">
        <v>12291</v>
      </c>
      <c r="C193" s="2" t="str">
        <f>VLOOKUP(B193,'Center Name'!$A:$B,2,FALSE)</f>
        <v>Topanga</v>
      </c>
      <c r="D193" s="6">
        <v>221920</v>
      </c>
      <c r="E193" s="4">
        <v>44424</v>
      </c>
      <c r="F193" s="1" t="s">
        <v>345</v>
      </c>
      <c r="G193" s="106">
        <v>243731</v>
      </c>
      <c r="H193" s="61">
        <v>183</v>
      </c>
      <c r="I193" s="12">
        <v>43922</v>
      </c>
      <c r="J193" s="12"/>
      <c r="K193" s="12">
        <v>48244</v>
      </c>
      <c r="L193" s="51">
        <v>637400</v>
      </c>
      <c r="M193" s="51">
        <f>-637400+191220+191220+191220</f>
        <v>-63740</v>
      </c>
      <c r="N193" s="59" t="s">
        <v>346</v>
      </c>
      <c r="O193" s="1" t="s">
        <v>1214</v>
      </c>
    </row>
    <row r="194" spans="1:15" x14ac:dyDescent="0.25">
      <c r="A194" t="s">
        <v>19</v>
      </c>
      <c r="B194" s="6">
        <v>12291</v>
      </c>
      <c r="C194" s="2" t="str">
        <f>VLOOKUP(B194,'Center Name'!$A:$B,2,FALSE)</f>
        <v>Topanga</v>
      </c>
      <c r="D194" s="6">
        <v>196882</v>
      </c>
      <c r="E194" s="53">
        <v>43462</v>
      </c>
      <c r="F194" t="s">
        <v>21</v>
      </c>
      <c r="G194" s="106">
        <v>926546</v>
      </c>
      <c r="H194" s="61">
        <v>1100</v>
      </c>
      <c r="I194" s="12">
        <v>43461</v>
      </c>
      <c r="J194" s="12"/>
      <c r="K194" s="12">
        <v>44749</v>
      </c>
      <c r="L194" s="51">
        <v>50000</v>
      </c>
      <c r="M194" s="51">
        <v>-50000</v>
      </c>
      <c r="N194" s="52" t="s">
        <v>22</v>
      </c>
      <c r="O194" s="1" t="s">
        <v>1214</v>
      </c>
    </row>
    <row r="195" spans="1:15" x14ac:dyDescent="0.25">
      <c r="A195" t="s">
        <v>19</v>
      </c>
      <c r="B195" s="6">
        <v>12291</v>
      </c>
      <c r="C195" s="2" t="str">
        <f>VLOOKUP(B195,'Center Name'!$A:$B,2,FALSE)</f>
        <v>Topanga</v>
      </c>
      <c r="D195" s="6">
        <v>222495</v>
      </c>
      <c r="E195" s="4">
        <v>44469</v>
      </c>
      <c r="F195" s="1" t="s">
        <v>347</v>
      </c>
      <c r="G195" s="106">
        <v>935109</v>
      </c>
      <c r="H195" s="61">
        <v>67</v>
      </c>
      <c r="I195" s="12">
        <v>44383</v>
      </c>
      <c r="J195" s="12"/>
      <c r="K195" s="12">
        <v>45504</v>
      </c>
      <c r="L195" s="51">
        <v>5000</v>
      </c>
      <c r="M195" s="51">
        <v>-5000</v>
      </c>
      <c r="N195" s="59"/>
      <c r="O195" s="1" t="s">
        <v>1214</v>
      </c>
    </row>
    <row r="196" spans="1:15" x14ac:dyDescent="0.25">
      <c r="A196" t="s">
        <v>19</v>
      </c>
      <c r="B196" s="6">
        <v>12292</v>
      </c>
      <c r="C196" s="2" t="str">
        <f>VLOOKUP(B196,'Center Name'!$A:$B,2,FALSE)</f>
        <v>Trumbull</v>
      </c>
      <c r="D196" s="6">
        <v>196866</v>
      </c>
      <c r="E196" s="4">
        <v>43461</v>
      </c>
      <c r="F196" s="1" t="s">
        <v>329</v>
      </c>
      <c r="G196" s="107">
        <v>107443</v>
      </c>
      <c r="H196" s="6">
        <v>128</v>
      </c>
      <c r="I196" s="12">
        <v>42036</v>
      </c>
      <c r="J196" s="12"/>
      <c r="K196" s="12">
        <v>43861</v>
      </c>
      <c r="L196" s="51">
        <v>51000</v>
      </c>
      <c r="M196" s="51">
        <v>-51000</v>
      </c>
      <c r="N196" s="72" t="s">
        <v>76</v>
      </c>
      <c r="O196" s="1" t="s">
        <v>1217</v>
      </c>
    </row>
    <row r="197" spans="1:15" x14ac:dyDescent="0.25">
      <c r="A197" t="s">
        <v>19</v>
      </c>
      <c r="B197" s="6">
        <v>12292</v>
      </c>
      <c r="C197" s="2" t="str">
        <f>VLOOKUP(B197,'Center Name'!$A:$B,2,FALSE)</f>
        <v>Trumbull</v>
      </c>
      <c r="D197" s="6" t="s">
        <v>92</v>
      </c>
      <c r="E197" s="53">
        <v>44682</v>
      </c>
      <c r="F197" t="s">
        <v>1170</v>
      </c>
      <c r="G197" s="48" t="s">
        <v>1209</v>
      </c>
      <c r="H197" s="61" t="s">
        <v>92</v>
      </c>
      <c r="I197" s="53"/>
      <c r="J197" s="53"/>
      <c r="K197" s="12">
        <v>1</v>
      </c>
      <c r="L197" s="51"/>
      <c r="M197" s="51">
        <v>-50000</v>
      </c>
      <c r="N197" s="63" t="s">
        <v>1219</v>
      </c>
      <c r="O197" s="1" t="s">
        <v>1218</v>
      </c>
    </row>
    <row r="198" spans="1:15" x14ac:dyDescent="0.25">
      <c r="A198" t="s">
        <v>19</v>
      </c>
      <c r="B198" s="6">
        <v>12292</v>
      </c>
      <c r="C198" s="2" t="str">
        <f>VLOOKUP(B198,'Center Name'!$A:$B,2,FALSE)</f>
        <v>Trumbull</v>
      </c>
      <c r="D198" s="6">
        <v>219855</v>
      </c>
      <c r="E198" s="47">
        <v>44256</v>
      </c>
      <c r="F198" s="1" t="s">
        <v>353</v>
      </c>
      <c r="G198" s="106">
        <v>931265</v>
      </c>
      <c r="H198" s="61"/>
      <c r="I198" s="12"/>
      <c r="J198" s="12"/>
      <c r="K198" s="12"/>
      <c r="L198" s="51">
        <v>95895</v>
      </c>
      <c r="M198" s="51">
        <f>65401.72-95895</f>
        <v>-30493.279999999999</v>
      </c>
      <c r="N198" s="52" t="s">
        <v>354</v>
      </c>
      <c r="O198" s="1" t="s">
        <v>1218</v>
      </c>
    </row>
    <row r="199" spans="1:15" customFormat="1" x14ac:dyDescent="0.25">
      <c r="A199" t="s">
        <v>19</v>
      </c>
      <c r="B199" s="6">
        <v>12292</v>
      </c>
      <c r="C199" s="2" t="str">
        <f>VLOOKUP(B199,'Center Name'!$A:$B,2,FALSE)</f>
        <v>Trumbull</v>
      </c>
      <c r="D199" s="6" t="s">
        <v>92</v>
      </c>
      <c r="E199" s="53">
        <v>44682</v>
      </c>
      <c r="F199" t="s">
        <v>1173</v>
      </c>
      <c r="G199" s="48" t="s">
        <v>1210</v>
      </c>
      <c r="H199" s="61" t="s">
        <v>92</v>
      </c>
      <c r="I199" s="53"/>
      <c r="J199" s="53"/>
      <c r="K199" s="12">
        <v>1</v>
      </c>
      <c r="L199" s="51"/>
      <c r="M199" s="51">
        <v>-21535.88</v>
      </c>
      <c r="N199" s="63" t="s">
        <v>1219</v>
      </c>
      <c r="O199" s="1" t="s">
        <v>1218</v>
      </c>
    </row>
    <row r="200" spans="1:15" customFormat="1" x14ac:dyDescent="0.25">
      <c r="A200" t="s">
        <v>19</v>
      </c>
      <c r="B200" s="6">
        <v>12292</v>
      </c>
      <c r="C200" s="2" t="str">
        <f>VLOOKUP(B200,'Center Name'!$A:$B,2,FALSE)</f>
        <v>Trumbull</v>
      </c>
      <c r="D200" s="6">
        <v>193601</v>
      </c>
      <c r="E200" s="4">
        <v>43297</v>
      </c>
      <c r="F200" s="1" t="s">
        <v>351</v>
      </c>
      <c r="G200" s="107">
        <v>923680</v>
      </c>
      <c r="H200" s="6">
        <v>306</v>
      </c>
      <c r="I200" s="12">
        <v>43355</v>
      </c>
      <c r="J200" s="12"/>
      <c r="K200" s="12"/>
      <c r="L200" s="51">
        <v>1410981</v>
      </c>
      <c r="M200" s="51">
        <f>-1410981+103500+334320+20000+19000+8000+28000+45000+507341+334320</f>
        <v>-11500</v>
      </c>
      <c r="N200" s="72" t="s">
        <v>352</v>
      </c>
      <c r="O200" s="1" t="s">
        <v>1218</v>
      </c>
    </row>
    <row r="201" spans="1:15" customFormat="1" x14ac:dyDescent="0.25">
      <c r="A201" t="s">
        <v>19</v>
      </c>
      <c r="B201" s="6">
        <v>12292</v>
      </c>
      <c r="C201" s="2" t="str">
        <f>VLOOKUP(B201,'Center Name'!$A:$B,2,FALSE)</f>
        <v>Trumbull</v>
      </c>
      <c r="D201" s="6"/>
      <c r="E201" s="47">
        <v>44637</v>
      </c>
      <c r="F201" s="1" t="s">
        <v>224</v>
      </c>
      <c r="G201" s="106">
        <v>107596</v>
      </c>
      <c r="H201" s="61"/>
      <c r="I201" s="12"/>
      <c r="J201" s="12">
        <v>43862</v>
      </c>
      <c r="K201" s="12">
        <v>44592</v>
      </c>
      <c r="L201" s="51"/>
      <c r="M201" s="51">
        <v>21535.88</v>
      </c>
      <c r="N201" s="52" t="s">
        <v>355</v>
      </c>
      <c r="O201" s="1" t="s">
        <v>1213</v>
      </c>
    </row>
    <row r="202" spans="1:15" customFormat="1" x14ac:dyDescent="0.25">
      <c r="A202" t="s">
        <v>19</v>
      </c>
      <c r="B202" s="6">
        <v>12293</v>
      </c>
      <c r="C202" s="2" t="str">
        <f>VLOOKUP(B202,'Center Name'!$A:$B,2,FALSE)</f>
        <v>UTC</v>
      </c>
      <c r="D202" s="6">
        <v>221924</v>
      </c>
      <c r="E202" s="47">
        <v>44439</v>
      </c>
      <c r="F202" s="1" t="s">
        <v>364</v>
      </c>
      <c r="G202" s="106">
        <v>931510</v>
      </c>
      <c r="H202" s="61" t="s">
        <v>365</v>
      </c>
      <c r="I202" s="12">
        <v>44375</v>
      </c>
      <c r="J202" s="12"/>
      <c r="K202" s="12">
        <v>44739</v>
      </c>
      <c r="L202" s="51">
        <v>1011021.5</v>
      </c>
      <c r="M202" s="51">
        <v>-1011021.5</v>
      </c>
      <c r="N202" s="52" t="s">
        <v>28</v>
      </c>
      <c r="O202" s="1" t="s">
        <v>1214</v>
      </c>
    </row>
    <row r="203" spans="1:15" customFormat="1" x14ac:dyDescent="0.25">
      <c r="A203" t="s">
        <v>19</v>
      </c>
      <c r="B203" s="6">
        <v>12293</v>
      </c>
      <c r="C203" s="2" t="str">
        <f>VLOOKUP(B203,'Center Name'!$A:$B,2,FALSE)</f>
        <v>UTC</v>
      </c>
      <c r="D203" s="6">
        <v>222736</v>
      </c>
      <c r="E203" s="73">
        <v>44645</v>
      </c>
      <c r="F203" s="1" t="s">
        <v>345</v>
      </c>
      <c r="G203" s="106">
        <v>936831</v>
      </c>
      <c r="H203" s="61">
        <v>2500</v>
      </c>
      <c r="I203" s="53">
        <v>44607</v>
      </c>
      <c r="J203" s="53"/>
      <c r="K203" s="12">
        <v>44971</v>
      </c>
      <c r="L203" s="51">
        <v>763400</v>
      </c>
      <c r="M203" s="51">
        <f>381700-763400</f>
        <v>-381700</v>
      </c>
      <c r="N203" s="52"/>
      <c r="O203" s="1" t="s">
        <v>1214</v>
      </c>
    </row>
    <row r="204" spans="1:15" customFormat="1" x14ac:dyDescent="0.25">
      <c r="A204" t="s">
        <v>19</v>
      </c>
      <c r="B204" s="6">
        <v>12293</v>
      </c>
      <c r="C204" s="2" t="str">
        <f>VLOOKUP(B204,'Center Name'!$A:$B,2,FALSE)</f>
        <v>UTC</v>
      </c>
      <c r="D204" s="6">
        <v>221897</v>
      </c>
      <c r="E204" s="47">
        <v>44439</v>
      </c>
      <c r="F204" s="1" t="s">
        <v>361</v>
      </c>
      <c r="G204" s="106">
        <v>935573</v>
      </c>
      <c r="H204" s="61" t="s">
        <v>362</v>
      </c>
      <c r="I204" s="12">
        <v>44601</v>
      </c>
      <c r="J204" s="12"/>
      <c r="K204" s="12">
        <v>45330</v>
      </c>
      <c r="L204" s="51">
        <v>288830</v>
      </c>
      <c r="M204" s="51">
        <v>-288830</v>
      </c>
      <c r="N204" s="52" t="s">
        <v>111</v>
      </c>
      <c r="O204" s="1" t="s">
        <v>1214</v>
      </c>
    </row>
    <row r="205" spans="1:15" customFormat="1" x14ac:dyDescent="0.25">
      <c r="A205" t="s">
        <v>19</v>
      </c>
      <c r="B205" s="6">
        <v>12293</v>
      </c>
      <c r="C205" s="2" t="str">
        <f>VLOOKUP(B205,'Center Name'!$A:$B,2,FALSE)</f>
        <v>UTC</v>
      </c>
      <c r="D205" s="6">
        <v>221991</v>
      </c>
      <c r="E205" s="47">
        <v>44439</v>
      </c>
      <c r="F205" s="1" t="s">
        <v>366</v>
      </c>
      <c r="G205" s="106">
        <v>935916</v>
      </c>
      <c r="H205" s="61" t="s">
        <v>200</v>
      </c>
      <c r="I205" s="12">
        <v>44522</v>
      </c>
      <c r="J205" s="12"/>
      <c r="K205" s="12">
        <v>45067</v>
      </c>
      <c r="L205" s="51">
        <v>175000</v>
      </c>
      <c r="M205" s="51">
        <v>-175000</v>
      </c>
      <c r="N205" s="52" t="s">
        <v>326</v>
      </c>
      <c r="O205" s="1" t="s">
        <v>1214</v>
      </c>
    </row>
    <row r="206" spans="1:15" customFormat="1" x14ac:dyDescent="0.25">
      <c r="A206" t="s">
        <v>19</v>
      </c>
      <c r="B206" s="6">
        <v>12293</v>
      </c>
      <c r="C206" s="2" t="str">
        <f>VLOOKUP(B206,'Center Name'!$A:$B,2,FALSE)</f>
        <v>UTC</v>
      </c>
      <c r="D206" s="6">
        <v>221412</v>
      </c>
      <c r="E206" s="47">
        <v>44439</v>
      </c>
      <c r="F206" s="1" t="s">
        <v>359</v>
      </c>
      <c r="G206" s="106">
        <v>108820</v>
      </c>
      <c r="H206" s="61" t="s">
        <v>360</v>
      </c>
      <c r="I206" s="12">
        <v>44927</v>
      </c>
      <c r="J206" s="12"/>
      <c r="K206" s="12">
        <v>45291</v>
      </c>
      <c r="L206" s="51">
        <v>150000</v>
      </c>
      <c r="M206" s="51">
        <v>-150000</v>
      </c>
      <c r="N206" s="52" t="s">
        <v>28</v>
      </c>
      <c r="O206" s="1" t="s">
        <v>1214</v>
      </c>
    </row>
    <row r="207" spans="1:15" customFormat="1" x14ac:dyDescent="0.25">
      <c r="A207" t="s">
        <v>19</v>
      </c>
      <c r="B207" s="6">
        <v>12293</v>
      </c>
      <c r="C207" s="2" t="str">
        <f>VLOOKUP(B207,'Center Name'!$A:$B,2,FALSE)</f>
        <v>UTC</v>
      </c>
      <c r="D207" s="6">
        <v>222558</v>
      </c>
      <c r="E207" s="73">
        <v>44681</v>
      </c>
      <c r="F207" s="1" t="s">
        <v>369</v>
      </c>
      <c r="G207" s="106">
        <v>936083</v>
      </c>
      <c r="H207" s="61"/>
      <c r="I207" s="53"/>
      <c r="J207" s="53"/>
      <c r="K207" s="12"/>
      <c r="L207" s="51">
        <v>150000</v>
      </c>
      <c r="M207" s="51">
        <v>-150000</v>
      </c>
      <c r="N207" s="52"/>
      <c r="O207" s="1" t="s">
        <v>1218</v>
      </c>
    </row>
    <row r="208" spans="1:15" customFormat="1" x14ac:dyDescent="0.25">
      <c r="A208" t="s">
        <v>19</v>
      </c>
      <c r="B208" s="6">
        <v>12293</v>
      </c>
      <c r="C208" s="2" t="str">
        <f>VLOOKUP(B208,'Center Name'!$A:$B,2,FALSE)</f>
        <v>UTC</v>
      </c>
      <c r="D208" s="6">
        <v>214744</v>
      </c>
      <c r="E208" s="47">
        <v>43832</v>
      </c>
      <c r="F208" s="1" t="s">
        <v>59</v>
      </c>
      <c r="G208" s="106">
        <v>66392</v>
      </c>
      <c r="H208" s="61" t="s">
        <v>357</v>
      </c>
      <c r="I208" s="12">
        <v>43620</v>
      </c>
      <c r="J208" s="12">
        <v>43629</v>
      </c>
      <c r="K208" s="12">
        <v>44724</v>
      </c>
      <c r="L208" s="51">
        <v>636000</v>
      </c>
      <c r="M208" s="51">
        <f>-636000+536943.9</f>
        <v>-99056.099999999977</v>
      </c>
      <c r="N208" s="52" t="s">
        <v>137</v>
      </c>
      <c r="O208" s="1" t="s">
        <v>1213</v>
      </c>
    </row>
    <row r="209" spans="1:15" customFormat="1" x14ac:dyDescent="0.25">
      <c r="A209" t="s">
        <v>19</v>
      </c>
      <c r="B209" s="6">
        <v>12293</v>
      </c>
      <c r="C209" s="2" t="str">
        <f>VLOOKUP(B209,'Center Name'!$A:$B,2,FALSE)</f>
        <v>UTC</v>
      </c>
      <c r="D209" s="6">
        <v>221915</v>
      </c>
      <c r="E209" s="47">
        <v>44439</v>
      </c>
      <c r="F209" s="1" t="s">
        <v>363</v>
      </c>
      <c r="G209" s="106">
        <v>935862</v>
      </c>
      <c r="H209" s="61">
        <v>2460</v>
      </c>
      <c r="I209" s="12">
        <v>44507</v>
      </c>
      <c r="J209" s="12"/>
      <c r="K209" s="12">
        <v>44871</v>
      </c>
      <c r="L209" s="51">
        <v>75000</v>
      </c>
      <c r="M209" s="51">
        <f>-75000+37500</f>
        <v>-37500</v>
      </c>
      <c r="N209" s="52" t="s">
        <v>28</v>
      </c>
      <c r="O209" s="1" t="s">
        <v>1214</v>
      </c>
    </row>
    <row r="210" spans="1:15" ht="12.75" customHeight="1" x14ac:dyDescent="0.25">
      <c r="A210" t="s">
        <v>19</v>
      </c>
      <c r="B210" s="6">
        <v>12293</v>
      </c>
      <c r="C210" s="2" t="str">
        <f>VLOOKUP(B210,'Center Name'!$A:$B,2,FALSE)</f>
        <v>UTC</v>
      </c>
      <c r="D210" s="6">
        <v>222976</v>
      </c>
      <c r="E210" s="73">
        <v>44561</v>
      </c>
      <c r="F210" t="s">
        <v>367</v>
      </c>
      <c r="G210" s="106">
        <v>936616</v>
      </c>
      <c r="H210" s="61">
        <v>2508</v>
      </c>
      <c r="I210" s="53">
        <v>44513</v>
      </c>
      <c r="J210" s="53"/>
      <c r="K210" s="12">
        <v>44877</v>
      </c>
      <c r="L210" s="51">
        <v>35000</v>
      </c>
      <c r="M210" s="51">
        <v>-35000</v>
      </c>
      <c r="N210" s="52" t="s">
        <v>368</v>
      </c>
      <c r="O210" s="1" t="s">
        <v>1214</v>
      </c>
    </row>
    <row r="211" spans="1:15" ht="12.75" customHeight="1" x14ac:dyDescent="0.25">
      <c r="A211" t="s">
        <v>19</v>
      </c>
      <c r="B211" s="6">
        <v>12293</v>
      </c>
      <c r="C211" s="2" t="str">
        <f>VLOOKUP(B211,'Center Name'!$A:$B,2,FALSE)</f>
        <v>UTC</v>
      </c>
      <c r="D211" s="6">
        <v>219739</v>
      </c>
      <c r="E211" s="47">
        <v>44075</v>
      </c>
      <c r="F211" s="1" t="s">
        <v>53</v>
      </c>
      <c r="G211" s="106">
        <v>931614</v>
      </c>
      <c r="H211" s="61" t="s">
        <v>358</v>
      </c>
      <c r="I211" s="12">
        <v>43979</v>
      </c>
      <c r="J211" s="12">
        <v>43979</v>
      </c>
      <c r="K211" s="12">
        <v>44343</v>
      </c>
      <c r="L211" s="51">
        <v>648330.25</v>
      </c>
      <c r="M211" s="51">
        <f>-648330.25+635364.25</f>
        <v>-12966</v>
      </c>
      <c r="N211" s="52" t="s">
        <v>28</v>
      </c>
      <c r="O211" s="1" t="s">
        <v>1213</v>
      </c>
    </row>
    <row r="212" spans="1:15" ht="12.75" customHeight="1" x14ac:dyDescent="0.25">
      <c r="A212" t="s">
        <v>19</v>
      </c>
      <c r="B212" s="6">
        <v>12294</v>
      </c>
      <c r="C212" s="2" t="str">
        <f>VLOOKUP(B212,'Center Name'!$A:$B,2,FALSE)</f>
        <v>Valencia</v>
      </c>
      <c r="D212" s="6">
        <v>221879</v>
      </c>
      <c r="E212" s="73">
        <v>44561</v>
      </c>
      <c r="F212" s="1" t="s">
        <v>371</v>
      </c>
      <c r="G212" s="106" t="s">
        <v>372</v>
      </c>
      <c r="H212" s="61"/>
      <c r="I212" s="53"/>
      <c r="J212" s="53"/>
      <c r="K212" s="12"/>
      <c r="L212" s="51">
        <v>150000</v>
      </c>
      <c r="M212" s="51">
        <v>-150000</v>
      </c>
      <c r="N212" s="59"/>
      <c r="O212" s="1" t="s">
        <v>1218</v>
      </c>
    </row>
    <row r="213" spans="1:15" ht="12.75" customHeight="1" x14ac:dyDescent="0.25">
      <c r="A213" t="s">
        <v>19</v>
      </c>
      <c r="B213" s="6">
        <v>12294</v>
      </c>
      <c r="C213" s="2" t="str">
        <f>VLOOKUP(B213,'Center Name'!$A:$B,2,FALSE)</f>
        <v>Valencia</v>
      </c>
      <c r="D213" s="6">
        <v>223114</v>
      </c>
      <c r="E213" s="4">
        <v>44592</v>
      </c>
      <c r="F213" s="1" t="s">
        <v>38</v>
      </c>
      <c r="G213" s="106">
        <v>937656</v>
      </c>
      <c r="H213" s="67" t="s">
        <v>308</v>
      </c>
      <c r="I213" s="68"/>
      <c r="J213" s="68">
        <v>44713</v>
      </c>
      <c r="K213" s="12">
        <v>45260</v>
      </c>
      <c r="L213" s="51"/>
      <c r="M213" s="51">
        <v>-50000</v>
      </c>
      <c r="N213" s="52"/>
      <c r="O213" s="1" t="s">
        <v>1213</v>
      </c>
    </row>
    <row r="214" spans="1:15" ht="12.75" customHeight="1" x14ac:dyDescent="0.25">
      <c r="A214" t="s">
        <v>19</v>
      </c>
      <c r="B214" s="6">
        <v>12294</v>
      </c>
      <c r="C214" s="2" t="str">
        <f>VLOOKUP(B214,'Center Name'!$A:$B,2,FALSE)</f>
        <v>Valencia</v>
      </c>
      <c r="D214" s="6">
        <v>216340</v>
      </c>
      <c r="E214" s="73">
        <v>43931</v>
      </c>
      <c r="F214" s="1" t="s">
        <v>370</v>
      </c>
      <c r="G214" s="106">
        <v>930201</v>
      </c>
      <c r="H214" s="61">
        <v>2525</v>
      </c>
      <c r="I214" s="53">
        <v>43831</v>
      </c>
      <c r="J214" s="53">
        <v>43831</v>
      </c>
      <c r="K214" s="12">
        <v>44196</v>
      </c>
      <c r="L214" s="51">
        <v>30000</v>
      </c>
      <c r="M214" s="51">
        <v>-30000</v>
      </c>
      <c r="N214" s="52" t="s">
        <v>28</v>
      </c>
      <c r="O214" s="1" t="s">
        <v>1213</v>
      </c>
    </row>
    <row r="215" spans="1:15" ht="12.75" customHeight="1" x14ac:dyDescent="0.25">
      <c r="A215" t="s">
        <v>19</v>
      </c>
      <c r="B215" s="6">
        <v>12295</v>
      </c>
      <c r="C215" s="2" t="str">
        <f>VLOOKUP(B215,'Center Name'!$A:$B,2,FALSE)</f>
        <v>Valencia North</v>
      </c>
      <c r="D215" s="6">
        <v>221901</v>
      </c>
      <c r="E215" s="73">
        <v>44378</v>
      </c>
      <c r="F215" s="1" t="s">
        <v>374</v>
      </c>
      <c r="G215" s="106" t="s">
        <v>375</v>
      </c>
      <c r="H215" s="61">
        <v>675</v>
      </c>
      <c r="I215" s="53">
        <v>44013</v>
      </c>
      <c r="J215" s="53">
        <v>44013</v>
      </c>
      <c r="K215" s="12">
        <v>44377</v>
      </c>
      <c r="L215" s="51">
        <v>67904</v>
      </c>
      <c r="M215" s="51">
        <f>-L215</f>
        <v>-67904</v>
      </c>
      <c r="N215" s="59"/>
      <c r="O215" s="1" t="s">
        <v>1213</v>
      </c>
    </row>
    <row r="216" spans="1:15" ht="12.75" customHeight="1" x14ac:dyDescent="0.25">
      <c r="A216" t="s">
        <v>19</v>
      </c>
      <c r="B216" s="6">
        <v>12296</v>
      </c>
      <c r="C216" s="2" t="str">
        <f>VLOOKUP(B216,'Center Name'!$A:$B,2,FALSE)</f>
        <v>Valencia South</v>
      </c>
      <c r="D216" s="6" t="s">
        <v>92</v>
      </c>
      <c r="E216" s="73">
        <v>44469</v>
      </c>
      <c r="F216" s="1" t="s">
        <v>377</v>
      </c>
      <c r="G216" s="106" t="s">
        <v>378</v>
      </c>
      <c r="H216" s="61"/>
      <c r="I216" s="53"/>
      <c r="J216" s="53"/>
      <c r="K216" s="12"/>
      <c r="L216" s="51">
        <v>175000</v>
      </c>
      <c r="M216" s="51">
        <f>-175000+112430</f>
        <v>-62570</v>
      </c>
      <c r="N216" s="59"/>
      <c r="O216" s="1" t="s">
        <v>1218</v>
      </c>
    </row>
    <row r="217" spans="1:15" ht="12.75" customHeight="1" x14ac:dyDescent="0.25">
      <c r="A217" t="s">
        <v>19</v>
      </c>
      <c r="B217" s="74">
        <v>12297</v>
      </c>
      <c r="C217" s="2" t="str">
        <f>VLOOKUP(B217,'Center Name'!$A:$B,2,FALSE)</f>
        <v>Valley Fair</v>
      </c>
      <c r="D217" s="6">
        <v>223130</v>
      </c>
      <c r="E217" s="56">
        <v>44592</v>
      </c>
      <c r="F217" s="1" t="s">
        <v>424</v>
      </c>
      <c r="G217" s="106">
        <v>937240</v>
      </c>
      <c r="H217" s="62">
        <v>1510</v>
      </c>
      <c r="I217" s="12">
        <v>44781</v>
      </c>
      <c r="J217" s="12"/>
      <c r="K217" s="12">
        <v>45145</v>
      </c>
      <c r="L217" s="51">
        <v>857828</v>
      </c>
      <c r="M217" s="51">
        <v>-857828</v>
      </c>
      <c r="N217" s="52"/>
      <c r="O217" s="1" t="s">
        <v>1214</v>
      </c>
    </row>
    <row r="218" spans="1:15" ht="12.75" customHeight="1" x14ac:dyDescent="0.25">
      <c r="A218" t="s">
        <v>19</v>
      </c>
      <c r="B218" s="6">
        <v>12297</v>
      </c>
      <c r="C218" s="2" t="str">
        <f>VLOOKUP(B218,'Center Name'!$A:$B,2,FALSE)</f>
        <v>Valley Fair</v>
      </c>
      <c r="D218" s="6">
        <v>219108</v>
      </c>
      <c r="E218" s="47">
        <v>44022</v>
      </c>
      <c r="F218" t="s">
        <v>403</v>
      </c>
      <c r="G218" s="106">
        <v>56151</v>
      </c>
      <c r="H218" s="61" t="s">
        <v>404</v>
      </c>
      <c r="I218" s="12">
        <v>44289</v>
      </c>
      <c r="J218" s="12"/>
      <c r="K218" s="12">
        <v>48306</v>
      </c>
      <c r="L218" s="51">
        <v>722848.5</v>
      </c>
      <c r="M218" s="51">
        <v>-722848.5</v>
      </c>
      <c r="N218" s="52" t="s">
        <v>405</v>
      </c>
      <c r="O218" s="1" t="s">
        <v>1214</v>
      </c>
    </row>
    <row r="219" spans="1:15" ht="12.75" customHeight="1" x14ac:dyDescent="0.25">
      <c r="A219" t="s">
        <v>19</v>
      </c>
      <c r="B219" s="74">
        <v>12297</v>
      </c>
      <c r="C219" s="2" t="str">
        <f>VLOOKUP(B219,'Center Name'!$A:$B,2,FALSE)</f>
        <v>Valley Fair</v>
      </c>
      <c r="D219" s="6">
        <v>222679</v>
      </c>
      <c r="E219" s="56">
        <v>44500</v>
      </c>
      <c r="F219" s="1" t="s">
        <v>412</v>
      </c>
      <c r="G219" s="106">
        <v>934724</v>
      </c>
      <c r="H219" s="62" t="s">
        <v>413</v>
      </c>
      <c r="I219" s="12">
        <v>44377</v>
      </c>
      <c r="J219" s="12"/>
      <c r="K219" s="12">
        <v>44926</v>
      </c>
      <c r="L219" s="51">
        <v>528425.5</v>
      </c>
      <c r="M219" s="51">
        <f>-528425.5+54000</f>
        <v>-474425.5</v>
      </c>
      <c r="N219" s="52"/>
      <c r="O219" s="1" t="s">
        <v>1214</v>
      </c>
    </row>
    <row r="220" spans="1:15" ht="12.75" customHeight="1" x14ac:dyDescent="0.25">
      <c r="A220" t="s">
        <v>19</v>
      </c>
      <c r="B220" s="74">
        <v>12297</v>
      </c>
      <c r="C220" s="2" t="str">
        <f>VLOOKUP(B220,'Center Name'!$A:$B,2,FALSE)</f>
        <v>Valley Fair</v>
      </c>
      <c r="D220" s="6">
        <v>222795</v>
      </c>
      <c r="E220" s="56">
        <v>44530</v>
      </c>
      <c r="F220" s="1" t="s">
        <v>416</v>
      </c>
      <c r="G220" s="106">
        <v>903475</v>
      </c>
      <c r="H220" s="62" t="s">
        <v>417</v>
      </c>
      <c r="I220" s="12">
        <v>44518</v>
      </c>
      <c r="J220" s="12"/>
      <c r="K220" s="12">
        <v>44882</v>
      </c>
      <c r="L220" s="51">
        <v>350000</v>
      </c>
      <c r="M220" s="51">
        <v>-350000</v>
      </c>
      <c r="N220" s="52"/>
      <c r="O220" s="1" t="s">
        <v>1214</v>
      </c>
    </row>
    <row r="221" spans="1:15" ht="12.75" customHeight="1" x14ac:dyDescent="0.25">
      <c r="A221" t="s">
        <v>19</v>
      </c>
      <c r="B221" s="6">
        <v>12297</v>
      </c>
      <c r="C221" s="2" t="str">
        <f>VLOOKUP(B221,'Center Name'!$A:$B,2,FALSE)</f>
        <v>Valley Fair</v>
      </c>
      <c r="D221" s="6">
        <v>219125</v>
      </c>
      <c r="E221" s="47">
        <v>44013</v>
      </c>
      <c r="F221" t="s">
        <v>408</v>
      </c>
      <c r="G221" s="106">
        <v>901843</v>
      </c>
      <c r="H221" s="61" t="s">
        <v>409</v>
      </c>
      <c r="I221" s="12">
        <v>43966</v>
      </c>
      <c r="J221" s="12">
        <v>44197</v>
      </c>
      <c r="K221" s="12">
        <v>44561</v>
      </c>
      <c r="L221" s="51">
        <v>212820</v>
      </c>
      <c r="M221" s="51">
        <v>-212820</v>
      </c>
      <c r="N221" s="52"/>
      <c r="O221" s="1" t="s">
        <v>1213</v>
      </c>
    </row>
    <row r="222" spans="1:15" ht="12.75" customHeight="1" x14ac:dyDescent="0.25">
      <c r="A222" t="s">
        <v>19</v>
      </c>
      <c r="B222" s="74">
        <v>12297</v>
      </c>
      <c r="C222" s="2" t="str">
        <f>VLOOKUP(B222,'Center Name'!$A:$B,2,FALSE)</f>
        <v>Valley Fair</v>
      </c>
      <c r="D222" s="6">
        <v>222796</v>
      </c>
      <c r="E222" s="56">
        <v>44530</v>
      </c>
      <c r="F222" s="1" t="s">
        <v>418</v>
      </c>
      <c r="G222" s="106">
        <v>936917</v>
      </c>
      <c r="H222" s="62" t="s">
        <v>419</v>
      </c>
      <c r="I222" s="12">
        <v>44743</v>
      </c>
      <c r="J222" s="12"/>
      <c r="K222" s="12">
        <v>45107</v>
      </c>
      <c r="L222" s="51">
        <v>165000</v>
      </c>
      <c r="M222" s="51">
        <v>-165000</v>
      </c>
      <c r="N222" s="52"/>
      <c r="O222" s="1" t="s">
        <v>1214</v>
      </c>
    </row>
    <row r="223" spans="1:15" ht="12.75" customHeight="1" x14ac:dyDescent="0.25">
      <c r="A223" s="1" t="s">
        <v>19</v>
      </c>
      <c r="B223" s="6">
        <v>12297</v>
      </c>
      <c r="C223" s="2" t="str">
        <f>VLOOKUP(B223,'Center Name'!$A:$B,2,FALSE)</f>
        <v>Valley Fair</v>
      </c>
      <c r="D223" s="6">
        <v>219103</v>
      </c>
      <c r="E223" s="47">
        <v>44021</v>
      </c>
      <c r="F223" t="s">
        <v>279</v>
      </c>
      <c r="G223" s="106">
        <v>929235</v>
      </c>
      <c r="H223" s="61" t="s">
        <v>396</v>
      </c>
      <c r="I223" s="12">
        <v>43983</v>
      </c>
      <c r="J223" s="12">
        <v>44010</v>
      </c>
      <c r="K223" s="12">
        <v>44558</v>
      </c>
      <c r="L223" s="51">
        <v>162000</v>
      </c>
      <c r="M223" s="51">
        <v>-162000</v>
      </c>
      <c r="N223" s="52" t="s">
        <v>68</v>
      </c>
      <c r="O223" s="1" t="s">
        <v>1213</v>
      </c>
    </row>
    <row r="224" spans="1:15" ht="12.75" customHeight="1" x14ac:dyDescent="0.25">
      <c r="A224" s="1" t="s">
        <v>19</v>
      </c>
      <c r="B224" s="6">
        <v>12297</v>
      </c>
      <c r="C224" s="2" t="str">
        <f>VLOOKUP(B224,'Center Name'!$A:$B,2,FALSE)</f>
        <v>Valley Fair</v>
      </c>
      <c r="D224" s="6">
        <v>219104</v>
      </c>
      <c r="E224" s="47">
        <v>44021</v>
      </c>
      <c r="F224" t="s">
        <v>397</v>
      </c>
      <c r="G224" s="106">
        <v>930527</v>
      </c>
      <c r="H224" s="61" t="s">
        <v>398</v>
      </c>
      <c r="I224" s="12">
        <v>43862</v>
      </c>
      <c r="J224" s="12">
        <v>43800</v>
      </c>
      <c r="K224" s="12">
        <v>44227</v>
      </c>
      <c r="L224" s="51">
        <v>100000</v>
      </c>
      <c r="M224" s="51">
        <v>-100000</v>
      </c>
      <c r="N224" s="52" t="s">
        <v>25</v>
      </c>
      <c r="O224" s="1" t="s">
        <v>1213</v>
      </c>
    </row>
    <row r="225" spans="1:15" ht="10.5" customHeight="1" x14ac:dyDescent="0.25">
      <c r="A225" t="s">
        <v>19</v>
      </c>
      <c r="B225" s="6">
        <v>12297</v>
      </c>
      <c r="C225" s="2" t="str">
        <f>VLOOKUP(B225,'Center Name'!$A:$B,2,FALSE)</f>
        <v>Valley Fair</v>
      </c>
      <c r="D225" s="6">
        <v>219119</v>
      </c>
      <c r="E225" s="47">
        <v>44042</v>
      </c>
      <c r="F225" t="s">
        <v>410</v>
      </c>
      <c r="G225" s="106">
        <v>931824</v>
      </c>
      <c r="H225" s="61" t="s">
        <v>411</v>
      </c>
      <c r="I225" s="12">
        <v>44025</v>
      </c>
      <c r="J225" s="12">
        <v>44114</v>
      </c>
      <c r="K225" s="12">
        <v>44478</v>
      </c>
      <c r="L225" s="51">
        <v>100000</v>
      </c>
      <c r="M225" s="51">
        <v>-100000</v>
      </c>
      <c r="N225" s="52"/>
      <c r="O225" s="1" t="s">
        <v>1213</v>
      </c>
    </row>
    <row r="226" spans="1:15" x14ac:dyDescent="0.25">
      <c r="A226" t="s">
        <v>19</v>
      </c>
      <c r="B226" s="74">
        <v>12297</v>
      </c>
      <c r="C226" s="2" t="str">
        <f>VLOOKUP(B226,'Center Name'!$A:$B,2,FALSE)</f>
        <v>Valley Fair</v>
      </c>
      <c r="D226" s="6">
        <v>223071</v>
      </c>
      <c r="E226" s="56">
        <v>44561</v>
      </c>
      <c r="F226" s="1" t="s">
        <v>421</v>
      </c>
      <c r="G226" s="106">
        <v>933873</v>
      </c>
      <c r="H226" s="62" t="s">
        <v>422</v>
      </c>
      <c r="I226" s="12">
        <v>44286</v>
      </c>
      <c r="J226" s="12">
        <v>44286</v>
      </c>
      <c r="K226" s="12">
        <v>44651</v>
      </c>
      <c r="L226" s="51">
        <v>75000</v>
      </c>
      <c r="M226" s="51">
        <v>-75000</v>
      </c>
      <c r="N226" s="52"/>
      <c r="O226" s="1" t="s">
        <v>1213</v>
      </c>
    </row>
    <row r="227" spans="1:15" customFormat="1" x14ac:dyDescent="0.25">
      <c r="A227" t="s">
        <v>19</v>
      </c>
      <c r="B227" s="6">
        <v>12297</v>
      </c>
      <c r="C227" s="2" t="str">
        <f>VLOOKUP(B227,'Center Name'!$A:$B,2,FALSE)</f>
        <v>Valley Fair</v>
      </c>
      <c r="D227" s="6">
        <v>193682</v>
      </c>
      <c r="E227" s="53">
        <v>43308</v>
      </c>
      <c r="F227" s="1" t="s">
        <v>385</v>
      </c>
      <c r="G227" s="106">
        <v>50800</v>
      </c>
      <c r="H227" s="61" t="s">
        <v>386</v>
      </c>
      <c r="I227" s="53">
        <v>43132</v>
      </c>
      <c r="J227" s="53">
        <v>43132</v>
      </c>
      <c r="K227" s="12">
        <v>43496</v>
      </c>
      <c r="L227" s="51">
        <v>60000</v>
      </c>
      <c r="M227" s="51">
        <v>-60000</v>
      </c>
      <c r="N227" s="52" t="s">
        <v>28</v>
      </c>
      <c r="O227" s="1" t="s">
        <v>1213</v>
      </c>
    </row>
    <row r="228" spans="1:15" customFormat="1" x14ac:dyDescent="0.25">
      <c r="A228" t="s">
        <v>19</v>
      </c>
      <c r="B228" s="74">
        <v>12297</v>
      </c>
      <c r="C228" s="2" t="str">
        <f>VLOOKUP(B228,'Center Name'!$A:$B,2,FALSE)</f>
        <v>Valley Fair</v>
      </c>
      <c r="D228" s="6">
        <v>222682</v>
      </c>
      <c r="E228" s="56">
        <v>44500</v>
      </c>
      <c r="F228" s="1" t="s">
        <v>124</v>
      </c>
      <c r="G228" s="106">
        <v>936167</v>
      </c>
      <c r="H228" s="62" t="s">
        <v>414</v>
      </c>
      <c r="I228" s="12">
        <v>44442</v>
      </c>
      <c r="J228" s="12"/>
      <c r="K228" s="12">
        <v>48121</v>
      </c>
      <c r="L228" s="51">
        <v>540000</v>
      </c>
      <c r="M228" s="51">
        <f>-540000+486000</f>
        <v>-54000</v>
      </c>
      <c r="N228" s="52" t="s">
        <v>76</v>
      </c>
      <c r="O228" s="1" t="s">
        <v>1214</v>
      </c>
    </row>
    <row r="229" spans="1:15" customFormat="1" x14ac:dyDescent="0.25">
      <c r="A229" t="s">
        <v>19</v>
      </c>
      <c r="B229" s="6">
        <v>12297</v>
      </c>
      <c r="C229" s="2" t="str">
        <f>VLOOKUP(B229,'Center Name'!$A:$B,2,FALSE)</f>
        <v>Valley Fair</v>
      </c>
      <c r="D229" s="6">
        <v>219114</v>
      </c>
      <c r="E229" s="47">
        <v>44022</v>
      </c>
      <c r="F229" t="s">
        <v>406</v>
      </c>
      <c r="G229" s="106">
        <v>929367</v>
      </c>
      <c r="H229" s="61" t="s">
        <v>407</v>
      </c>
      <c r="I229" s="12">
        <v>43862</v>
      </c>
      <c r="J229" s="12"/>
      <c r="K229" s="12">
        <v>44227</v>
      </c>
      <c r="L229" s="51">
        <v>50000</v>
      </c>
      <c r="M229" s="51">
        <v>-50000</v>
      </c>
      <c r="N229" s="52" t="s">
        <v>25</v>
      </c>
      <c r="O229" s="1" t="s">
        <v>1216</v>
      </c>
    </row>
    <row r="230" spans="1:15" customFormat="1" ht="12.6" customHeight="1" x14ac:dyDescent="0.25">
      <c r="A230" t="s">
        <v>19</v>
      </c>
      <c r="B230" s="74">
        <v>12297</v>
      </c>
      <c r="C230" s="2" t="str">
        <f>VLOOKUP(B230,'Center Name'!$A:$B,2,FALSE)</f>
        <v>Valley Fair</v>
      </c>
      <c r="D230" s="6">
        <v>223134</v>
      </c>
      <c r="E230" s="56">
        <v>44592</v>
      </c>
      <c r="F230" s="1" t="s">
        <v>425</v>
      </c>
      <c r="G230" s="106">
        <v>937744</v>
      </c>
      <c r="H230" s="62" t="s">
        <v>39</v>
      </c>
      <c r="I230" s="12">
        <v>44666</v>
      </c>
      <c r="J230" s="12"/>
      <c r="K230" s="12">
        <v>45396</v>
      </c>
      <c r="L230" s="51">
        <v>50000</v>
      </c>
      <c r="M230" s="51">
        <v>-50000</v>
      </c>
      <c r="N230" s="52"/>
      <c r="O230" s="1" t="s">
        <v>1214</v>
      </c>
    </row>
    <row r="231" spans="1:15" customFormat="1" x14ac:dyDescent="0.25">
      <c r="A231" s="1" t="s">
        <v>19</v>
      </c>
      <c r="B231" s="6">
        <v>12297</v>
      </c>
      <c r="C231" s="2" t="str">
        <f>VLOOKUP(B231,'Center Name'!$A:$B,2,FALSE)</f>
        <v>Valley Fair</v>
      </c>
      <c r="D231" s="6">
        <v>214029</v>
      </c>
      <c r="E231" s="47">
        <v>43844</v>
      </c>
      <c r="F231" t="s">
        <v>393</v>
      </c>
      <c r="G231" s="106">
        <v>926098</v>
      </c>
      <c r="H231" s="61" t="s">
        <v>394</v>
      </c>
      <c r="I231" s="12">
        <v>43600</v>
      </c>
      <c r="J231" s="12">
        <v>43600</v>
      </c>
      <c r="K231" s="12">
        <v>43965</v>
      </c>
      <c r="L231" s="51">
        <v>425630.4</v>
      </c>
      <c r="M231" s="51">
        <f>-425630.4+380148.47</f>
        <v>-45481.930000000051</v>
      </c>
      <c r="N231" s="52" t="s">
        <v>28</v>
      </c>
      <c r="O231" s="1" t="s">
        <v>1213</v>
      </c>
    </row>
    <row r="232" spans="1:15" x14ac:dyDescent="0.25">
      <c r="A232" t="s">
        <v>19</v>
      </c>
      <c r="B232" s="6">
        <v>12297</v>
      </c>
      <c r="C232" s="2" t="str">
        <f>VLOOKUP(B232,'Center Name'!$A:$B,2,FALSE)</f>
        <v>Valley Fair</v>
      </c>
      <c r="D232" s="6">
        <v>219107</v>
      </c>
      <c r="E232" s="47">
        <v>44022</v>
      </c>
      <c r="F232" t="s">
        <v>401</v>
      </c>
      <c r="G232" s="106">
        <v>929959</v>
      </c>
      <c r="H232" s="61" t="s">
        <v>402</v>
      </c>
      <c r="I232" s="12">
        <v>43770</v>
      </c>
      <c r="J232" s="12">
        <v>43770</v>
      </c>
      <c r="K232" s="12">
        <v>44135</v>
      </c>
      <c r="L232" s="51">
        <v>45000</v>
      </c>
      <c r="M232" s="51">
        <v>-45000</v>
      </c>
      <c r="N232" s="52" t="s">
        <v>28</v>
      </c>
      <c r="O232" s="1" t="s">
        <v>1213</v>
      </c>
    </row>
    <row r="233" spans="1:15" ht="12.75" customHeight="1" x14ac:dyDescent="0.25">
      <c r="A233" t="s">
        <v>19</v>
      </c>
      <c r="B233" s="74">
        <v>12297</v>
      </c>
      <c r="C233" s="2" t="str">
        <f>VLOOKUP(B233,'Center Name'!$A:$B,2,FALSE)</f>
        <v>Valley Fair</v>
      </c>
      <c r="D233" s="6">
        <v>223574</v>
      </c>
      <c r="E233" s="56">
        <v>44592</v>
      </c>
      <c r="F233" s="1" t="s">
        <v>426</v>
      </c>
      <c r="G233" s="106">
        <v>937833</v>
      </c>
      <c r="H233" s="62">
        <v>9265</v>
      </c>
      <c r="I233" s="12">
        <v>44774</v>
      </c>
      <c r="J233" s="12"/>
      <c r="K233" s="12">
        <v>45138</v>
      </c>
      <c r="L233" s="51">
        <v>40000</v>
      </c>
      <c r="M233" s="51">
        <v>-40000</v>
      </c>
      <c r="N233" s="52"/>
      <c r="O233" s="1" t="s">
        <v>1214</v>
      </c>
    </row>
    <row r="234" spans="1:15" ht="12.75" customHeight="1" x14ac:dyDescent="0.25">
      <c r="A234" t="s">
        <v>19</v>
      </c>
      <c r="B234" s="6">
        <v>12297</v>
      </c>
      <c r="C234" s="2" t="str">
        <f>VLOOKUP(B234,'Center Name'!$A:$B,2,FALSE)</f>
        <v>Valley Fair</v>
      </c>
      <c r="D234" s="6">
        <v>212163</v>
      </c>
      <c r="E234" s="53">
        <v>43686</v>
      </c>
      <c r="F234" s="1" t="s">
        <v>391</v>
      </c>
      <c r="G234" s="106">
        <v>928033</v>
      </c>
      <c r="H234" s="61" t="s">
        <v>392</v>
      </c>
      <c r="I234" s="53">
        <v>43617</v>
      </c>
      <c r="J234" s="53">
        <v>43617</v>
      </c>
      <c r="K234" s="12">
        <v>43982</v>
      </c>
      <c r="L234" s="51">
        <v>31325</v>
      </c>
      <c r="M234" s="51">
        <v>-31325</v>
      </c>
      <c r="N234" s="52" t="s">
        <v>28</v>
      </c>
      <c r="O234" s="1" t="s">
        <v>1213</v>
      </c>
    </row>
    <row r="235" spans="1:15" ht="12.75" customHeight="1" x14ac:dyDescent="0.25">
      <c r="A235" t="s">
        <v>19</v>
      </c>
      <c r="B235" s="74">
        <v>12297</v>
      </c>
      <c r="C235" s="2" t="str">
        <f>VLOOKUP(B235,'Center Name'!$A:$B,2,FALSE)</f>
        <v>Valley Fair</v>
      </c>
      <c r="D235" s="6">
        <v>222799</v>
      </c>
      <c r="E235" s="56">
        <v>44530</v>
      </c>
      <c r="F235" s="1" t="s">
        <v>420</v>
      </c>
      <c r="G235" s="106">
        <v>936481</v>
      </c>
      <c r="H235" s="62">
        <v>9254</v>
      </c>
      <c r="I235" s="12">
        <v>44713</v>
      </c>
      <c r="J235" s="12"/>
      <c r="K235" s="12">
        <v>45077</v>
      </c>
      <c r="L235" s="51">
        <v>30000</v>
      </c>
      <c r="M235" s="51">
        <v>-30000</v>
      </c>
      <c r="N235" s="52"/>
      <c r="O235" s="1" t="s">
        <v>1214</v>
      </c>
    </row>
    <row r="236" spans="1:15" ht="12.6" customHeight="1" x14ac:dyDescent="0.25">
      <c r="A236" s="1" t="s">
        <v>19</v>
      </c>
      <c r="B236" s="6">
        <v>12297</v>
      </c>
      <c r="C236" s="2" t="str">
        <f>VLOOKUP(B236,'Center Name'!$A:$B,2,FALSE)</f>
        <v>Valley Fair</v>
      </c>
      <c r="D236" s="6">
        <v>214845</v>
      </c>
      <c r="E236" s="53">
        <v>43847</v>
      </c>
      <c r="F236" t="s">
        <v>395</v>
      </c>
      <c r="G236" s="106">
        <v>928251</v>
      </c>
      <c r="H236" s="61">
        <v>9246</v>
      </c>
      <c r="I236" s="12">
        <v>43709</v>
      </c>
      <c r="J236" s="12"/>
      <c r="K236" s="12">
        <v>45565</v>
      </c>
      <c r="L236" s="51">
        <v>20000</v>
      </c>
      <c r="M236" s="51">
        <v>-20000</v>
      </c>
      <c r="N236" s="52" t="s">
        <v>28</v>
      </c>
      <c r="O236" s="1" t="s">
        <v>1214</v>
      </c>
    </row>
    <row r="237" spans="1:15" ht="13.5" customHeight="1" x14ac:dyDescent="0.25">
      <c r="A237" t="s">
        <v>19</v>
      </c>
      <c r="B237" s="6">
        <v>12297</v>
      </c>
      <c r="C237" s="2" t="str">
        <f>VLOOKUP(B237,'Center Name'!$A:$B,2,FALSE)</f>
        <v>Valley Fair</v>
      </c>
      <c r="D237" s="6">
        <v>197386</v>
      </c>
      <c r="E237" s="53">
        <v>43496</v>
      </c>
      <c r="F237" s="1" t="s">
        <v>389</v>
      </c>
      <c r="G237" s="106">
        <v>926560</v>
      </c>
      <c r="H237" s="61" t="s">
        <v>390</v>
      </c>
      <c r="I237" s="53">
        <v>43679</v>
      </c>
      <c r="J237" s="53">
        <v>43679</v>
      </c>
      <c r="K237" s="12">
        <v>44044</v>
      </c>
      <c r="L237" s="51">
        <v>128850</v>
      </c>
      <c r="M237" s="51">
        <f>-128850+74500+12500+25365</f>
        <v>-16485</v>
      </c>
      <c r="N237" s="52" t="s">
        <v>28</v>
      </c>
      <c r="O237" s="1" t="s">
        <v>1213</v>
      </c>
    </row>
    <row r="238" spans="1:15" ht="12.75" customHeight="1" x14ac:dyDescent="0.25">
      <c r="A238" s="1" t="s">
        <v>19</v>
      </c>
      <c r="B238" s="6">
        <v>12297</v>
      </c>
      <c r="C238" s="2" t="str">
        <f>VLOOKUP(B238,'Center Name'!$A:$B,2,FALSE)</f>
        <v>Valley Fair</v>
      </c>
      <c r="D238" s="6">
        <v>219106</v>
      </c>
      <c r="E238" s="47">
        <v>44022</v>
      </c>
      <c r="F238" t="s">
        <v>399</v>
      </c>
      <c r="G238" s="106">
        <v>931038</v>
      </c>
      <c r="H238" s="61">
        <v>9103</v>
      </c>
      <c r="I238" s="12">
        <v>43952</v>
      </c>
      <c r="J238" s="12">
        <v>44440</v>
      </c>
      <c r="K238" s="12">
        <v>44316</v>
      </c>
      <c r="L238" s="51">
        <v>15000</v>
      </c>
      <c r="M238" s="51">
        <v>-15000</v>
      </c>
      <c r="N238" s="52" t="s">
        <v>400</v>
      </c>
      <c r="O238" s="1" t="s">
        <v>1213</v>
      </c>
    </row>
    <row r="239" spans="1:15" ht="12.75" customHeight="1" x14ac:dyDescent="0.25">
      <c r="A239" t="s">
        <v>19</v>
      </c>
      <c r="B239" s="6">
        <v>12297</v>
      </c>
      <c r="C239" s="2" t="str">
        <f>VLOOKUP(B239,'Center Name'!$A:$B,2,FALSE)</f>
        <v>Valley Fair</v>
      </c>
      <c r="D239" s="6">
        <v>193232</v>
      </c>
      <c r="E239" s="53">
        <v>43281</v>
      </c>
      <c r="F239" s="1" t="s">
        <v>383</v>
      </c>
      <c r="G239" s="106">
        <v>923585</v>
      </c>
      <c r="H239" s="61" t="s">
        <v>384</v>
      </c>
      <c r="I239" s="53">
        <v>43238</v>
      </c>
      <c r="J239" s="53">
        <v>43238</v>
      </c>
      <c r="K239" s="12">
        <v>43602</v>
      </c>
      <c r="L239" s="51">
        <v>123300</v>
      </c>
      <c r="M239" s="51">
        <f>-123300+114300</f>
        <v>-9000</v>
      </c>
      <c r="N239" s="52" t="s">
        <v>28</v>
      </c>
      <c r="O239" s="1" t="s">
        <v>1213</v>
      </c>
    </row>
    <row r="240" spans="1:15" ht="12.75" customHeight="1" x14ac:dyDescent="0.25">
      <c r="A240" t="s">
        <v>19</v>
      </c>
      <c r="B240" s="6">
        <v>12297</v>
      </c>
      <c r="C240" s="2" t="str">
        <f>VLOOKUP(B240,'Center Name'!$A:$B,2,FALSE)</f>
        <v>Valley Fair</v>
      </c>
      <c r="D240" s="6">
        <v>131055</v>
      </c>
      <c r="E240" s="53">
        <v>42094</v>
      </c>
      <c r="F240" s="1" t="s">
        <v>380</v>
      </c>
      <c r="G240" s="106">
        <v>111934</v>
      </c>
      <c r="H240" s="61" t="s">
        <v>381</v>
      </c>
      <c r="I240" s="53">
        <v>41703</v>
      </c>
      <c r="J240" s="53"/>
      <c r="K240" s="12">
        <v>45688</v>
      </c>
      <c r="L240" s="51">
        <v>5000</v>
      </c>
      <c r="M240" s="51">
        <v>-5000</v>
      </c>
      <c r="N240" s="52" t="s">
        <v>382</v>
      </c>
      <c r="O240" s="1" t="s">
        <v>1214</v>
      </c>
    </row>
    <row r="241" spans="1:15" ht="12.75" customHeight="1" x14ac:dyDescent="0.25">
      <c r="A241" t="s">
        <v>19</v>
      </c>
      <c r="B241" s="6">
        <v>12297</v>
      </c>
      <c r="C241" s="2" t="str">
        <f>VLOOKUP(B241,'Center Name'!$A:$B,2,FALSE)</f>
        <v>Valley Fair</v>
      </c>
      <c r="D241" s="6">
        <v>194970</v>
      </c>
      <c r="E241" s="53">
        <v>43347</v>
      </c>
      <c r="F241" s="1" t="s">
        <v>387</v>
      </c>
      <c r="G241" s="106">
        <v>250114</v>
      </c>
      <c r="H241" s="61" t="s">
        <v>388</v>
      </c>
      <c r="I241" s="53">
        <v>42989</v>
      </c>
      <c r="J241" s="53"/>
      <c r="K241" s="12">
        <v>44773</v>
      </c>
      <c r="L241" s="51">
        <v>8200</v>
      </c>
      <c r="M241" s="51">
        <f>-8200+3200+3486.33</f>
        <v>-1513.67</v>
      </c>
      <c r="N241" s="52" t="s">
        <v>32</v>
      </c>
      <c r="O241" s="1" t="s">
        <v>1214</v>
      </c>
    </row>
    <row r="242" spans="1:15" ht="12.75" customHeight="1" x14ac:dyDescent="0.25">
      <c r="A242" t="s">
        <v>83</v>
      </c>
      <c r="B242" s="74">
        <v>12298</v>
      </c>
      <c r="C242" s="2" t="str">
        <f>VLOOKUP(B242,'Center Name'!$A:$B,2,FALSE)</f>
        <v>Vancouver</v>
      </c>
      <c r="D242" s="6">
        <v>131067</v>
      </c>
      <c r="E242" s="56" t="s">
        <v>90</v>
      </c>
      <c r="F242" s="1" t="s">
        <v>429</v>
      </c>
      <c r="G242" s="106">
        <v>905263</v>
      </c>
      <c r="H242" s="62">
        <v>165</v>
      </c>
      <c r="I242" s="12">
        <v>42064</v>
      </c>
      <c r="J242" s="12">
        <v>42064</v>
      </c>
      <c r="K242" s="12">
        <v>42428</v>
      </c>
      <c r="L242" s="51">
        <v>0</v>
      </c>
      <c r="M242" s="51">
        <v>-32093</v>
      </c>
      <c r="N242" s="63" t="s">
        <v>120</v>
      </c>
      <c r="O242" s="1" t="s">
        <v>1213</v>
      </c>
    </row>
    <row r="243" spans="1:15" ht="12.75" customHeight="1" x14ac:dyDescent="0.25">
      <c r="A243" t="s">
        <v>83</v>
      </c>
      <c r="B243" s="74">
        <v>12298</v>
      </c>
      <c r="C243" s="2" t="str">
        <f>VLOOKUP(B243,'Center Name'!$A:$B,2,FALSE)</f>
        <v>Vancouver</v>
      </c>
      <c r="D243" s="6">
        <v>129134</v>
      </c>
      <c r="E243" s="47">
        <v>41943</v>
      </c>
      <c r="F243" t="s">
        <v>430</v>
      </c>
      <c r="G243" s="106">
        <v>905586</v>
      </c>
      <c r="H243" s="6">
        <v>272</v>
      </c>
      <c r="I243" s="12">
        <v>41916</v>
      </c>
      <c r="J243" s="12">
        <v>41926</v>
      </c>
      <c r="K243" s="12">
        <v>42290</v>
      </c>
      <c r="L243" s="51">
        <v>0</v>
      </c>
      <c r="M243" s="51">
        <f>-20000+18025.35</f>
        <v>-1974.6500000000015</v>
      </c>
      <c r="N243" s="63" t="s">
        <v>120</v>
      </c>
      <c r="O243" s="1" t="s">
        <v>1213</v>
      </c>
    </row>
    <row r="244" spans="1:15" ht="12.75" customHeight="1" x14ac:dyDescent="0.25">
      <c r="A244" t="s">
        <v>83</v>
      </c>
      <c r="B244" s="74">
        <v>12298</v>
      </c>
      <c r="C244" s="2" t="str">
        <f>VLOOKUP(B244,'Center Name'!$A:$B,2,FALSE)</f>
        <v>Vancouver</v>
      </c>
      <c r="D244" s="6">
        <v>137945</v>
      </c>
      <c r="E244" s="56">
        <v>42216</v>
      </c>
      <c r="F244" s="1" t="s">
        <v>428</v>
      </c>
      <c r="G244" s="106">
        <v>910393</v>
      </c>
      <c r="H244" s="62">
        <v>113</v>
      </c>
      <c r="I244" s="12">
        <v>42215</v>
      </c>
      <c r="J244" s="12"/>
      <c r="K244" s="12">
        <v>43343</v>
      </c>
      <c r="L244" s="51">
        <v>0</v>
      </c>
      <c r="M244" s="51">
        <f>-86800+95500-9700</f>
        <v>-1000</v>
      </c>
      <c r="N244" s="63" t="s">
        <v>168</v>
      </c>
      <c r="O244" s="1" t="s">
        <v>1215</v>
      </c>
    </row>
    <row r="245" spans="1:15" ht="12.75" customHeight="1" x14ac:dyDescent="0.25">
      <c r="A245" t="s">
        <v>83</v>
      </c>
      <c r="B245" s="74">
        <v>12298</v>
      </c>
      <c r="C245" s="2" t="str">
        <f>VLOOKUP(B245,'Center Name'!$A:$B,2,FALSE)</f>
        <v>Vancouver</v>
      </c>
      <c r="D245" s="6">
        <v>110201</v>
      </c>
      <c r="E245" s="47">
        <v>42844</v>
      </c>
      <c r="F245" t="s">
        <v>431</v>
      </c>
      <c r="G245" s="106" t="s">
        <v>432</v>
      </c>
      <c r="H245" s="6">
        <v>126</v>
      </c>
      <c r="I245" s="12">
        <v>41515</v>
      </c>
      <c r="J245" s="12">
        <v>41117</v>
      </c>
      <c r="K245" s="12">
        <v>41481</v>
      </c>
      <c r="L245" s="51">
        <v>0</v>
      </c>
      <c r="M245" s="51">
        <v>24420</v>
      </c>
      <c r="N245" s="63" t="s">
        <v>433</v>
      </c>
      <c r="O245" s="1" t="s">
        <v>1213</v>
      </c>
    </row>
    <row r="246" spans="1:15" ht="12.75" customHeight="1" x14ac:dyDescent="0.25">
      <c r="A246" t="s">
        <v>83</v>
      </c>
      <c r="B246" s="74">
        <v>12298</v>
      </c>
      <c r="C246" s="2" t="str">
        <f>VLOOKUP(B246,'Center Name'!$A:$B,2,FALSE)</f>
        <v>Vancouver</v>
      </c>
      <c r="D246" s="6">
        <v>131060</v>
      </c>
      <c r="E246" s="47">
        <v>42207</v>
      </c>
      <c r="F246" t="s">
        <v>434</v>
      </c>
      <c r="G246" s="106">
        <v>905263</v>
      </c>
      <c r="H246" s="6">
        <v>165</v>
      </c>
      <c r="I246" s="12">
        <v>42064</v>
      </c>
      <c r="J246" s="12"/>
      <c r="K246" s="12">
        <v>42429</v>
      </c>
      <c r="L246" s="51">
        <v>0</v>
      </c>
      <c r="M246" s="51">
        <f>-121666.66+166666.66</f>
        <v>45000</v>
      </c>
      <c r="N246" s="63" t="s">
        <v>435</v>
      </c>
      <c r="O246" s="1" t="s">
        <v>1218</v>
      </c>
    </row>
    <row r="247" spans="1:15" ht="12.75" customHeight="1" x14ac:dyDescent="0.25">
      <c r="A247" t="s">
        <v>19</v>
      </c>
      <c r="B247" s="6">
        <v>12303</v>
      </c>
      <c r="C247" s="2" t="str">
        <f>VLOOKUP(B247,'Center Name'!$A:$B,2,FALSE)</f>
        <v>Village at Westfield Topanga</v>
      </c>
      <c r="D247" s="6">
        <v>222864</v>
      </c>
      <c r="E247" s="53">
        <v>44630</v>
      </c>
      <c r="F247" t="s">
        <v>440</v>
      </c>
      <c r="G247" s="106">
        <v>933908</v>
      </c>
      <c r="H247" s="61">
        <v>1595</v>
      </c>
      <c r="I247" s="53">
        <v>44325</v>
      </c>
      <c r="J247" s="53"/>
      <c r="K247" s="12">
        <v>44895</v>
      </c>
      <c r="L247" s="51">
        <v>900000</v>
      </c>
      <c r="M247" s="51">
        <v>-805000</v>
      </c>
      <c r="N247" s="52" t="s">
        <v>441</v>
      </c>
      <c r="O247" s="1" t="s">
        <v>1214</v>
      </c>
    </row>
    <row r="248" spans="1:15" ht="12.75" customHeight="1" x14ac:dyDescent="0.25">
      <c r="A248" t="s">
        <v>19</v>
      </c>
      <c r="B248" s="6">
        <v>12303</v>
      </c>
      <c r="C248" s="2" t="str">
        <f>VLOOKUP(B248,'Center Name'!$A:$B,2,FALSE)</f>
        <v>Village at Westfield Topanga</v>
      </c>
      <c r="D248" s="6">
        <v>223690</v>
      </c>
      <c r="E248" s="53">
        <v>44651</v>
      </c>
      <c r="F248" t="s">
        <v>443</v>
      </c>
      <c r="G248" s="106">
        <v>910166</v>
      </c>
      <c r="H248" s="61">
        <v>2040</v>
      </c>
      <c r="I248" s="53">
        <v>44228</v>
      </c>
      <c r="J248" s="53"/>
      <c r="K248" s="12">
        <v>45688</v>
      </c>
      <c r="L248" s="51">
        <v>186050</v>
      </c>
      <c r="M248" s="51">
        <v>-186050</v>
      </c>
      <c r="N248" s="52"/>
      <c r="O248" s="1" t="s">
        <v>1214</v>
      </c>
    </row>
    <row r="249" spans="1:15" ht="12.75" customHeight="1" x14ac:dyDescent="0.25">
      <c r="A249" t="s">
        <v>19</v>
      </c>
      <c r="B249" s="6">
        <v>12303</v>
      </c>
      <c r="C249" s="2" t="str">
        <f>VLOOKUP(B249,'Center Name'!$A:$B,2,FALSE)</f>
        <v>Village at Westfield Topanga</v>
      </c>
      <c r="D249" s="6">
        <v>222602</v>
      </c>
      <c r="E249" s="53">
        <v>44651</v>
      </c>
      <c r="F249" t="s">
        <v>442</v>
      </c>
      <c r="G249" s="106">
        <v>934618</v>
      </c>
      <c r="H249" s="61">
        <v>1623</v>
      </c>
      <c r="I249" s="53">
        <v>44440</v>
      </c>
      <c r="J249" s="53"/>
      <c r="K249" s="12">
        <v>45169</v>
      </c>
      <c r="L249" s="51">
        <v>125000</v>
      </c>
      <c r="M249" s="51">
        <f>-125000</f>
        <v>-125000</v>
      </c>
      <c r="N249" s="52"/>
      <c r="O249" s="1" t="s">
        <v>1214</v>
      </c>
    </row>
    <row r="250" spans="1:15" ht="12.75" customHeight="1" x14ac:dyDescent="0.25">
      <c r="A250" t="s">
        <v>19</v>
      </c>
      <c r="B250" s="74">
        <v>12303</v>
      </c>
      <c r="C250" s="2" t="str">
        <f>VLOOKUP(B250,'Center Name'!$A:$B,2,FALSE)</f>
        <v>Village at Westfield Topanga</v>
      </c>
      <c r="D250" s="6">
        <v>197393</v>
      </c>
      <c r="E250" s="47">
        <v>43500</v>
      </c>
      <c r="F250" s="47" t="s">
        <v>437</v>
      </c>
      <c r="G250" s="106">
        <v>926558</v>
      </c>
      <c r="H250" s="6">
        <v>1120</v>
      </c>
      <c r="I250" s="12">
        <v>43586</v>
      </c>
      <c r="J250" s="12">
        <v>43613</v>
      </c>
      <c r="K250" s="12">
        <v>43978</v>
      </c>
      <c r="L250" s="51">
        <v>275000</v>
      </c>
      <c r="M250" s="51">
        <f>-275000-91544.43+275000</f>
        <v>-91544.43</v>
      </c>
      <c r="N250" s="52" t="s">
        <v>56</v>
      </c>
      <c r="O250" s="1" t="s">
        <v>1213</v>
      </c>
    </row>
    <row r="251" spans="1:15" ht="12.75" customHeight="1" x14ac:dyDescent="0.25">
      <c r="A251" t="s">
        <v>19</v>
      </c>
      <c r="B251" s="6">
        <v>12303</v>
      </c>
      <c r="C251" s="2" t="str">
        <f>VLOOKUP(B251,'Center Name'!$A:$B,2,FALSE)</f>
        <v>Village at Westfield Topanga</v>
      </c>
      <c r="D251" s="6" t="s">
        <v>92</v>
      </c>
      <c r="E251" s="53">
        <v>44712</v>
      </c>
      <c r="F251" t="s">
        <v>1196</v>
      </c>
      <c r="G251" s="48" t="s">
        <v>92</v>
      </c>
      <c r="H251" s="61">
        <v>1030</v>
      </c>
      <c r="I251" s="53"/>
      <c r="J251" s="53"/>
      <c r="K251" s="12">
        <v>1</v>
      </c>
      <c r="L251" s="51"/>
      <c r="M251" s="51">
        <v>-22500</v>
      </c>
      <c r="N251" s="63" t="s">
        <v>1219</v>
      </c>
      <c r="O251" s="1" t="s">
        <v>1218</v>
      </c>
    </row>
    <row r="252" spans="1:15" ht="12.75" customHeight="1" x14ac:dyDescent="0.25">
      <c r="A252" t="s">
        <v>19</v>
      </c>
      <c r="B252" s="74">
        <v>12303</v>
      </c>
      <c r="C252" s="2" t="str">
        <f>VLOOKUP(B252,'Center Name'!$A:$B,2,FALSE)</f>
        <v>Village at Westfield Topanga</v>
      </c>
      <c r="D252" s="6">
        <v>192087</v>
      </c>
      <c r="E252" s="47">
        <v>43220</v>
      </c>
      <c r="F252" t="s">
        <v>436</v>
      </c>
      <c r="G252" s="106">
        <v>914376</v>
      </c>
      <c r="H252" s="6">
        <v>1170</v>
      </c>
      <c r="I252" s="12">
        <v>43204</v>
      </c>
      <c r="J252" s="12"/>
      <c r="K252" s="12">
        <v>43921</v>
      </c>
      <c r="L252" s="51">
        <v>17000</v>
      </c>
      <c r="M252" s="51">
        <v>-17000</v>
      </c>
      <c r="N252" s="52" t="s">
        <v>32</v>
      </c>
      <c r="O252" s="1" t="s">
        <v>1216</v>
      </c>
    </row>
    <row r="253" spans="1:15" ht="12.75" customHeight="1" x14ac:dyDescent="0.25">
      <c r="A253" t="s">
        <v>19</v>
      </c>
      <c r="B253" s="6">
        <v>12303</v>
      </c>
      <c r="C253" s="2" t="str">
        <f>VLOOKUP(B253,'Center Name'!$A:$B,2,FALSE)</f>
        <v>Village at Westfield Topanga</v>
      </c>
      <c r="D253" s="6">
        <v>214030</v>
      </c>
      <c r="E253" s="53">
        <v>43858</v>
      </c>
      <c r="F253" t="s">
        <v>438</v>
      </c>
      <c r="G253" s="106">
        <v>928994</v>
      </c>
      <c r="H253" s="61">
        <v>1030</v>
      </c>
      <c r="I253" s="53">
        <v>43770</v>
      </c>
      <c r="J253" s="53">
        <v>44075</v>
      </c>
      <c r="K253" s="12">
        <v>44135</v>
      </c>
      <c r="L253" s="51">
        <v>150000</v>
      </c>
      <c r="M253" s="51">
        <f>-150000+45000+45000+22500+60000-60000+60000</f>
        <v>22500</v>
      </c>
      <c r="N253" s="52" t="s">
        <v>439</v>
      </c>
      <c r="O253" s="1" t="s">
        <v>1213</v>
      </c>
    </row>
    <row r="254" spans="1:15" ht="12.6" customHeight="1" x14ac:dyDescent="0.25">
      <c r="A254" t="s">
        <v>19</v>
      </c>
      <c r="B254" s="6">
        <v>12305</v>
      </c>
      <c r="C254" s="2" t="str">
        <f>VLOOKUP(B254,'Center Name'!$A:$B,2,FALSE)</f>
        <v>Wheaton</v>
      </c>
      <c r="D254" s="6">
        <v>221850</v>
      </c>
      <c r="E254" s="47"/>
      <c r="F254" s="47" t="s">
        <v>457</v>
      </c>
      <c r="G254" s="106">
        <v>932814</v>
      </c>
      <c r="H254" s="61"/>
      <c r="K254" s="12"/>
      <c r="L254" s="51">
        <v>813200</v>
      </c>
      <c r="M254" s="51">
        <f>213959.7+30000.3-813200</f>
        <v>-569240</v>
      </c>
      <c r="N254" s="59"/>
      <c r="O254" s="1" t="s">
        <v>1218</v>
      </c>
    </row>
    <row r="255" spans="1:15" ht="12.75" customHeight="1" x14ac:dyDescent="0.25">
      <c r="A255" t="s">
        <v>19</v>
      </c>
      <c r="B255" s="6">
        <v>12305</v>
      </c>
      <c r="C255" s="2" t="str">
        <f>VLOOKUP(B255,'Center Name'!$A:$B,2,FALSE)</f>
        <v>Wheaton</v>
      </c>
      <c r="D255" s="6">
        <v>222013</v>
      </c>
      <c r="E255" s="47">
        <v>44440</v>
      </c>
      <c r="F255" s="47" t="s">
        <v>316</v>
      </c>
      <c r="G255" s="106">
        <v>932500</v>
      </c>
      <c r="H255" s="61"/>
      <c r="K255" s="12"/>
      <c r="L255" s="51">
        <v>450000</v>
      </c>
      <c r="M255" s="51">
        <f>-450000+150000</f>
        <v>-300000</v>
      </c>
      <c r="N255" s="59"/>
      <c r="O255" s="1" t="s">
        <v>1218</v>
      </c>
    </row>
    <row r="256" spans="1:15" ht="12.75" customHeight="1" x14ac:dyDescent="0.25">
      <c r="A256" t="s">
        <v>19</v>
      </c>
      <c r="B256" s="6">
        <v>12305</v>
      </c>
      <c r="C256" s="2" t="str">
        <f>VLOOKUP(B256,'Center Name'!$A:$B,2,FALSE)</f>
        <v>Wheaton</v>
      </c>
      <c r="D256" s="6">
        <v>214998</v>
      </c>
      <c r="E256" s="47">
        <v>43857</v>
      </c>
      <c r="F256" s="47" t="s">
        <v>454</v>
      </c>
      <c r="G256" s="106">
        <v>928965</v>
      </c>
      <c r="H256" s="61" t="s">
        <v>455</v>
      </c>
      <c r="I256" s="12">
        <v>43795</v>
      </c>
      <c r="J256" s="12">
        <v>43777</v>
      </c>
      <c r="K256" s="12">
        <v>44142</v>
      </c>
      <c r="L256" s="51">
        <v>35000</v>
      </c>
      <c r="M256" s="51">
        <v>-35000</v>
      </c>
      <c r="N256" s="52" t="s">
        <v>28</v>
      </c>
      <c r="O256" s="1" t="s">
        <v>1213</v>
      </c>
    </row>
    <row r="257" spans="1:15" ht="12.75" customHeight="1" x14ac:dyDescent="0.25">
      <c r="A257" t="s">
        <v>19</v>
      </c>
      <c r="B257" s="6">
        <v>12305</v>
      </c>
      <c r="C257" s="2" t="str">
        <f>VLOOKUP(B257,'Center Name'!$A:$B,2,FALSE)</f>
        <v>Wheaton</v>
      </c>
      <c r="D257" s="6">
        <v>222947</v>
      </c>
      <c r="E257" s="47">
        <v>44530</v>
      </c>
      <c r="F257" s="47" t="s">
        <v>458</v>
      </c>
      <c r="G257" s="106" t="s">
        <v>459</v>
      </c>
      <c r="H257" s="61" t="s">
        <v>460</v>
      </c>
      <c r="I257" s="7">
        <v>44256</v>
      </c>
      <c r="J257" s="7">
        <v>44256</v>
      </c>
      <c r="K257" s="12">
        <v>44620</v>
      </c>
      <c r="L257" s="51"/>
      <c r="M257" s="51">
        <v>-30000</v>
      </c>
      <c r="N257" s="59"/>
      <c r="O257" s="1" t="s">
        <v>1213</v>
      </c>
    </row>
    <row r="258" spans="1:15" ht="12.75" customHeight="1" x14ac:dyDescent="0.25">
      <c r="A258" t="s">
        <v>19</v>
      </c>
      <c r="B258" s="6">
        <v>12305</v>
      </c>
      <c r="C258" s="2" t="str">
        <f>VLOOKUP(B258,'Center Name'!$A:$B,2,FALSE)</f>
        <v>Wheaton</v>
      </c>
      <c r="D258" s="6">
        <v>188216</v>
      </c>
      <c r="E258" s="47">
        <v>43039</v>
      </c>
      <c r="F258" s="47" t="s">
        <v>447</v>
      </c>
      <c r="G258" s="106">
        <v>919322</v>
      </c>
      <c r="H258" s="61" t="s">
        <v>448</v>
      </c>
      <c r="I258" s="12">
        <v>43009</v>
      </c>
      <c r="J258" s="12">
        <v>43009</v>
      </c>
      <c r="K258" s="12">
        <v>43373</v>
      </c>
      <c r="L258" s="51">
        <v>15000</v>
      </c>
      <c r="M258" s="51">
        <v>-15000</v>
      </c>
      <c r="N258" s="58" t="s">
        <v>449</v>
      </c>
      <c r="O258" s="1" t="s">
        <v>1213</v>
      </c>
    </row>
    <row r="259" spans="1:15" ht="12.75" customHeight="1" x14ac:dyDescent="0.25">
      <c r="A259" t="s">
        <v>19</v>
      </c>
      <c r="B259" s="6">
        <v>12305</v>
      </c>
      <c r="C259" s="2" t="str">
        <f>VLOOKUP(B259,'Center Name'!$A:$B,2,FALSE)</f>
        <v>Wheaton</v>
      </c>
      <c r="D259" s="6">
        <v>214846</v>
      </c>
      <c r="E259" s="47">
        <v>43847</v>
      </c>
      <c r="F259" s="47" t="s">
        <v>453</v>
      </c>
      <c r="G259" s="106">
        <v>905257</v>
      </c>
      <c r="H259" s="61">
        <v>9242</v>
      </c>
      <c r="I259" s="12">
        <v>43770</v>
      </c>
      <c r="J259" s="12">
        <v>43770</v>
      </c>
      <c r="K259" s="12">
        <v>44135</v>
      </c>
      <c r="L259" s="51">
        <v>10000</v>
      </c>
      <c r="M259" s="51">
        <v>-10000</v>
      </c>
      <c r="N259" s="52" t="s">
        <v>28</v>
      </c>
      <c r="O259" s="1" t="s">
        <v>1213</v>
      </c>
    </row>
    <row r="260" spans="1:15" ht="12.6" customHeight="1" x14ac:dyDescent="0.25">
      <c r="A260" t="s">
        <v>19</v>
      </c>
      <c r="B260" s="6">
        <v>12305</v>
      </c>
      <c r="C260" s="2" t="str">
        <f>VLOOKUP(B260,'Center Name'!$A:$B,2,FALSE)</f>
        <v>Wheaton</v>
      </c>
      <c r="D260" s="6">
        <v>211700</v>
      </c>
      <c r="E260" s="47">
        <v>43657</v>
      </c>
      <c r="F260" s="47" t="s">
        <v>450</v>
      </c>
      <c r="G260" s="106">
        <v>928047</v>
      </c>
      <c r="H260" s="61">
        <v>159</v>
      </c>
      <c r="I260" s="12">
        <v>43616</v>
      </c>
      <c r="J260" s="12">
        <v>43616</v>
      </c>
      <c r="K260" s="12">
        <v>43981</v>
      </c>
      <c r="L260" s="51">
        <v>25000</v>
      </c>
      <c r="M260" s="51">
        <f>-25000+16534.76-16013.92+16013.92</f>
        <v>-8465.2400000000034</v>
      </c>
      <c r="N260" s="52" t="s">
        <v>28</v>
      </c>
      <c r="O260" s="1" t="s">
        <v>1213</v>
      </c>
    </row>
    <row r="261" spans="1:15" x14ac:dyDescent="0.25">
      <c r="A261" t="s">
        <v>19</v>
      </c>
      <c r="B261" s="6">
        <v>12305</v>
      </c>
      <c r="C261" s="2" t="str">
        <f>VLOOKUP(B261,'Center Name'!$A:$B,2,FALSE)</f>
        <v>Wheaton</v>
      </c>
      <c r="D261" s="6">
        <v>214745</v>
      </c>
      <c r="E261" s="47">
        <v>43832</v>
      </c>
      <c r="F261" s="47" t="s">
        <v>451</v>
      </c>
      <c r="G261" s="106">
        <v>913867</v>
      </c>
      <c r="H261" s="61" t="s">
        <v>452</v>
      </c>
      <c r="I261" s="12">
        <v>43556</v>
      </c>
      <c r="J261" s="12">
        <v>43556</v>
      </c>
      <c r="K261" s="12">
        <v>43921</v>
      </c>
      <c r="L261" s="51">
        <v>5000</v>
      </c>
      <c r="M261" s="51">
        <v>-5000</v>
      </c>
      <c r="N261" s="52" t="s">
        <v>28</v>
      </c>
      <c r="O261" s="1" t="s">
        <v>1213</v>
      </c>
    </row>
    <row r="262" spans="1:15" x14ac:dyDescent="0.25">
      <c r="A262" t="s">
        <v>19</v>
      </c>
      <c r="B262" s="6">
        <v>12305</v>
      </c>
      <c r="C262" s="2" t="str">
        <f>VLOOKUP(B262,'Center Name'!$A:$B,2,FALSE)</f>
        <v>Wheaton</v>
      </c>
      <c r="D262" s="6">
        <v>150644</v>
      </c>
      <c r="E262" s="53">
        <v>42566</v>
      </c>
      <c r="F262" t="s">
        <v>169</v>
      </c>
      <c r="G262" s="106">
        <v>43341</v>
      </c>
      <c r="H262" s="61" t="s">
        <v>445</v>
      </c>
      <c r="I262" s="12">
        <v>42461</v>
      </c>
      <c r="J262" s="12"/>
      <c r="K262" s="12">
        <v>43861</v>
      </c>
      <c r="L262" s="51">
        <v>82396.17</v>
      </c>
      <c r="M262" s="51">
        <v>-173</v>
      </c>
      <c r="N262" s="59" t="s">
        <v>446</v>
      </c>
      <c r="O262" s="1" t="s">
        <v>1215</v>
      </c>
    </row>
    <row r="263" spans="1:15" ht="64.5" x14ac:dyDescent="0.25">
      <c r="A263" t="s">
        <v>19</v>
      </c>
      <c r="B263" s="6">
        <v>12306</v>
      </c>
      <c r="C263" s="2" t="str">
        <f>VLOOKUP(B263,'Center Name'!$A:$B,2,FALSE)</f>
        <v>Wheaton North Office</v>
      </c>
      <c r="D263" s="6">
        <v>183508</v>
      </c>
      <c r="E263" s="47">
        <v>42782</v>
      </c>
      <c r="F263" s="47" t="s">
        <v>462</v>
      </c>
      <c r="G263" s="106">
        <v>917173</v>
      </c>
      <c r="H263" s="61" t="s">
        <v>463</v>
      </c>
      <c r="I263" s="7">
        <v>42826</v>
      </c>
      <c r="K263" s="12">
        <v>46477</v>
      </c>
      <c r="L263" s="51">
        <v>590000</v>
      </c>
      <c r="M263" s="51">
        <f>-590000+15695.78+34278.35+131507.32+49974.13+213393.75+36180+57643.92+12204+4796.56</f>
        <v>-34326.189999999988</v>
      </c>
      <c r="N263" s="59" t="s">
        <v>464</v>
      </c>
      <c r="O263" s="1" t="s">
        <v>1214</v>
      </c>
    </row>
    <row r="264" spans="1:15" x14ac:dyDescent="0.25">
      <c r="A264"/>
      <c r="B264" s="6">
        <v>12307</v>
      </c>
      <c r="C264" s="2" t="str">
        <f>VLOOKUP(B264,'Center Name'!$A:$B,2,FALSE)</f>
        <v>Wheaton South Office</v>
      </c>
      <c r="D264" s="6">
        <v>221196</v>
      </c>
      <c r="E264" s="53">
        <v>44302</v>
      </c>
      <c r="F264" t="s">
        <v>466</v>
      </c>
      <c r="G264" s="106">
        <v>932907</v>
      </c>
      <c r="H264" s="61">
        <v>100</v>
      </c>
      <c r="I264" s="53"/>
      <c r="J264" s="53"/>
      <c r="K264" s="12"/>
      <c r="L264" s="51">
        <v>359360</v>
      </c>
      <c r="M264" s="51">
        <f>-359360</f>
        <v>-359360</v>
      </c>
      <c r="N264" s="59"/>
      <c r="O264" s="1" t="s">
        <v>1216</v>
      </c>
    </row>
    <row r="265" spans="1:15" x14ac:dyDescent="0.25">
      <c r="A265" t="s">
        <v>19</v>
      </c>
      <c r="B265" s="6">
        <v>12337</v>
      </c>
      <c r="C265" s="2" t="str">
        <f>VLOOKUP(B265,'Center Name'!$A:$B,2,FALSE)</f>
        <v>World Trade Center</v>
      </c>
      <c r="D265" s="6">
        <v>222964</v>
      </c>
      <c r="E265" s="53">
        <v>44561</v>
      </c>
      <c r="F265" t="s">
        <v>479</v>
      </c>
      <c r="G265" s="48"/>
      <c r="H265" s="61"/>
      <c r="I265" s="53"/>
      <c r="J265" s="53"/>
      <c r="K265" s="12"/>
      <c r="L265" s="51">
        <v>900000</v>
      </c>
      <c r="M265" s="51">
        <v>-900000</v>
      </c>
      <c r="N265" s="52"/>
      <c r="O265" s="1" t="s">
        <v>1218</v>
      </c>
    </row>
    <row r="266" spans="1:15" ht="26.25" x14ac:dyDescent="0.25">
      <c r="A266" t="s">
        <v>19</v>
      </c>
      <c r="B266" s="6">
        <v>12337</v>
      </c>
      <c r="C266" s="2" t="str">
        <f>VLOOKUP(B266,'Center Name'!$A:$B,2,FALSE)</f>
        <v>World Trade Center</v>
      </c>
      <c r="D266" s="6">
        <v>220761</v>
      </c>
      <c r="E266" s="53">
        <v>44286</v>
      </c>
      <c r="F266" t="s">
        <v>475</v>
      </c>
      <c r="G266" s="106">
        <v>931947</v>
      </c>
      <c r="H266" s="61" t="s">
        <v>476</v>
      </c>
      <c r="I266" s="53">
        <v>44172</v>
      </c>
      <c r="J266" s="53">
        <v>44172</v>
      </c>
      <c r="K266" s="12">
        <v>44536</v>
      </c>
      <c r="L266" s="51">
        <v>800000</v>
      </c>
      <c r="M266" s="51">
        <v>-800000</v>
      </c>
      <c r="N266" s="52" t="s">
        <v>477</v>
      </c>
      <c r="O266" s="1" t="s">
        <v>1213</v>
      </c>
    </row>
    <row r="267" spans="1:15" x14ac:dyDescent="0.25">
      <c r="A267" t="s">
        <v>19</v>
      </c>
      <c r="B267" s="6">
        <v>12337</v>
      </c>
      <c r="C267" s="2" t="str">
        <f>VLOOKUP(B267,'Center Name'!$A:$B,2,FALSE)</f>
        <v>World Trade Center</v>
      </c>
      <c r="D267" s="6">
        <v>222965</v>
      </c>
      <c r="E267" s="53">
        <v>44561</v>
      </c>
      <c r="F267" t="s">
        <v>328</v>
      </c>
      <c r="G267" s="106">
        <v>934658</v>
      </c>
      <c r="H267" s="61" t="s">
        <v>478</v>
      </c>
      <c r="I267" s="53">
        <v>44470</v>
      </c>
      <c r="J267" s="53">
        <v>44470</v>
      </c>
      <c r="K267" s="12">
        <v>44834</v>
      </c>
      <c r="L267" s="51">
        <v>373270.24</v>
      </c>
      <c r="M267" s="51">
        <f>186635.12-373270.24</f>
        <v>-186635.12</v>
      </c>
      <c r="N267" s="52"/>
      <c r="O267" s="1" t="s">
        <v>1213</v>
      </c>
    </row>
    <row r="268" spans="1:15" x14ac:dyDescent="0.25">
      <c r="A268" t="s">
        <v>19</v>
      </c>
      <c r="B268" s="6">
        <v>12337</v>
      </c>
      <c r="C268" s="2" t="str">
        <f>VLOOKUP(B268,'Center Name'!$A:$B,2,FALSE)</f>
        <v>World Trade Center</v>
      </c>
      <c r="D268" s="6">
        <v>219372</v>
      </c>
      <c r="E268" s="53">
        <v>44286</v>
      </c>
      <c r="F268" t="s">
        <v>473</v>
      </c>
      <c r="G268" s="106">
        <v>912685</v>
      </c>
      <c r="H268" s="61" t="s">
        <v>474</v>
      </c>
      <c r="I268" s="53">
        <v>43891</v>
      </c>
      <c r="J268" s="53">
        <v>43891</v>
      </c>
      <c r="K268" s="12">
        <v>44255</v>
      </c>
      <c r="L268" s="51">
        <v>150000</v>
      </c>
      <c r="M268" s="51">
        <v>-150000</v>
      </c>
      <c r="N268" s="52" t="s">
        <v>32</v>
      </c>
      <c r="O268" s="1" t="s">
        <v>1213</v>
      </c>
    </row>
    <row r="269" spans="1:15" x14ac:dyDescent="0.25">
      <c r="A269" t="s">
        <v>19</v>
      </c>
      <c r="B269" s="6">
        <v>12337</v>
      </c>
      <c r="C269" s="2" t="str">
        <f>VLOOKUP(B269,'Center Name'!$A:$B,2,FALSE)</f>
        <v>World Trade Center</v>
      </c>
      <c r="D269" s="6">
        <v>221150</v>
      </c>
      <c r="E269" s="53">
        <v>44287</v>
      </c>
      <c r="F269" t="s">
        <v>480</v>
      </c>
      <c r="G269" s="48">
        <v>934384</v>
      </c>
      <c r="H269" s="61" t="s">
        <v>481</v>
      </c>
      <c r="I269" s="53">
        <v>44470</v>
      </c>
      <c r="J269" s="53"/>
      <c r="K269" s="12"/>
      <c r="L269" s="51">
        <v>110000</v>
      </c>
      <c r="M269" s="51">
        <f>55000-110000</f>
        <v>-55000</v>
      </c>
      <c r="N269" s="59"/>
      <c r="O269" s="1" t="s">
        <v>1215</v>
      </c>
    </row>
    <row r="270" spans="1:15" x14ac:dyDescent="0.25">
      <c r="A270"/>
      <c r="B270" s="6"/>
      <c r="D270" s="6"/>
      <c r="E270" s="53"/>
      <c r="G270" s="48"/>
      <c r="H270" s="61"/>
      <c r="I270" s="53"/>
      <c r="J270" s="53"/>
      <c r="K270" s="12"/>
      <c r="L270" s="51"/>
      <c r="M270" s="51"/>
      <c r="N270" s="63"/>
    </row>
    <row r="271" spans="1:15" ht="15.75" thickBot="1" x14ac:dyDescent="0.3">
      <c r="B271" s="75">
        <f>COUNT(B9:B260)</f>
        <v>252</v>
      </c>
      <c r="C271" s="35" t="s">
        <v>486</v>
      </c>
      <c r="D271" s="76"/>
      <c r="E271" s="53"/>
      <c r="F271" s="77"/>
      <c r="H271" s="60"/>
      <c r="I271" s="78"/>
      <c r="J271" s="78"/>
      <c r="K271" s="79" t="s">
        <v>487</v>
      </c>
      <c r="L271" s="80"/>
      <c r="M271" s="81">
        <f>SUM(M9:M269)</f>
        <v>-53639826.020000003</v>
      </c>
      <c r="N271" s="52"/>
    </row>
    <row r="272" spans="1:15" ht="15.75" thickTop="1" x14ac:dyDescent="0.25">
      <c r="B272" s="1"/>
      <c r="D272" s="76"/>
      <c r="E272" s="53"/>
      <c r="F272" s="1"/>
      <c r="H272" s="60"/>
      <c r="I272" s="49"/>
      <c r="J272" s="49"/>
      <c r="K272" s="82" t="s">
        <v>488</v>
      </c>
      <c r="L272" s="83"/>
      <c r="M272" s="84"/>
      <c r="N272" s="85"/>
    </row>
    <row r="273" spans="4:14" customFormat="1" x14ac:dyDescent="0.25">
      <c r="D273" s="76"/>
      <c r="E273" s="86"/>
      <c r="G273" s="5"/>
      <c r="H273" s="6"/>
      <c r="I273" s="7"/>
      <c r="J273" s="7"/>
      <c r="K273" s="7"/>
      <c r="L273" s="87"/>
      <c r="M273" s="88"/>
      <c r="N273" s="11"/>
    </row>
  </sheetData>
  <autoFilter ref="A8:O269" xr:uid="{D046A8C0-68CF-4DE8-B05A-CAE7958BBB31}">
    <sortState xmlns:xlrd2="http://schemas.microsoft.com/office/spreadsheetml/2017/richdata2" ref="A9:O269">
      <sortCondition ref="C9:C269"/>
      <sortCondition ref="M9:M269"/>
    </sortState>
  </autoFilter>
  <sortState xmlns:xlrd2="http://schemas.microsoft.com/office/spreadsheetml/2017/richdata2" ref="A9:O269">
    <sortCondition ref="M9"/>
  </sortState>
  <mergeCells count="3">
    <mergeCell ref="B4:D4"/>
    <mergeCell ref="B5:D5"/>
    <mergeCell ref="B6:D6"/>
  </mergeCells>
  <conditionalFormatting sqref="M4">
    <cfRule type="expression" dxfId="0" priority="1" stopIfTrue="1">
      <formula>ABS($M$4)&gt;0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FD8E6-50A1-4CA7-8B17-ECD0ADF9A92E}">
  <sheetPr codeName="Sheet2"/>
  <dimension ref="A1:D47"/>
  <sheetViews>
    <sheetView workbookViewId="0"/>
  </sheetViews>
  <sheetFormatPr defaultRowHeight="15" x14ac:dyDescent="0.25"/>
  <cols>
    <col min="1" max="1" width="32.85546875" bestFit="1" customWidth="1"/>
    <col min="2" max="2" width="14" bestFit="1" customWidth="1"/>
    <col min="3" max="3" width="12.7109375" bestFit="1" customWidth="1"/>
    <col min="4" max="4" width="6" bestFit="1" customWidth="1"/>
  </cols>
  <sheetData>
    <row r="1" spans="1:4" ht="73.5" x14ac:dyDescent="0.25">
      <c r="A1" s="90" t="s">
        <v>489</v>
      </c>
      <c r="B1" s="90" t="s">
        <v>1149</v>
      </c>
      <c r="C1" s="91" t="s">
        <v>1149</v>
      </c>
      <c r="D1" s="92" t="s">
        <v>490</v>
      </c>
    </row>
    <row r="2" spans="1:4" x14ac:dyDescent="0.25">
      <c r="A2" s="114" t="s">
        <v>499</v>
      </c>
      <c r="B2" s="115">
        <v>-9976301.3100000005</v>
      </c>
      <c r="C2">
        <f>SUMIF('May 22'!B:B,LEFT(A2,5),'May 22'!M:M)</f>
        <v>-9976301.3100000005</v>
      </c>
      <c r="D2" s="124">
        <f t="shared" ref="D2:D46" si="0">(B2-C2)</f>
        <v>0</v>
      </c>
    </row>
    <row r="3" spans="1:4" x14ac:dyDescent="0.25">
      <c r="A3" s="116" t="s">
        <v>503</v>
      </c>
      <c r="B3" s="117">
        <v>-1000900</v>
      </c>
      <c r="C3">
        <f>SUMIF('May 22'!B:B,LEFT(A3,5),'May 22'!M:M)</f>
        <v>-1000900</v>
      </c>
      <c r="D3" s="124">
        <f t="shared" si="0"/>
        <v>0</v>
      </c>
    </row>
    <row r="4" spans="1:4" x14ac:dyDescent="0.25">
      <c r="A4" s="114" t="s">
        <v>504</v>
      </c>
      <c r="B4" s="115">
        <v>-270000</v>
      </c>
      <c r="C4">
        <f>SUMIF('May 22'!B:B,LEFT(A4,5),'May 22'!M:M)</f>
        <v>-270000</v>
      </c>
      <c r="D4" s="124">
        <f t="shared" si="0"/>
        <v>0</v>
      </c>
    </row>
    <row r="5" spans="1:4" x14ac:dyDescent="0.25">
      <c r="A5" s="116" t="s">
        <v>505</v>
      </c>
      <c r="B5" s="117">
        <v>-210406.66</v>
      </c>
      <c r="C5">
        <f>SUMIF('May 22'!B:B,LEFT(A5,5),'May 22'!M:M)</f>
        <v>-210406.65999999997</v>
      </c>
      <c r="D5" s="124">
        <f t="shared" si="0"/>
        <v>-2.9103830456733704E-11</v>
      </c>
    </row>
    <row r="6" spans="1:4" x14ac:dyDescent="0.25">
      <c r="A6" s="114" t="s">
        <v>508</v>
      </c>
      <c r="B6" s="115">
        <v>-4043334.42</v>
      </c>
      <c r="C6">
        <f>SUMIF('May 22'!B:B,LEFT(A6,5),'May 22'!M:M)</f>
        <v>-4043334.4199999995</v>
      </c>
      <c r="D6" s="124">
        <f t="shared" si="0"/>
        <v>-4.6566128730773926E-10</v>
      </c>
    </row>
    <row r="7" spans="1:4" x14ac:dyDescent="0.25">
      <c r="A7" s="116" t="s">
        <v>509</v>
      </c>
      <c r="B7" s="117">
        <v>-144151.35999999999</v>
      </c>
      <c r="C7">
        <f>SUMIF('May 22'!B:B,LEFT(A7,5),'May 22'!M:M)</f>
        <v>-144151.35999999999</v>
      </c>
      <c r="D7" s="124">
        <f t="shared" si="0"/>
        <v>0</v>
      </c>
    </row>
    <row r="8" spans="1:4" x14ac:dyDescent="0.25">
      <c r="A8" s="114" t="s">
        <v>516</v>
      </c>
      <c r="B8" s="115">
        <v>-903291.78</v>
      </c>
      <c r="C8">
        <f>SUMIF('May 22'!B:B,LEFT(A8,5),'May 22'!M:M)</f>
        <v>-903291.78</v>
      </c>
      <c r="D8" s="124">
        <f t="shared" si="0"/>
        <v>0</v>
      </c>
    </row>
    <row r="9" spans="1:4" x14ac:dyDescent="0.25">
      <c r="A9" s="116" t="s">
        <v>521</v>
      </c>
      <c r="B9" s="117">
        <v>-2341073.6</v>
      </c>
      <c r="C9">
        <f>SUMIF('May 22'!B:B,LEFT(A9,5),'May 22'!M:M)</f>
        <v>-2341073.6</v>
      </c>
      <c r="D9" s="124">
        <f t="shared" si="0"/>
        <v>0</v>
      </c>
    </row>
    <row r="10" spans="1:4" x14ac:dyDescent="0.25">
      <c r="A10" s="114" t="s">
        <v>532</v>
      </c>
      <c r="B10" s="115">
        <v>-2091635.12</v>
      </c>
      <c r="C10">
        <f>SUMIF('May 22'!B:B,LEFT(A10,5),'May 22'!M:M)</f>
        <v>-2091635.12</v>
      </c>
      <c r="D10" s="124">
        <f t="shared" si="0"/>
        <v>0</v>
      </c>
    </row>
    <row r="11" spans="1:4" x14ac:dyDescent="0.25">
      <c r="A11" s="116" t="s">
        <v>533</v>
      </c>
      <c r="B11" s="118">
        <v>29687.5</v>
      </c>
      <c r="C11">
        <f>SUMIF('May 22'!B:B,LEFT(A11,5),'May 22'!M:M)</f>
        <v>29687.5</v>
      </c>
      <c r="D11" s="124">
        <f t="shared" si="0"/>
        <v>0</v>
      </c>
    </row>
    <row r="12" spans="1:4" x14ac:dyDescent="0.25">
      <c r="A12" s="114" t="s">
        <v>534</v>
      </c>
      <c r="B12" s="119">
        <v>237500</v>
      </c>
      <c r="C12">
        <f>SUMIF('May 22'!B:B,LEFT(A12,5),'May 22'!M:M)</f>
        <v>237500</v>
      </c>
      <c r="D12" s="124">
        <f t="shared" si="0"/>
        <v>0</v>
      </c>
    </row>
    <row r="13" spans="1:4" x14ac:dyDescent="0.25">
      <c r="A13" s="116" t="s">
        <v>491</v>
      </c>
      <c r="B13" s="117">
        <v>-2368286.4500000002</v>
      </c>
      <c r="C13">
        <f>SUMIF('May 22'!B:B,LEFT(A13,5),'May 22'!M:M)</f>
        <v>-2368286.4500000002</v>
      </c>
      <c r="D13" s="124">
        <f t="shared" si="0"/>
        <v>0</v>
      </c>
    </row>
    <row r="14" spans="1:4" x14ac:dyDescent="0.25">
      <c r="A14" s="114" t="s">
        <v>492</v>
      </c>
      <c r="B14" s="115">
        <v>-1292702.92</v>
      </c>
      <c r="C14">
        <f>SUMIF('May 22'!B:B,LEFT(A14,5),'May 22'!M:M)</f>
        <v>-1292702.92</v>
      </c>
      <c r="D14" s="124">
        <f t="shared" si="0"/>
        <v>0</v>
      </c>
    </row>
    <row r="15" spans="1:4" x14ac:dyDescent="0.25">
      <c r="A15" s="116" t="s">
        <v>502</v>
      </c>
      <c r="B15" s="117">
        <v>-130000</v>
      </c>
      <c r="C15">
        <f>SUMIF('May 22'!B:B,LEFT(A15,5),'May 22'!M:M)</f>
        <v>-130000</v>
      </c>
      <c r="D15" s="124">
        <f t="shared" si="0"/>
        <v>0</v>
      </c>
    </row>
    <row r="16" spans="1:4" x14ac:dyDescent="0.25">
      <c r="A16" s="114" t="s">
        <v>515</v>
      </c>
      <c r="B16" s="115">
        <v>-274591.03999999998</v>
      </c>
      <c r="C16">
        <f>SUMIF('May 22'!B:B,LEFT(A16,5),'May 22'!M:M)</f>
        <v>-274591.03999999998</v>
      </c>
      <c r="D16" s="124">
        <f t="shared" si="0"/>
        <v>0</v>
      </c>
    </row>
    <row r="17" spans="1:4" x14ac:dyDescent="0.25">
      <c r="A17" s="116" t="s">
        <v>517</v>
      </c>
      <c r="B17" s="117">
        <v>-101875.2</v>
      </c>
      <c r="C17">
        <f>SUMIF('May 22'!B:B,LEFT(A17,5),'May 22'!M:M)</f>
        <v>-101875.20000000007</v>
      </c>
      <c r="D17" s="124">
        <f t="shared" si="0"/>
        <v>7.2759576141834259E-11</v>
      </c>
    </row>
    <row r="18" spans="1:4" x14ac:dyDescent="0.25">
      <c r="A18" s="114" t="s">
        <v>520</v>
      </c>
      <c r="B18" s="115">
        <v>-142993.28</v>
      </c>
      <c r="C18">
        <f>SUMIF('May 22'!B:B,LEFT(A18,5),'May 22'!M:M)</f>
        <v>-142993.28</v>
      </c>
      <c r="D18" s="124">
        <f t="shared" si="0"/>
        <v>0</v>
      </c>
    </row>
    <row r="19" spans="1:4" x14ac:dyDescent="0.25">
      <c r="A19" s="116" t="s">
        <v>527</v>
      </c>
      <c r="B19" s="117">
        <v>-972878.24</v>
      </c>
      <c r="C19">
        <f>SUMIF('May 22'!B:B,LEFT(A19,5),'May 22'!M:M)</f>
        <v>-972878.24</v>
      </c>
      <c r="D19" s="124">
        <f t="shared" si="0"/>
        <v>0</v>
      </c>
    </row>
    <row r="20" spans="1:4" x14ac:dyDescent="0.25">
      <c r="A20" s="114" t="s">
        <v>528</v>
      </c>
      <c r="B20" s="115">
        <v>-34326.19</v>
      </c>
      <c r="C20">
        <f>SUMIF('May 22'!B:B,LEFT(A20,5),'May 22'!M:M)</f>
        <v>-34326.189999999988</v>
      </c>
      <c r="D20" s="124">
        <f t="shared" si="0"/>
        <v>-1.4551915228366852E-11</v>
      </c>
    </row>
    <row r="21" spans="1:4" x14ac:dyDescent="0.25">
      <c r="A21" s="116" t="s">
        <v>529</v>
      </c>
      <c r="B21" s="117">
        <v>-359360</v>
      </c>
      <c r="C21">
        <f>SUMIF('May 22'!B:B,LEFT(A21,5),'May 22'!M:M)</f>
        <v>-359360</v>
      </c>
      <c r="D21" s="124">
        <f t="shared" si="0"/>
        <v>0</v>
      </c>
    </row>
    <row r="22" spans="1:4" x14ac:dyDescent="0.25">
      <c r="A22" s="114" t="s">
        <v>494</v>
      </c>
      <c r="B22" s="115">
        <v>-192203.34</v>
      </c>
      <c r="C22">
        <f>SUMIF('May 22'!B:B,LEFT(A22,5),'May 22'!M:M)</f>
        <v>-192203.33999999997</v>
      </c>
      <c r="D22" s="124">
        <f t="shared" si="0"/>
        <v>-2.9103830456733704E-11</v>
      </c>
    </row>
    <row r="23" spans="1:4" x14ac:dyDescent="0.25">
      <c r="A23" s="116" t="s">
        <v>497</v>
      </c>
      <c r="B23" s="117">
        <v>-90000</v>
      </c>
      <c r="C23">
        <f>SUMIF('May 22'!B:B,LEFT(A23,5),'May 22'!M:M)</f>
        <v>-90000</v>
      </c>
      <c r="D23" s="124">
        <f t="shared" si="0"/>
        <v>0</v>
      </c>
    </row>
    <row r="24" spans="1:4" x14ac:dyDescent="0.25">
      <c r="A24" s="114" t="s">
        <v>500</v>
      </c>
      <c r="B24" s="115">
        <v>-32660</v>
      </c>
      <c r="C24">
        <f>SUMIF('May 22'!B:B,LEFT(A24,5),'May 22'!M:M)</f>
        <v>-32660</v>
      </c>
      <c r="D24" s="124">
        <f t="shared" si="0"/>
        <v>0</v>
      </c>
    </row>
    <row r="25" spans="1:4" x14ac:dyDescent="0.25">
      <c r="A25" s="116" t="s">
        <v>501</v>
      </c>
      <c r="B25" s="117">
        <v>-524528.16</v>
      </c>
      <c r="C25">
        <f>SUMIF('May 22'!B:B,LEFT(A25,5),'May 22'!M:M)</f>
        <v>-524528.16</v>
      </c>
      <c r="D25" s="124">
        <f t="shared" si="0"/>
        <v>0</v>
      </c>
    </row>
    <row r="26" spans="1:4" x14ac:dyDescent="0.25">
      <c r="A26" s="114" t="s">
        <v>518</v>
      </c>
      <c r="B26" s="115">
        <v>-243</v>
      </c>
      <c r="C26">
        <f>SUMIF('May 22'!B:B,LEFT(A26,5),'May 22'!M:M)</f>
        <v>-243</v>
      </c>
      <c r="D26" s="124">
        <f t="shared" si="0"/>
        <v>0</v>
      </c>
    </row>
    <row r="27" spans="1:4" x14ac:dyDescent="0.25">
      <c r="A27" s="116" t="s">
        <v>525</v>
      </c>
      <c r="B27" s="118">
        <v>34352.35</v>
      </c>
      <c r="C27">
        <f>SUMIF('May 22'!B:B,LEFT(A27,5),'May 22'!M:M)</f>
        <v>34352.35</v>
      </c>
      <c r="D27" s="124">
        <f t="shared" si="0"/>
        <v>0</v>
      </c>
    </row>
    <row r="28" spans="1:4" x14ac:dyDescent="0.25">
      <c r="A28" s="114" t="s">
        <v>531</v>
      </c>
      <c r="B28" s="115">
        <v>-47904</v>
      </c>
      <c r="C28">
        <f>SUMIF('May 22'!B:B,LEFT(A28,5),'May 22'!M:M)</f>
        <v>-47904</v>
      </c>
      <c r="D28" s="124">
        <f t="shared" si="0"/>
        <v>0</v>
      </c>
    </row>
    <row r="29" spans="1:4" x14ac:dyDescent="0.25">
      <c r="A29" s="116" t="s">
        <v>493</v>
      </c>
      <c r="B29" s="117">
        <v>-5300843.5199999996</v>
      </c>
      <c r="C29">
        <f>SUMIF('May 22'!B:B,LEFT(A29,5),'May 22'!M:M)</f>
        <v>-5300843.5199999996</v>
      </c>
      <c r="D29" s="124">
        <f t="shared" si="0"/>
        <v>0</v>
      </c>
    </row>
    <row r="30" spans="1:4" x14ac:dyDescent="0.25">
      <c r="A30" s="114" t="s">
        <v>496</v>
      </c>
      <c r="B30" s="115">
        <v>-298650</v>
      </c>
      <c r="C30">
        <f>SUMIF('May 22'!B:B,LEFT(A30,5),'May 22'!M:M)</f>
        <v>-298650</v>
      </c>
      <c r="D30" s="124">
        <f t="shared" si="0"/>
        <v>0</v>
      </c>
    </row>
    <row r="31" spans="1:4" x14ac:dyDescent="0.25">
      <c r="A31" s="116" t="s">
        <v>498</v>
      </c>
      <c r="B31" s="117">
        <v>-6562951.75</v>
      </c>
      <c r="C31">
        <f>SUMIF('May 22'!B:B,LEFT(A31,5),'May 22'!M:M)</f>
        <v>-6562951.75</v>
      </c>
      <c r="D31" s="124">
        <f t="shared" si="0"/>
        <v>0</v>
      </c>
    </row>
    <row r="32" spans="1:4" x14ac:dyDescent="0.25">
      <c r="A32" s="114" t="s">
        <v>512</v>
      </c>
      <c r="B32" s="115">
        <v>-969500</v>
      </c>
      <c r="C32">
        <f>SUMIF('May 22'!B:B,LEFT(A32,5),'May 22'!M:M)</f>
        <v>-969500</v>
      </c>
      <c r="D32" s="124">
        <f t="shared" si="0"/>
        <v>0</v>
      </c>
    </row>
    <row r="33" spans="1:4" x14ac:dyDescent="0.25">
      <c r="A33" s="116" t="s">
        <v>513</v>
      </c>
      <c r="B33" s="117">
        <v>-10000</v>
      </c>
      <c r="C33">
        <f>SUMIF('May 22'!B:B,LEFT(A33,5),'May 22'!M:M)</f>
        <v>-10000</v>
      </c>
      <c r="D33" s="124">
        <f t="shared" si="0"/>
        <v>0</v>
      </c>
    </row>
    <row r="34" spans="1:4" x14ac:dyDescent="0.25">
      <c r="A34" s="114" t="s">
        <v>519</v>
      </c>
      <c r="B34" s="115">
        <v>-3013735</v>
      </c>
      <c r="C34">
        <f>SUMIF('May 22'!B:B,LEFT(A34,5),'May 22'!M:M)</f>
        <v>-3013735</v>
      </c>
      <c r="D34" s="124">
        <f t="shared" si="0"/>
        <v>0</v>
      </c>
    </row>
    <row r="35" spans="1:4" x14ac:dyDescent="0.25">
      <c r="A35" s="116" t="s">
        <v>1211</v>
      </c>
      <c r="B35" s="117">
        <v>-3692727.6</v>
      </c>
      <c r="C35">
        <f>SUMIF('May 22'!B:B,LEFT(A35,5),'May 22'!M:M)</f>
        <v>-3692727.6</v>
      </c>
      <c r="D35" s="124">
        <f t="shared" si="0"/>
        <v>0</v>
      </c>
    </row>
    <row r="36" spans="1:4" x14ac:dyDescent="0.25">
      <c r="A36" s="114" t="s">
        <v>526</v>
      </c>
      <c r="B36" s="115">
        <v>-1224594.43</v>
      </c>
      <c r="C36">
        <f>SUMIF('May 22'!B:B,LEFT(A36,5),'May 22'!M:M)</f>
        <v>-1224594.43</v>
      </c>
      <c r="D36" s="124">
        <f t="shared" si="0"/>
        <v>0</v>
      </c>
    </row>
    <row r="37" spans="1:4" x14ac:dyDescent="0.25">
      <c r="A37" s="116" t="s">
        <v>495</v>
      </c>
      <c r="B37" s="117">
        <v>-2000</v>
      </c>
      <c r="C37">
        <f>SUMIF('May 22'!B:B,LEFT(A37,5),'May 22'!M:M)</f>
        <v>-2000</v>
      </c>
      <c r="D37" s="124">
        <f t="shared" si="0"/>
        <v>0</v>
      </c>
    </row>
    <row r="38" spans="1:4" x14ac:dyDescent="0.25">
      <c r="A38" s="114" t="s">
        <v>506</v>
      </c>
      <c r="B38" s="115">
        <v>-236865.81</v>
      </c>
      <c r="C38">
        <f>SUMIF('May 22'!B:B,LEFT(A38,5),'May 22'!M:M)</f>
        <v>-236865.81</v>
      </c>
      <c r="D38" s="124">
        <f t="shared" si="0"/>
        <v>0</v>
      </c>
    </row>
    <row r="39" spans="1:4" x14ac:dyDescent="0.25">
      <c r="A39" s="116" t="s">
        <v>507</v>
      </c>
      <c r="B39" s="117">
        <v>-1705740.28</v>
      </c>
      <c r="C39">
        <f>SUMIF('May 22'!B:B,LEFT(A39,5),'May 22'!M:M)</f>
        <v>-1705740.28</v>
      </c>
      <c r="D39" s="124">
        <f t="shared" si="0"/>
        <v>0</v>
      </c>
    </row>
    <row r="40" spans="1:4" x14ac:dyDescent="0.25">
      <c r="A40" s="114" t="s">
        <v>510</v>
      </c>
      <c r="B40" s="115">
        <v>-86855</v>
      </c>
      <c r="C40">
        <f>SUMIF('May 22'!B:B,LEFT(A40,5),'May 22'!M:M)</f>
        <v>-86855</v>
      </c>
      <c r="D40" s="124">
        <f t="shared" si="0"/>
        <v>0</v>
      </c>
    </row>
    <row r="41" spans="1:4" x14ac:dyDescent="0.25">
      <c r="A41" s="116" t="s">
        <v>511</v>
      </c>
      <c r="B41" s="117">
        <v>-479870</v>
      </c>
      <c r="C41">
        <f>SUMIF('May 22'!B:B,LEFT(A41,5),'May 22'!M:M)</f>
        <v>-479870</v>
      </c>
      <c r="D41" s="124">
        <f t="shared" si="0"/>
        <v>0</v>
      </c>
    </row>
    <row r="42" spans="1:4" x14ac:dyDescent="0.25">
      <c r="A42" s="114" t="s">
        <v>514</v>
      </c>
      <c r="B42" s="115">
        <v>-2435912.41</v>
      </c>
      <c r="C42">
        <f>SUMIF('May 22'!B:B,LEFT(A42,5),'May 22'!M:M)</f>
        <v>-2435912.41</v>
      </c>
      <c r="D42" s="124">
        <f t="shared" si="0"/>
        <v>0</v>
      </c>
    </row>
    <row r="43" spans="1:4" x14ac:dyDescent="0.25">
      <c r="A43" s="116" t="s">
        <v>522</v>
      </c>
      <c r="B43" s="117">
        <v>-230000</v>
      </c>
      <c r="C43">
        <f>SUMIF('May 22'!B:B,LEFT(A43,5),'May 22'!M:M)</f>
        <v>-230000</v>
      </c>
      <c r="D43" s="124">
        <f t="shared" si="0"/>
        <v>0</v>
      </c>
    </row>
    <row r="44" spans="1:4" x14ac:dyDescent="0.25">
      <c r="A44" s="114" t="s">
        <v>523</v>
      </c>
      <c r="B44" s="115">
        <v>-67904</v>
      </c>
      <c r="C44">
        <f>SUMIF('May 22'!B:B,LEFT(A44,5),'May 22'!M:M)</f>
        <v>-67904</v>
      </c>
      <c r="D44" s="124">
        <f t="shared" si="0"/>
        <v>0</v>
      </c>
    </row>
    <row r="45" spans="1:4" x14ac:dyDescent="0.25">
      <c r="A45" s="116" t="s">
        <v>524</v>
      </c>
      <c r="B45" s="117">
        <v>-62570</v>
      </c>
      <c r="C45">
        <f>SUMIF('May 22'!B:B,LEFT(A45,5),'May 22'!M:M)</f>
        <v>-62570</v>
      </c>
      <c r="D45" s="124">
        <f t="shared" si="0"/>
        <v>0</v>
      </c>
    </row>
    <row r="46" spans="1:4" x14ac:dyDescent="0.25">
      <c r="A46" s="120" t="s">
        <v>530</v>
      </c>
      <c r="B46" s="121">
        <v>-15000</v>
      </c>
      <c r="C46">
        <f>SUMIF('May 22'!B:B,LEFT(A46,5),'May 22'!M:M)</f>
        <v>-15000</v>
      </c>
      <c r="D46" s="124">
        <f t="shared" si="0"/>
        <v>0</v>
      </c>
    </row>
    <row r="47" spans="1:4" x14ac:dyDescent="0.25">
      <c r="A47" s="122"/>
      <c r="B47" s="123">
        <v>-53639826.020000003</v>
      </c>
      <c r="C47">
        <f>SUM(C2:C46)</f>
        <v>-53639826.019999996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C7FB9-DF94-4F5A-AC26-C6654C5C6863}">
  <sheetPr codeName="Sheet3"/>
  <dimension ref="A1:D47"/>
  <sheetViews>
    <sheetView workbookViewId="0"/>
  </sheetViews>
  <sheetFormatPr defaultRowHeight="15" x14ac:dyDescent="0.25"/>
  <cols>
    <col min="1" max="1" width="10.140625" bestFit="1" customWidth="1"/>
    <col min="2" max="2" width="27.28515625" bestFit="1" customWidth="1"/>
    <col min="3" max="3" width="12.28515625" bestFit="1" customWidth="1"/>
    <col min="4" max="4" width="13.42578125" bestFit="1" customWidth="1"/>
  </cols>
  <sheetData>
    <row r="1" spans="1:4" ht="89.25" x14ac:dyDescent="0.25">
      <c r="A1" s="125" t="s">
        <v>535</v>
      </c>
      <c r="B1" s="125" t="s">
        <v>489</v>
      </c>
      <c r="C1" s="125" t="s">
        <v>1212</v>
      </c>
      <c r="D1" s="125" t="s">
        <v>1149</v>
      </c>
    </row>
    <row r="2" spans="1:4" x14ac:dyDescent="0.25">
      <c r="A2" s="114" t="s">
        <v>539</v>
      </c>
      <c r="B2" s="114" t="s">
        <v>499</v>
      </c>
      <c r="C2" s="119">
        <v>0</v>
      </c>
      <c r="D2" s="115">
        <v>-9976301.3100000005</v>
      </c>
    </row>
    <row r="3" spans="1:4" x14ac:dyDescent="0.25">
      <c r="A3" s="116" t="s">
        <v>539</v>
      </c>
      <c r="B3" s="116" t="s">
        <v>503</v>
      </c>
      <c r="C3" s="118">
        <v>0</v>
      </c>
      <c r="D3" s="117">
        <v>-1000900</v>
      </c>
    </row>
    <row r="4" spans="1:4" x14ac:dyDescent="0.25">
      <c r="A4" s="114" t="s">
        <v>539</v>
      </c>
      <c r="B4" s="114" t="s">
        <v>504</v>
      </c>
      <c r="C4" s="119">
        <v>0</v>
      </c>
      <c r="D4" s="115">
        <v>-270000</v>
      </c>
    </row>
    <row r="5" spans="1:4" x14ac:dyDescent="0.25">
      <c r="A5" s="116" t="s">
        <v>539</v>
      </c>
      <c r="B5" s="116" t="s">
        <v>505</v>
      </c>
      <c r="C5" s="118">
        <v>202500</v>
      </c>
      <c r="D5" s="117">
        <v>-210406.66</v>
      </c>
    </row>
    <row r="6" spans="1:4" x14ac:dyDescent="0.25">
      <c r="A6" s="114" t="s">
        <v>539</v>
      </c>
      <c r="B6" s="114" t="s">
        <v>508</v>
      </c>
      <c r="C6" s="119">
        <v>30000</v>
      </c>
      <c r="D6" s="115">
        <v>-4043334.42</v>
      </c>
    </row>
    <row r="7" spans="1:4" x14ac:dyDescent="0.25">
      <c r="A7" s="116" t="s">
        <v>539</v>
      </c>
      <c r="B7" s="116" t="s">
        <v>509</v>
      </c>
      <c r="C7" s="118">
        <v>0</v>
      </c>
      <c r="D7" s="117">
        <v>-144151.35999999999</v>
      </c>
    </row>
    <row r="8" spans="1:4" x14ac:dyDescent="0.25">
      <c r="A8" s="114" t="s">
        <v>539</v>
      </c>
      <c r="B8" s="114" t="s">
        <v>516</v>
      </c>
      <c r="C8" s="119">
        <v>52500</v>
      </c>
      <c r="D8" s="115">
        <v>-903291.78</v>
      </c>
    </row>
    <row r="9" spans="1:4" x14ac:dyDescent="0.25">
      <c r="A9" s="116" t="s">
        <v>539</v>
      </c>
      <c r="B9" s="116" t="s">
        <v>521</v>
      </c>
      <c r="C9" s="118">
        <v>100000</v>
      </c>
      <c r="D9" s="117">
        <v>-2341073.6</v>
      </c>
    </row>
    <row r="10" spans="1:4" x14ac:dyDescent="0.25">
      <c r="A10" s="114" t="s">
        <v>539</v>
      </c>
      <c r="B10" s="114" t="s">
        <v>532</v>
      </c>
      <c r="C10" s="119">
        <v>0</v>
      </c>
      <c r="D10" s="115">
        <v>-2091635.12</v>
      </c>
    </row>
    <row r="11" spans="1:4" x14ac:dyDescent="0.25">
      <c r="A11" s="116" t="s">
        <v>539</v>
      </c>
      <c r="B11" s="116" t="s">
        <v>533</v>
      </c>
      <c r="C11" s="118">
        <v>0</v>
      </c>
      <c r="D11" s="118">
        <v>29687.5</v>
      </c>
    </row>
    <row r="12" spans="1:4" x14ac:dyDescent="0.25">
      <c r="A12" s="114" t="s">
        <v>539</v>
      </c>
      <c r="B12" s="114" t="s">
        <v>534</v>
      </c>
      <c r="C12" s="119">
        <v>0</v>
      </c>
      <c r="D12" s="119">
        <v>237500</v>
      </c>
    </row>
    <row r="13" spans="1:4" x14ac:dyDescent="0.25">
      <c r="A13" s="116" t="s">
        <v>536</v>
      </c>
      <c r="B13" s="116" t="s">
        <v>491</v>
      </c>
      <c r="C13" s="118">
        <v>0</v>
      </c>
      <c r="D13" s="117">
        <v>-2368286.4500000002</v>
      </c>
    </row>
    <row r="14" spans="1:4" x14ac:dyDescent="0.25">
      <c r="A14" s="114" t="s">
        <v>536</v>
      </c>
      <c r="B14" s="114" t="s">
        <v>492</v>
      </c>
      <c r="C14" s="119">
        <v>0</v>
      </c>
      <c r="D14" s="115">
        <v>-1292702.92</v>
      </c>
    </row>
    <row r="15" spans="1:4" x14ac:dyDescent="0.25">
      <c r="A15" s="116" t="s">
        <v>536</v>
      </c>
      <c r="B15" s="116" t="s">
        <v>502</v>
      </c>
      <c r="C15" s="118">
        <v>0</v>
      </c>
      <c r="D15" s="117">
        <v>-130000</v>
      </c>
    </row>
    <row r="16" spans="1:4" x14ac:dyDescent="0.25">
      <c r="A16" s="114" t="s">
        <v>536</v>
      </c>
      <c r="B16" s="114" t="s">
        <v>515</v>
      </c>
      <c r="C16" s="119">
        <v>0</v>
      </c>
      <c r="D16" s="115">
        <v>-274591.03999999998</v>
      </c>
    </row>
    <row r="17" spans="1:4" x14ac:dyDescent="0.25">
      <c r="A17" s="116" t="s">
        <v>536</v>
      </c>
      <c r="B17" s="116" t="s">
        <v>517</v>
      </c>
      <c r="C17" s="118">
        <v>0</v>
      </c>
      <c r="D17" s="117">
        <v>-101875.2</v>
      </c>
    </row>
    <row r="18" spans="1:4" x14ac:dyDescent="0.25">
      <c r="A18" s="114" t="s">
        <v>536</v>
      </c>
      <c r="B18" s="114" t="s">
        <v>520</v>
      </c>
      <c r="C18" s="115">
        <v>-71535.88</v>
      </c>
      <c r="D18" s="115">
        <v>-142993.28</v>
      </c>
    </row>
    <row r="19" spans="1:4" x14ac:dyDescent="0.25">
      <c r="A19" s="116" t="s">
        <v>536</v>
      </c>
      <c r="B19" s="116" t="s">
        <v>527</v>
      </c>
      <c r="C19" s="118">
        <v>0</v>
      </c>
      <c r="D19" s="117">
        <v>-972878.24</v>
      </c>
    </row>
    <row r="20" spans="1:4" x14ac:dyDescent="0.25">
      <c r="A20" s="114" t="s">
        <v>536</v>
      </c>
      <c r="B20" s="114" t="s">
        <v>528</v>
      </c>
      <c r="C20" s="119">
        <v>0</v>
      </c>
      <c r="D20" s="115">
        <v>-34326.19</v>
      </c>
    </row>
    <row r="21" spans="1:4" x14ac:dyDescent="0.25">
      <c r="A21" s="116" t="s">
        <v>536</v>
      </c>
      <c r="B21" s="116" t="s">
        <v>529</v>
      </c>
      <c r="C21" s="118">
        <v>0</v>
      </c>
      <c r="D21" s="117">
        <v>-359360</v>
      </c>
    </row>
    <row r="22" spans="1:4" x14ac:dyDescent="0.25">
      <c r="A22" s="114" t="s">
        <v>92</v>
      </c>
      <c r="B22" s="114" t="s">
        <v>494</v>
      </c>
      <c r="C22" s="119">
        <v>0</v>
      </c>
      <c r="D22" s="115">
        <v>-192203.34</v>
      </c>
    </row>
    <row r="23" spans="1:4" x14ac:dyDescent="0.25">
      <c r="A23" s="116" t="s">
        <v>92</v>
      </c>
      <c r="B23" s="116" t="s">
        <v>497</v>
      </c>
      <c r="C23" s="118">
        <v>0</v>
      </c>
      <c r="D23" s="117">
        <v>-90000</v>
      </c>
    </row>
    <row r="24" spans="1:4" x14ac:dyDescent="0.25">
      <c r="A24" s="114" t="s">
        <v>92</v>
      </c>
      <c r="B24" s="114" t="s">
        <v>500</v>
      </c>
      <c r="C24" s="119">
        <v>0</v>
      </c>
      <c r="D24" s="115">
        <v>-32660</v>
      </c>
    </row>
    <row r="25" spans="1:4" x14ac:dyDescent="0.25">
      <c r="A25" s="116" t="s">
        <v>92</v>
      </c>
      <c r="B25" s="116" t="s">
        <v>501</v>
      </c>
      <c r="C25" s="118">
        <v>0</v>
      </c>
      <c r="D25" s="117">
        <v>-524528.16</v>
      </c>
    </row>
    <row r="26" spans="1:4" x14ac:dyDescent="0.25">
      <c r="A26" s="114" t="s">
        <v>92</v>
      </c>
      <c r="B26" s="114" t="s">
        <v>518</v>
      </c>
      <c r="C26" s="119">
        <v>0</v>
      </c>
      <c r="D26" s="115">
        <v>-243</v>
      </c>
    </row>
    <row r="27" spans="1:4" x14ac:dyDescent="0.25">
      <c r="A27" s="116" t="s">
        <v>92</v>
      </c>
      <c r="B27" s="116" t="s">
        <v>525</v>
      </c>
      <c r="C27" s="118">
        <v>0</v>
      </c>
      <c r="D27" s="118">
        <v>34352.35</v>
      </c>
    </row>
    <row r="28" spans="1:4" x14ac:dyDescent="0.25">
      <c r="A28" s="114" t="s">
        <v>92</v>
      </c>
      <c r="B28" s="114" t="s">
        <v>531</v>
      </c>
      <c r="C28" s="119">
        <v>0</v>
      </c>
      <c r="D28" s="115">
        <v>-47904</v>
      </c>
    </row>
    <row r="29" spans="1:4" x14ac:dyDescent="0.25">
      <c r="A29" s="116" t="s">
        <v>537</v>
      </c>
      <c r="B29" s="116" t="s">
        <v>493</v>
      </c>
      <c r="C29" s="117">
        <v>-0.01</v>
      </c>
      <c r="D29" s="117">
        <v>-5300843.5199999996</v>
      </c>
    </row>
    <row r="30" spans="1:4" x14ac:dyDescent="0.25">
      <c r="A30" s="114" t="s">
        <v>537</v>
      </c>
      <c r="B30" s="114" t="s">
        <v>496</v>
      </c>
      <c r="C30" s="119">
        <v>0</v>
      </c>
      <c r="D30" s="115">
        <v>-298650</v>
      </c>
    </row>
    <row r="31" spans="1:4" x14ac:dyDescent="0.25">
      <c r="A31" s="116" t="s">
        <v>537</v>
      </c>
      <c r="B31" s="116" t="s">
        <v>498</v>
      </c>
      <c r="C31" s="118">
        <v>132500</v>
      </c>
      <c r="D31" s="117">
        <v>-6562951.75</v>
      </c>
    </row>
    <row r="32" spans="1:4" x14ac:dyDescent="0.25">
      <c r="A32" s="114" t="s">
        <v>537</v>
      </c>
      <c r="B32" s="114" t="s">
        <v>512</v>
      </c>
      <c r="C32" s="119">
        <v>100000</v>
      </c>
      <c r="D32" s="115">
        <v>-969500</v>
      </c>
    </row>
    <row r="33" spans="1:4" x14ac:dyDescent="0.25">
      <c r="A33" s="116" t="s">
        <v>537</v>
      </c>
      <c r="B33" s="116" t="s">
        <v>513</v>
      </c>
      <c r="C33" s="118">
        <v>60000</v>
      </c>
      <c r="D33" s="117">
        <v>-10000</v>
      </c>
    </row>
    <row r="34" spans="1:4" x14ac:dyDescent="0.25">
      <c r="A34" s="114" t="s">
        <v>537</v>
      </c>
      <c r="B34" s="114" t="s">
        <v>519</v>
      </c>
      <c r="C34" s="119">
        <v>35000</v>
      </c>
      <c r="D34" s="115">
        <v>-3013735</v>
      </c>
    </row>
    <row r="35" spans="1:4" x14ac:dyDescent="0.25">
      <c r="A35" s="116" t="s">
        <v>537</v>
      </c>
      <c r="B35" s="116" t="s">
        <v>1211</v>
      </c>
      <c r="C35" s="118">
        <v>825000</v>
      </c>
      <c r="D35" s="117">
        <v>-3692727.6</v>
      </c>
    </row>
    <row r="36" spans="1:4" x14ac:dyDescent="0.25">
      <c r="A36" s="114" t="s">
        <v>537</v>
      </c>
      <c r="B36" s="114" t="s">
        <v>526</v>
      </c>
      <c r="C36" s="115">
        <v>-922500</v>
      </c>
      <c r="D36" s="115">
        <v>-1224594.43</v>
      </c>
    </row>
    <row r="37" spans="1:4" x14ac:dyDescent="0.25">
      <c r="A37" s="116" t="s">
        <v>538</v>
      </c>
      <c r="B37" s="116" t="s">
        <v>495</v>
      </c>
      <c r="C37" s="118">
        <v>0</v>
      </c>
      <c r="D37" s="117">
        <v>-2000</v>
      </c>
    </row>
    <row r="38" spans="1:4" x14ac:dyDescent="0.25">
      <c r="A38" s="114" t="s">
        <v>538</v>
      </c>
      <c r="B38" s="114" t="s">
        <v>506</v>
      </c>
      <c r="C38" s="119">
        <v>0</v>
      </c>
      <c r="D38" s="115">
        <v>-236865.81</v>
      </c>
    </row>
    <row r="39" spans="1:4" x14ac:dyDescent="0.25">
      <c r="A39" s="116" t="s">
        <v>538</v>
      </c>
      <c r="B39" s="116" t="s">
        <v>507</v>
      </c>
      <c r="C39" s="118">
        <v>0</v>
      </c>
      <c r="D39" s="117">
        <v>-1705740.28</v>
      </c>
    </row>
    <row r="40" spans="1:4" x14ac:dyDescent="0.25">
      <c r="A40" s="114" t="s">
        <v>538</v>
      </c>
      <c r="B40" s="114" t="s">
        <v>510</v>
      </c>
      <c r="C40" s="119">
        <v>0</v>
      </c>
      <c r="D40" s="115">
        <v>-86855</v>
      </c>
    </row>
    <row r="41" spans="1:4" x14ac:dyDescent="0.25">
      <c r="A41" s="116" t="s">
        <v>538</v>
      </c>
      <c r="B41" s="116" t="s">
        <v>511</v>
      </c>
      <c r="C41" s="118">
        <v>0</v>
      </c>
      <c r="D41" s="117">
        <v>-479870</v>
      </c>
    </row>
    <row r="42" spans="1:4" x14ac:dyDescent="0.25">
      <c r="A42" s="114" t="s">
        <v>538</v>
      </c>
      <c r="B42" s="114" t="s">
        <v>514</v>
      </c>
      <c r="C42" s="119">
        <v>0</v>
      </c>
      <c r="D42" s="115">
        <v>-2435912.41</v>
      </c>
    </row>
    <row r="43" spans="1:4" x14ac:dyDescent="0.25">
      <c r="A43" s="116" t="s">
        <v>538</v>
      </c>
      <c r="B43" s="116" t="s">
        <v>522</v>
      </c>
      <c r="C43" s="118">
        <v>315000</v>
      </c>
      <c r="D43" s="117">
        <v>-230000</v>
      </c>
    </row>
    <row r="44" spans="1:4" x14ac:dyDescent="0.25">
      <c r="A44" s="114" t="s">
        <v>538</v>
      </c>
      <c r="B44" s="114" t="s">
        <v>523</v>
      </c>
      <c r="C44" s="119">
        <v>0</v>
      </c>
      <c r="D44" s="115">
        <v>-67904</v>
      </c>
    </row>
    <row r="45" spans="1:4" x14ac:dyDescent="0.25">
      <c r="A45" s="116" t="s">
        <v>538</v>
      </c>
      <c r="B45" s="116" t="s">
        <v>524</v>
      </c>
      <c r="C45" s="118">
        <v>0</v>
      </c>
      <c r="D45" s="117">
        <v>-62570</v>
      </c>
    </row>
    <row r="46" spans="1:4" x14ac:dyDescent="0.25">
      <c r="A46" s="120" t="s">
        <v>538</v>
      </c>
      <c r="B46" s="120" t="s">
        <v>530</v>
      </c>
      <c r="C46" s="126">
        <v>0</v>
      </c>
      <c r="D46" s="121">
        <v>-15000</v>
      </c>
    </row>
    <row r="47" spans="1:4" x14ac:dyDescent="0.25">
      <c r="A47" s="122" t="s">
        <v>540</v>
      </c>
      <c r="B47" s="122"/>
      <c r="C47" s="127">
        <v>858464.11</v>
      </c>
      <c r="D47" s="123">
        <v>-53639826.020000003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668F7-BAAC-4E1F-A22A-4C5ADA90352B}">
  <sheetPr codeName="Sheet4"/>
  <dimension ref="A1:AH201"/>
  <sheetViews>
    <sheetView workbookViewId="0"/>
  </sheetViews>
  <sheetFormatPr defaultRowHeight="15" x14ac:dyDescent="0.25"/>
  <sheetData>
    <row r="1" spans="1:34" s="109" customFormat="1" ht="45" x14ac:dyDescent="0.25">
      <c r="A1" s="109" t="s">
        <v>535</v>
      </c>
      <c r="B1" s="111" t="s">
        <v>489</v>
      </c>
      <c r="C1" s="111" t="s">
        <v>541</v>
      </c>
      <c r="D1" s="109" t="s">
        <v>542</v>
      </c>
      <c r="E1" s="110" t="s">
        <v>543</v>
      </c>
      <c r="F1" s="109" t="s">
        <v>544</v>
      </c>
      <c r="G1" s="110" t="s">
        <v>545</v>
      </c>
      <c r="H1" s="110" t="s">
        <v>546</v>
      </c>
      <c r="I1" s="110" t="s">
        <v>547</v>
      </c>
      <c r="J1" s="110" t="s">
        <v>548</v>
      </c>
      <c r="K1" s="110" t="s">
        <v>549</v>
      </c>
      <c r="L1" s="111" t="s">
        <v>550</v>
      </c>
      <c r="M1" s="113" t="s">
        <v>552</v>
      </c>
      <c r="N1" s="109" t="s">
        <v>10</v>
      </c>
      <c r="O1" s="110" t="s">
        <v>553</v>
      </c>
      <c r="P1" s="109" t="s">
        <v>554</v>
      </c>
      <c r="Q1" s="110" t="s">
        <v>555</v>
      </c>
      <c r="R1" s="109" t="s">
        <v>556</v>
      </c>
      <c r="S1" s="113" t="s">
        <v>557</v>
      </c>
      <c r="T1" s="109" t="s">
        <v>558</v>
      </c>
      <c r="U1" s="109" t="s">
        <v>559</v>
      </c>
      <c r="V1" s="110" t="s">
        <v>560</v>
      </c>
      <c r="W1" s="110" t="s">
        <v>561</v>
      </c>
      <c r="X1" s="111" t="s">
        <v>562</v>
      </c>
      <c r="Y1" s="109" t="s">
        <v>563</v>
      </c>
      <c r="Z1" s="109" t="s">
        <v>564</v>
      </c>
      <c r="AA1" s="110" t="s">
        <v>565</v>
      </c>
      <c r="AB1" s="110" t="s">
        <v>566</v>
      </c>
      <c r="AC1" s="110" t="s">
        <v>567</v>
      </c>
      <c r="AD1" s="111" t="s">
        <v>551</v>
      </c>
      <c r="AE1" s="109" t="s">
        <v>568</v>
      </c>
      <c r="AF1" s="109" t="s">
        <v>569</v>
      </c>
    </row>
    <row r="2" spans="1:34" x14ac:dyDescent="0.25">
      <c r="A2" t="s">
        <v>539</v>
      </c>
      <c r="B2" s="112">
        <v>12255</v>
      </c>
      <c r="C2" s="112">
        <v>200330</v>
      </c>
      <c r="E2" t="s">
        <v>572</v>
      </c>
      <c r="G2">
        <v>10036396</v>
      </c>
      <c r="H2">
        <v>1435734</v>
      </c>
      <c r="I2" t="s">
        <v>573</v>
      </c>
      <c r="J2">
        <v>5</v>
      </c>
      <c r="K2">
        <v>22</v>
      </c>
      <c r="L2" s="112">
        <v>202500</v>
      </c>
      <c r="M2" s="112">
        <v>44671</v>
      </c>
      <c r="N2" s="50">
        <v>44692</v>
      </c>
      <c r="O2" s="50">
        <v>44692</v>
      </c>
      <c r="P2" t="s">
        <v>1150</v>
      </c>
      <c r="Q2" t="s">
        <v>1151</v>
      </c>
      <c r="R2" t="s">
        <v>1152</v>
      </c>
      <c r="S2" s="112" t="s">
        <v>1153</v>
      </c>
      <c r="T2" t="s">
        <v>1154</v>
      </c>
      <c r="X2" s="112"/>
      <c r="Y2" t="s">
        <v>579</v>
      </c>
      <c r="Z2" t="s">
        <v>580</v>
      </c>
      <c r="AA2" t="s">
        <v>581</v>
      </c>
      <c r="AB2" t="s">
        <v>582</v>
      </c>
      <c r="AC2">
        <v>12255.20033</v>
      </c>
      <c r="AD2" s="112">
        <v>223568</v>
      </c>
      <c r="AH2" t="s">
        <v>1206</v>
      </c>
    </row>
    <row r="3" spans="1:34" x14ac:dyDescent="0.25">
      <c r="A3" t="s">
        <v>539</v>
      </c>
      <c r="B3" s="112">
        <v>12267</v>
      </c>
      <c r="C3" s="112">
        <v>200330</v>
      </c>
      <c r="E3" t="s">
        <v>572</v>
      </c>
      <c r="G3">
        <v>10036465</v>
      </c>
      <c r="H3">
        <v>1435803</v>
      </c>
      <c r="I3" t="s">
        <v>573</v>
      </c>
      <c r="J3">
        <v>5</v>
      </c>
      <c r="K3">
        <v>22</v>
      </c>
      <c r="L3" s="112">
        <v>30000</v>
      </c>
      <c r="M3" s="112">
        <v>44622</v>
      </c>
      <c r="N3" s="50">
        <v>44692</v>
      </c>
      <c r="O3" s="50">
        <v>44692</v>
      </c>
      <c r="P3" t="s">
        <v>1155</v>
      </c>
      <c r="Q3" t="s">
        <v>240</v>
      </c>
      <c r="R3" t="s">
        <v>1156</v>
      </c>
      <c r="S3" s="112" t="s">
        <v>1157</v>
      </c>
      <c r="T3" t="s">
        <v>1039</v>
      </c>
      <c r="X3" s="112"/>
      <c r="Y3" t="s">
        <v>579</v>
      </c>
      <c r="Z3" t="s">
        <v>580</v>
      </c>
      <c r="AA3" t="s">
        <v>581</v>
      </c>
      <c r="AB3" t="s">
        <v>582</v>
      </c>
      <c r="AC3">
        <v>12267.20033</v>
      </c>
      <c r="AD3" s="112">
        <v>221995</v>
      </c>
      <c r="AH3">
        <v>221995</v>
      </c>
    </row>
    <row r="4" spans="1:34" x14ac:dyDescent="0.25">
      <c r="A4" t="s">
        <v>539</v>
      </c>
      <c r="B4" s="112">
        <v>12286</v>
      </c>
      <c r="C4" s="112">
        <v>200330</v>
      </c>
      <c r="E4" t="s">
        <v>572</v>
      </c>
      <c r="G4">
        <v>10036636</v>
      </c>
      <c r="H4">
        <v>1435974</v>
      </c>
      <c r="I4" t="s">
        <v>573</v>
      </c>
      <c r="J4">
        <v>5</v>
      </c>
      <c r="K4">
        <v>22</v>
      </c>
      <c r="L4" s="112">
        <v>82500</v>
      </c>
      <c r="M4" s="112">
        <v>44665</v>
      </c>
      <c r="N4" s="50">
        <v>44692</v>
      </c>
      <c r="O4" s="50">
        <v>44692</v>
      </c>
      <c r="P4" t="s">
        <v>1158</v>
      </c>
      <c r="Q4" t="s">
        <v>334</v>
      </c>
      <c r="R4" t="s">
        <v>1159</v>
      </c>
      <c r="S4" s="112" t="s">
        <v>1160</v>
      </c>
      <c r="T4" t="s">
        <v>1161</v>
      </c>
      <c r="X4" s="112"/>
      <c r="Y4" t="s">
        <v>579</v>
      </c>
      <c r="Z4" t="s">
        <v>580</v>
      </c>
      <c r="AA4" t="s">
        <v>581</v>
      </c>
      <c r="AB4" t="s">
        <v>582</v>
      </c>
      <c r="AC4">
        <v>12286.20033</v>
      </c>
      <c r="AD4" s="112">
        <v>222534</v>
      </c>
      <c r="AH4">
        <v>222534</v>
      </c>
    </row>
    <row r="5" spans="1:34" x14ac:dyDescent="0.25">
      <c r="A5" t="s">
        <v>539</v>
      </c>
      <c r="B5" s="112">
        <v>12286</v>
      </c>
      <c r="C5" s="112">
        <v>200330</v>
      </c>
      <c r="E5" t="s">
        <v>586</v>
      </c>
      <c r="G5">
        <v>10040445</v>
      </c>
      <c r="H5">
        <v>19062943</v>
      </c>
      <c r="I5" t="s">
        <v>607</v>
      </c>
      <c r="J5">
        <v>5</v>
      </c>
      <c r="K5">
        <v>22</v>
      </c>
      <c r="L5" s="112">
        <v>-30000</v>
      </c>
      <c r="M5" s="112">
        <v>44712</v>
      </c>
      <c r="N5" s="50">
        <v>44712</v>
      </c>
      <c r="O5" s="50">
        <v>44700</v>
      </c>
      <c r="P5" t="s">
        <v>1162</v>
      </c>
      <c r="Q5" t="s">
        <v>1162</v>
      </c>
      <c r="S5" s="112">
        <v>0</v>
      </c>
      <c r="T5" t="s">
        <v>1163</v>
      </c>
      <c r="X5" s="112"/>
      <c r="Y5" t="s">
        <v>579</v>
      </c>
      <c r="Z5" t="s">
        <v>580</v>
      </c>
      <c r="AA5" t="s">
        <v>1164</v>
      </c>
      <c r="AB5" t="s">
        <v>582</v>
      </c>
      <c r="AC5">
        <v>12286.20033</v>
      </c>
      <c r="AD5" s="112">
        <v>221990</v>
      </c>
      <c r="AH5" t="s">
        <v>1206</v>
      </c>
    </row>
    <row r="6" spans="1:34" x14ac:dyDescent="0.25">
      <c r="A6" t="s">
        <v>539</v>
      </c>
      <c r="B6" s="112">
        <v>12293</v>
      </c>
      <c r="C6" s="112">
        <v>200330</v>
      </c>
      <c r="E6" t="s">
        <v>572</v>
      </c>
      <c r="G6">
        <v>10034853</v>
      </c>
      <c r="H6">
        <v>1435475</v>
      </c>
      <c r="I6" t="s">
        <v>573</v>
      </c>
      <c r="J6">
        <v>5</v>
      </c>
      <c r="K6">
        <v>22</v>
      </c>
      <c r="L6" s="112">
        <v>100000</v>
      </c>
      <c r="M6" s="112">
        <v>44671</v>
      </c>
      <c r="N6" s="50">
        <v>44690</v>
      </c>
      <c r="O6" s="50">
        <v>44690</v>
      </c>
      <c r="P6" t="s">
        <v>1165</v>
      </c>
      <c r="Q6" t="s">
        <v>1166</v>
      </c>
      <c r="R6" t="s">
        <v>1167</v>
      </c>
      <c r="S6" s="112" t="s">
        <v>1168</v>
      </c>
      <c r="T6" t="s">
        <v>1169</v>
      </c>
      <c r="X6" s="112"/>
      <c r="Y6" t="s">
        <v>579</v>
      </c>
      <c r="Z6" t="s">
        <v>580</v>
      </c>
      <c r="AA6" t="s">
        <v>581</v>
      </c>
      <c r="AB6" t="s">
        <v>582</v>
      </c>
      <c r="AC6">
        <v>12293.20033</v>
      </c>
      <c r="AD6" s="112">
        <v>221207</v>
      </c>
      <c r="AH6">
        <v>221207</v>
      </c>
    </row>
    <row r="7" spans="1:34" x14ac:dyDescent="0.25">
      <c r="A7" t="s">
        <v>536</v>
      </c>
      <c r="B7" s="112">
        <v>12292</v>
      </c>
      <c r="C7" s="112">
        <v>200330</v>
      </c>
      <c r="E7" t="s">
        <v>586</v>
      </c>
      <c r="G7">
        <v>10033275</v>
      </c>
      <c r="H7">
        <v>19011017</v>
      </c>
      <c r="I7" t="s">
        <v>607</v>
      </c>
      <c r="J7">
        <v>5</v>
      </c>
      <c r="K7">
        <v>22</v>
      </c>
      <c r="L7" s="112">
        <v>-50000</v>
      </c>
      <c r="M7" s="112">
        <v>44682</v>
      </c>
      <c r="N7" s="50">
        <v>44682</v>
      </c>
      <c r="O7" s="50">
        <v>44685</v>
      </c>
      <c r="P7" t="s">
        <v>1170</v>
      </c>
      <c r="Q7" t="s">
        <v>1171</v>
      </c>
      <c r="S7" s="112">
        <v>0</v>
      </c>
      <c r="T7" t="s">
        <v>1172</v>
      </c>
      <c r="X7" s="112"/>
      <c r="Y7" t="s">
        <v>579</v>
      </c>
      <c r="Z7" t="s">
        <v>580</v>
      </c>
      <c r="AA7" t="s">
        <v>1071</v>
      </c>
      <c r="AB7" t="s">
        <v>800</v>
      </c>
      <c r="AC7">
        <v>12292.20033</v>
      </c>
      <c r="AD7" s="112"/>
      <c r="AH7">
        <v>0</v>
      </c>
    </row>
    <row r="8" spans="1:34" x14ac:dyDescent="0.25">
      <c r="A8" t="s">
        <v>536</v>
      </c>
      <c r="B8" s="112">
        <v>12292</v>
      </c>
      <c r="C8" s="112">
        <v>200330</v>
      </c>
      <c r="E8" t="s">
        <v>586</v>
      </c>
      <c r="G8">
        <v>10033759</v>
      </c>
      <c r="H8">
        <v>19011109</v>
      </c>
      <c r="I8" t="s">
        <v>607</v>
      </c>
      <c r="J8">
        <v>5</v>
      </c>
      <c r="K8">
        <v>22</v>
      </c>
      <c r="L8" s="112">
        <v>-21535.88</v>
      </c>
      <c r="M8" s="112">
        <v>44682</v>
      </c>
      <c r="N8" s="50">
        <v>44682</v>
      </c>
      <c r="O8" s="50">
        <v>44686</v>
      </c>
      <c r="P8" t="s">
        <v>1173</v>
      </c>
      <c r="Q8" t="s">
        <v>1174</v>
      </c>
      <c r="S8" s="112">
        <v>0</v>
      </c>
      <c r="T8" t="s">
        <v>990</v>
      </c>
      <c r="X8" s="112"/>
      <c r="Y8" t="s">
        <v>579</v>
      </c>
      <c r="Z8" t="s">
        <v>580</v>
      </c>
      <c r="AA8" t="s">
        <v>1071</v>
      </c>
      <c r="AB8" t="s">
        <v>800</v>
      </c>
      <c r="AC8">
        <v>12292.20033</v>
      </c>
      <c r="AD8" s="112"/>
      <c r="AH8">
        <v>0</v>
      </c>
    </row>
    <row r="9" spans="1:34" x14ac:dyDescent="0.25">
      <c r="A9" t="s">
        <v>537</v>
      </c>
      <c r="B9" s="112">
        <v>12211</v>
      </c>
      <c r="C9" s="112">
        <v>200330</v>
      </c>
      <c r="E9" t="s">
        <v>572</v>
      </c>
      <c r="F9" t="s">
        <v>572</v>
      </c>
      <c r="G9">
        <v>10029433</v>
      </c>
      <c r="H9">
        <v>1433754</v>
      </c>
      <c r="I9" t="s">
        <v>573</v>
      </c>
      <c r="J9">
        <v>5</v>
      </c>
      <c r="K9">
        <v>22</v>
      </c>
      <c r="L9" s="112">
        <v>44999.99</v>
      </c>
      <c r="M9" s="112">
        <v>44671</v>
      </c>
      <c r="N9" s="50">
        <v>44684</v>
      </c>
      <c r="O9" s="50">
        <v>44676</v>
      </c>
      <c r="P9" t="s">
        <v>1106</v>
      </c>
      <c r="Q9" t="s">
        <v>54</v>
      </c>
      <c r="R9" t="s">
        <v>1107</v>
      </c>
      <c r="S9" s="112" t="s">
        <v>1108</v>
      </c>
      <c r="T9" t="s">
        <v>1109</v>
      </c>
      <c r="X9" s="112"/>
      <c r="Y9" t="s">
        <v>579</v>
      </c>
      <c r="Z9" t="s">
        <v>580</v>
      </c>
      <c r="AA9" t="s">
        <v>581</v>
      </c>
      <c r="AB9" t="s">
        <v>965</v>
      </c>
      <c r="AC9">
        <v>12211.20033</v>
      </c>
      <c r="AD9" s="112">
        <v>214851</v>
      </c>
      <c r="AH9">
        <v>214851</v>
      </c>
    </row>
    <row r="10" spans="1:34" x14ac:dyDescent="0.25">
      <c r="A10" t="s">
        <v>537</v>
      </c>
      <c r="B10" s="112">
        <v>12211</v>
      </c>
      <c r="C10" s="112">
        <v>200330</v>
      </c>
      <c r="E10" t="s">
        <v>572</v>
      </c>
      <c r="F10" t="s">
        <v>572</v>
      </c>
      <c r="G10">
        <v>10029433</v>
      </c>
      <c r="H10">
        <v>1433754</v>
      </c>
      <c r="I10" t="s">
        <v>573</v>
      </c>
      <c r="J10">
        <v>5</v>
      </c>
      <c r="K10">
        <v>22</v>
      </c>
      <c r="L10" s="112">
        <v>-45000</v>
      </c>
      <c r="M10" s="112">
        <v>44671</v>
      </c>
      <c r="N10" s="50">
        <v>44684</v>
      </c>
      <c r="O10" s="50">
        <v>44676</v>
      </c>
      <c r="P10" t="s">
        <v>1111</v>
      </c>
      <c r="Q10" t="s">
        <v>54</v>
      </c>
      <c r="R10" t="s">
        <v>1107</v>
      </c>
      <c r="S10" s="112" t="s">
        <v>1108</v>
      </c>
      <c r="T10" t="s">
        <v>1109</v>
      </c>
      <c r="X10" s="112"/>
      <c r="Y10" t="s">
        <v>579</v>
      </c>
      <c r="Z10" t="s">
        <v>580</v>
      </c>
      <c r="AA10" t="s">
        <v>581</v>
      </c>
      <c r="AB10" t="s">
        <v>965</v>
      </c>
      <c r="AC10">
        <v>12211.20033</v>
      </c>
      <c r="AD10" s="112">
        <v>214851</v>
      </c>
      <c r="AH10">
        <v>214851</v>
      </c>
    </row>
    <row r="11" spans="1:34" x14ac:dyDescent="0.25">
      <c r="A11" t="s">
        <v>537</v>
      </c>
      <c r="B11" s="112">
        <v>12234</v>
      </c>
      <c r="C11" s="112">
        <v>200330</v>
      </c>
      <c r="E11" t="s">
        <v>572</v>
      </c>
      <c r="G11">
        <v>10031984</v>
      </c>
      <c r="H11">
        <v>1434476</v>
      </c>
      <c r="I11" t="s">
        <v>573</v>
      </c>
      <c r="J11">
        <v>5</v>
      </c>
      <c r="K11">
        <v>22</v>
      </c>
      <c r="L11" s="112">
        <v>132500</v>
      </c>
      <c r="M11" s="112">
        <v>44662</v>
      </c>
      <c r="N11" s="50">
        <v>44683</v>
      </c>
      <c r="O11" s="50">
        <v>44683</v>
      </c>
      <c r="P11" t="s">
        <v>1175</v>
      </c>
      <c r="Q11" t="s">
        <v>134</v>
      </c>
      <c r="R11" t="s">
        <v>1176</v>
      </c>
      <c r="S11" s="112" t="s">
        <v>1177</v>
      </c>
      <c r="T11" t="s">
        <v>1114</v>
      </c>
      <c r="X11" s="112"/>
      <c r="Y11" t="s">
        <v>579</v>
      </c>
      <c r="Z11" t="s">
        <v>580</v>
      </c>
      <c r="AA11" t="s">
        <v>581</v>
      </c>
      <c r="AB11" t="s">
        <v>582</v>
      </c>
      <c r="AC11">
        <v>12234.20033</v>
      </c>
      <c r="AD11" s="112">
        <v>223631</v>
      </c>
      <c r="AH11">
        <v>223631</v>
      </c>
    </row>
    <row r="12" spans="1:34" x14ac:dyDescent="0.25">
      <c r="A12" t="s">
        <v>537</v>
      </c>
      <c r="B12" s="112">
        <v>12277</v>
      </c>
      <c r="C12" s="112">
        <v>200330</v>
      </c>
      <c r="E12" t="s">
        <v>586</v>
      </c>
      <c r="G12">
        <v>10033023</v>
      </c>
      <c r="H12">
        <v>19011005</v>
      </c>
      <c r="I12" t="s">
        <v>607</v>
      </c>
      <c r="J12">
        <v>5</v>
      </c>
      <c r="K12">
        <v>22</v>
      </c>
      <c r="L12" s="112">
        <v>100000</v>
      </c>
      <c r="M12" s="112">
        <v>44712</v>
      </c>
      <c r="N12" s="50">
        <v>44712</v>
      </c>
      <c r="O12" s="50">
        <v>44685</v>
      </c>
      <c r="P12" t="s">
        <v>1178</v>
      </c>
      <c r="Q12" t="s">
        <v>1179</v>
      </c>
      <c r="S12" s="112">
        <v>0</v>
      </c>
      <c r="T12" t="s">
        <v>1180</v>
      </c>
      <c r="W12" s="108">
        <v>44775</v>
      </c>
      <c r="X12" s="112"/>
      <c r="Y12" t="s">
        <v>579</v>
      </c>
      <c r="Z12" t="s">
        <v>580</v>
      </c>
      <c r="AA12" t="s">
        <v>712</v>
      </c>
      <c r="AB12" t="s">
        <v>582</v>
      </c>
      <c r="AC12">
        <v>12277.20033</v>
      </c>
      <c r="AD12" s="112">
        <v>220247</v>
      </c>
      <c r="AH12">
        <v>220247</v>
      </c>
    </row>
    <row r="13" spans="1:34" x14ac:dyDescent="0.25">
      <c r="A13" t="s">
        <v>537</v>
      </c>
      <c r="B13" s="112">
        <v>12279</v>
      </c>
      <c r="C13" s="112">
        <v>200330</v>
      </c>
      <c r="E13" t="s">
        <v>572</v>
      </c>
      <c r="G13">
        <v>10033203</v>
      </c>
      <c r="H13">
        <v>1434829</v>
      </c>
      <c r="I13" t="s">
        <v>573</v>
      </c>
      <c r="J13">
        <v>5</v>
      </c>
      <c r="K13">
        <v>22</v>
      </c>
      <c r="L13" s="112">
        <v>60000</v>
      </c>
      <c r="M13" s="112">
        <v>43788</v>
      </c>
      <c r="N13" s="50">
        <v>44685</v>
      </c>
      <c r="O13" s="50">
        <v>44685</v>
      </c>
      <c r="P13" t="s">
        <v>1181</v>
      </c>
      <c r="Q13" t="s">
        <v>1182</v>
      </c>
      <c r="R13" t="s">
        <v>1183</v>
      </c>
      <c r="S13" s="112" t="s">
        <v>1184</v>
      </c>
      <c r="T13" t="s">
        <v>1185</v>
      </c>
      <c r="X13" s="112"/>
      <c r="Y13" t="s">
        <v>579</v>
      </c>
      <c r="Z13" t="s">
        <v>580</v>
      </c>
      <c r="AA13" t="s">
        <v>581</v>
      </c>
      <c r="AB13" t="s">
        <v>582</v>
      </c>
      <c r="AC13">
        <v>12279.20033</v>
      </c>
      <c r="AD13" s="112">
        <v>221411</v>
      </c>
      <c r="AH13">
        <v>221411</v>
      </c>
    </row>
    <row r="14" spans="1:34" x14ac:dyDescent="0.25">
      <c r="A14" t="s">
        <v>537</v>
      </c>
      <c r="B14" s="112">
        <v>12291</v>
      </c>
      <c r="C14" s="112">
        <v>200330</v>
      </c>
      <c r="E14" t="s">
        <v>572</v>
      </c>
      <c r="G14">
        <v>10032879</v>
      </c>
      <c r="H14">
        <v>1434732</v>
      </c>
      <c r="I14" t="s">
        <v>573</v>
      </c>
      <c r="J14">
        <v>5</v>
      </c>
      <c r="K14">
        <v>22</v>
      </c>
      <c r="L14" s="112">
        <v>35000</v>
      </c>
      <c r="M14" s="112">
        <v>43908</v>
      </c>
      <c r="N14" s="50">
        <v>44685</v>
      </c>
      <c r="O14" s="50">
        <v>44685</v>
      </c>
      <c r="P14" t="s">
        <v>1186</v>
      </c>
      <c r="Q14" t="s">
        <v>341</v>
      </c>
      <c r="R14" t="s">
        <v>1187</v>
      </c>
      <c r="S14" s="112" t="s">
        <v>1188</v>
      </c>
      <c r="T14" t="s">
        <v>1189</v>
      </c>
      <c r="X14" s="112"/>
      <c r="Y14" t="s">
        <v>579</v>
      </c>
      <c r="Z14" t="s">
        <v>580</v>
      </c>
      <c r="AA14" t="s">
        <v>581</v>
      </c>
      <c r="AB14" t="s">
        <v>582</v>
      </c>
      <c r="AC14">
        <v>12291.20033</v>
      </c>
      <c r="AD14" s="112">
        <v>211897</v>
      </c>
      <c r="AH14">
        <v>211897</v>
      </c>
    </row>
    <row r="15" spans="1:34" x14ac:dyDescent="0.25">
      <c r="A15" t="s">
        <v>537</v>
      </c>
      <c r="B15" s="112">
        <v>12297</v>
      </c>
      <c r="C15" s="112">
        <v>200330</v>
      </c>
      <c r="E15" t="s">
        <v>572</v>
      </c>
      <c r="G15">
        <v>10031607</v>
      </c>
      <c r="H15">
        <v>1434271</v>
      </c>
      <c r="I15" t="s">
        <v>573</v>
      </c>
      <c r="J15">
        <v>5</v>
      </c>
      <c r="K15">
        <v>22</v>
      </c>
      <c r="L15" s="112">
        <v>825000</v>
      </c>
      <c r="M15" s="112">
        <v>44582</v>
      </c>
      <c r="N15" s="50">
        <v>44683</v>
      </c>
      <c r="O15" s="50">
        <v>44683</v>
      </c>
      <c r="P15" t="s">
        <v>1190</v>
      </c>
      <c r="Q15" t="s">
        <v>423</v>
      </c>
      <c r="R15" t="s">
        <v>1191</v>
      </c>
      <c r="S15" s="112" t="s">
        <v>1192</v>
      </c>
      <c r="T15" t="s">
        <v>747</v>
      </c>
      <c r="X15" s="112"/>
      <c r="Y15" t="s">
        <v>579</v>
      </c>
      <c r="Z15" t="s">
        <v>580</v>
      </c>
      <c r="AA15" t="s">
        <v>581</v>
      </c>
      <c r="AB15" t="s">
        <v>582</v>
      </c>
      <c r="AC15">
        <v>12297.20033</v>
      </c>
      <c r="AD15" s="112">
        <v>223102</v>
      </c>
      <c r="AH15">
        <v>223102</v>
      </c>
    </row>
    <row r="16" spans="1:34" x14ac:dyDescent="0.25">
      <c r="A16" t="s">
        <v>537</v>
      </c>
      <c r="B16" s="112">
        <v>12303</v>
      </c>
      <c r="C16" s="112">
        <v>200330</v>
      </c>
      <c r="E16" t="s">
        <v>586</v>
      </c>
      <c r="G16">
        <v>10037777</v>
      </c>
      <c r="H16">
        <v>19054782</v>
      </c>
      <c r="I16" t="s">
        <v>607</v>
      </c>
      <c r="J16">
        <v>5</v>
      </c>
      <c r="K16">
        <v>22</v>
      </c>
      <c r="L16" s="112">
        <v>-900000</v>
      </c>
      <c r="M16" s="112">
        <v>44682</v>
      </c>
      <c r="N16" s="50">
        <v>44682</v>
      </c>
      <c r="O16" s="50">
        <v>44694</v>
      </c>
      <c r="P16" t="s">
        <v>1193</v>
      </c>
      <c r="Q16" t="s">
        <v>1194</v>
      </c>
      <c r="S16" s="112">
        <v>0</v>
      </c>
      <c r="T16" t="s">
        <v>1011</v>
      </c>
      <c r="W16" s="108">
        <v>44836</v>
      </c>
      <c r="X16" s="112"/>
      <c r="Y16" t="s">
        <v>579</v>
      </c>
      <c r="Z16" t="s">
        <v>580</v>
      </c>
      <c r="AA16" t="s">
        <v>1195</v>
      </c>
      <c r="AB16" t="s">
        <v>582</v>
      </c>
      <c r="AC16">
        <v>12303.20033</v>
      </c>
      <c r="AD16" s="112">
        <v>222864</v>
      </c>
      <c r="AH16">
        <v>222864</v>
      </c>
    </row>
    <row r="17" spans="1:34" x14ac:dyDescent="0.25">
      <c r="A17" t="s">
        <v>537</v>
      </c>
      <c r="B17" s="112">
        <v>12303</v>
      </c>
      <c r="C17" s="112">
        <v>200330</v>
      </c>
      <c r="E17" t="s">
        <v>586</v>
      </c>
      <c r="G17">
        <v>10039714</v>
      </c>
      <c r="H17">
        <v>19061711</v>
      </c>
      <c r="I17" t="s">
        <v>607</v>
      </c>
      <c r="J17">
        <v>5</v>
      </c>
      <c r="K17">
        <v>22</v>
      </c>
      <c r="L17" s="112">
        <v>-22500</v>
      </c>
      <c r="M17" s="112">
        <v>44712</v>
      </c>
      <c r="N17" s="50">
        <v>44712</v>
      </c>
      <c r="O17" s="50">
        <v>44699</v>
      </c>
      <c r="P17" t="s">
        <v>1196</v>
      </c>
      <c r="Q17" t="s">
        <v>1196</v>
      </c>
      <c r="S17" s="112">
        <v>0</v>
      </c>
      <c r="T17" t="s">
        <v>1197</v>
      </c>
      <c r="X17" s="112"/>
      <c r="Y17" t="s">
        <v>579</v>
      </c>
      <c r="Z17" t="s">
        <v>580</v>
      </c>
      <c r="AA17" t="s">
        <v>1195</v>
      </c>
      <c r="AB17" t="s">
        <v>582</v>
      </c>
      <c r="AC17">
        <v>12303.20033</v>
      </c>
      <c r="AD17" s="112"/>
      <c r="AH17">
        <v>0</v>
      </c>
    </row>
    <row r="18" spans="1:34" x14ac:dyDescent="0.25">
      <c r="A18" t="s">
        <v>538</v>
      </c>
      <c r="B18" s="112">
        <v>12294</v>
      </c>
      <c r="C18" s="112">
        <v>200330</v>
      </c>
      <c r="E18" t="s">
        <v>586</v>
      </c>
      <c r="G18">
        <v>10031194</v>
      </c>
      <c r="H18">
        <v>19009132</v>
      </c>
      <c r="I18" t="s">
        <v>607</v>
      </c>
      <c r="J18">
        <v>5</v>
      </c>
      <c r="K18">
        <v>22</v>
      </c>
      <c r="L18" s="112">
        <v>250000</v>
      </c>
      <c r="M18" s="112">
        <v>44712</v>
      </c>
      <c r="N18" s="50">
        <v>44712</v>
      </c>
      <c r="O18" s="50">
        <v>44680</v>
      </c>
      <c r="P18" t="s">
        <v>1198</v>
      </c>
      <c r="Q18" t="s">
        <v>1199</v>
      </c>
      <c r="S18" s="112">
        <v>0</v>
      </c>
      <c r="T18" t="s">
        <v>1200</v>
      </c>
      <c r="X18" s="112"/>
      <c r="Y18" t="s">
        <v>579</v>
      </c>
      <c r="Z18" t="s">
        <v>580</v>
      </c>
      <c r="AA18" t="s">
        <v>806</v>
      </c>
      <c r="AB18" t="s">
        <v>764</v>
      </c>
      <c r="AC18">
        <v>12294.20033</v>
      </c>
      <c r="AD18" s="112">
        <v>186253</v>
      </c>
      <c r="AH18">
        <v>186253</v>
      </c>
    </row>
    <row r="19" spans="1:34" x14ac:dyDescent="0.25">
      <c r="A19" t="s">
        <v>538</v>
      </c>
      <c r="B19" s="112">
        <v>12294</v>
      </c>
      <c r="C19" s="112">
        <v>200330</v>
      </c>
      <c r="E19" t="s">
        <v>586</v>
      </c>
      <c r="G19">
        <v>10031217</v>
      </c>
      <c r="H19">
        <v>19009134</v>
      </c>
      <c r="I19" t="s">
        <v>607</v>
      </c>
      <c r="J19">
        <v>5</v>
      </c>
      <c r="K19">
        <v>22</v>
      </c>
      <c r="L19" s="112">
        <v>45000</v>
      </c>
      <c r="M19" s="112">
        <v>44712</v>
      </c>
      <c r="N19" s="50">
        <v>44712</v>
      </c>
      <c r="O19" s="50">
        <v>44680</v>
      </c>
      <c r="P19" t="s">
        <v>1201</v>
      </c>
      <c r="Q19" t="s">
        <v>1202</v>
      </c>
      <c r="S19" s="112">
        <v>0</v>
      </c>
      <c r="T19" t="s">
        <v>1203</v>
      </c>
      <c r="X19" s="112"/>
      <c r="Y19" t="s">
        <v>579</v>
      </c>
      <c r="Z19" t="s">
        <v>580</v>
      </c>
      <c r="AA19" t="s">
        <v>806</v>
      </c>
      <c r="AB19" t="s">
        <v>582</v>
      </c>
      <c r="AC19">
        <v>12294.20033</v>
      </c>
      <c r="AD19" s="112">
        <v>180355</v>
      </c>
      <c r="AH19">
        <v>180355</v>
      </c>
    </row>
    <row r="20" spans="1:34" x14ac:dyDescent="0.25">
      <c r="A20" t="s">
        <v>538</v>
      </c>
      <c r="B20" s="112">
        <v>12294</v>
      </c>
      <c r="C20" s="112">
        <v>200330</v>
      </c>
      <c r="E20" t="s">
        <v>586</v>
      </c>
      <c r="G20">
        <v>10031217</v>
      </c>
      <c r="H20">
        <v>19009136</v>
      </c>
      <c r="I20" t="s">
        <v>607</v>
      </c>
      <c r="J20">
        <v>5</v>
      </c>
      <c r="K20">
        <v>22</v>
      </c>
      <c r="L20" s="112">
        <v>20000</v>
      </c>
      <c r="M20" s="112">
        <v>44712</v>
      </c>
      <c r="N20" s="50">
        <v>44712</v>
      </c>
      <c r="O20" s="50">
        <v>44680</v>
      </c>
      <c r="Q20" t="s">
        <v>1204</v>
      </c>
      <c r="S20" s="112">
        <v>0</v>
      </c>
      <c r="T20" t="s">
        <v>1205</v>
      </c>
      <c r="X20" s="112"/>
      <c r="Y20" t="s">
        <v>579</v>
      </c>
      <c r="Z20" t="s">
        <v>580</v>
      </c>
      <c r="AA20" t="s">
        <v>806</v>
      </c>
      <c r="AB20" t="s">
        <v>582</v>
      </c>
      <c r="AC20">
        <v>12294.20033</v>
      </c>
      <c r="AD20" s="112">
        <v>198000</v>
      </c>
      <c r="AH20">
        <v>198000</v>
      </c>
    </row>
    <row r="21" spans="1:34" s="109" customFormat="1" x14ac:dyDescent="0.25">
      <c r="A21" s="109" t="s">
        <v>540</v>
      </c>
      <c r="B21" s="113"/>
      <c r="C21" s="113"/>
      <c r="L21" s="113">
        <v>858464.11</v>
      </c>
      <c r="M21" s="113"/>
      <c r="S21" s="113"/>
      <c r="X21" s="113"/>
      <c r="AD21" s="113"/>
    </row>
    <row r="23" spans="1:34" ht="31.5" x14ac:dyDescent="0.25">
      <c r="A23" s="90" t="s">
        <v>535</v>
      </c>
      <c r="B23" s="90" t="s">
        <v>489</v>
      </c>
      <c r="C23" s="90" t="s">
        <v>541</v>
      </c>
      <c r="D23" s="90" t="s">
        <v>542</v>
      </c>
      <c r="E23" s="90" t="s">
        <v>543</v>
      </c>
      <c r="F23" s="90" t="s">
        <v>544</v>
      </c>
      <c r="G23" s="97" t="s">
        <v>545</v>
      </c>
      <c r="H23" s="97" t="s">
        <v>546</v>
      </c>
      <c r="I23" s="90" t="s">
        <v>547</v>
      </c>
      <c r="J23" s="97" t="s">
        <v>548</v>
      </c>
      <c r="K23" s="97" t="s">
        <v>549</v>
      </c>
      <c r="L23" s="90" t="s">
        <v>550</v>
      </c>
      <c r="M23" s="90" t="s">
        <v>551</v>
      </c>
      <c r="N23" s="90" t="s">
        <v>552</v>
      </c>
      <c r="O23" s="90" t="s">
        <v>10</v>
      </c>
      <c r="P23" s="90" t="s">
        <v>553</v>
      </c>
      <c r="Q23" s="90" t="s">
        <v>554</v>
      </c>
      <c r="R23" s="90" t="s">
        <v>555</v>
      </c>
      <c r="S23" s="90" t="s">
        <v>556</v>
      </c>
      <c r="T23" s="90" t="s">
        <v>557</v>
      </c>
      <c r="U23" s="90" t="s">
        <v>558</v>
      </c>
      <c r="V23" s="90" t="s">
        <v>559</v>
      </c>
      <c r="W23" s="90" t="s">
        <v>560</v>
      </c>
      <c r="X23" s="90" t="s">
        <v>561</v>
      </c>
      <c r="Y23" s="90" t="s">
        <v>562</v>
      </c>
      <c r="Z23" s="90" t="s">
        <v>563</v>
      </c>
      <c r="AA23" s="90" t="s">
        <v>564</v>
      </c>
      <c r="AB23" s="90" t="s">
        <v>565</v>
      </c>
      <c r="AC23" s="90" t="s">
        <v>566</v>
      </c>
      <c r="AD23" s="90" t="s">
        <v>567</v>
      </c>
      <c r="AE23" s="90" t="s">
        <v>568</v>
      </c>
      <c r="AF23" s="90" t="s">
        <v>569</v>
      </c>
    </row>
    <row r="24" spans="1:34" x14ac:dyDescent="0.25">
      <c r="A24" s="93" t="s">
        <v>539</v>
      </c>
      <c r="B24" s="93" t="s">
        <v>570</v>
      </c>
      <c r="C24" s="93" t="s">
        <v>571</v>
      </c>
      <c r="D24" s="93"/>
      <c r="E24" s="93" t="s">
        <v>572</v>
      </c>
      <c r="F24" s="93"/>
      <c r="G24" s="98">
        <v>9985405</v>
      </c>
      <c r="H24" s="98">
        <v>1421118</v>
      </c>
      <c r="I24" s="93" t="s">
        <v>573</v>
      </c>
      <c r="J24" s="98">
        <v>1</v>
      </c>
      <c r="K24" s="98">
        <v>22</v>
      </c>
      <c r="L24" s="94">
        <v>55069.41</v>
      </c>
      <c r="M24" s="93" t="s">
        <v>574</v>
      </c>
      <c r="N24" s="99">
        <v>44543</v>
      </c>
      <c r="O24" s="99">
        <v>44571</v>
      </c>
      <c r="P24" s="99">
        <v>44571</v>
      </c>
      <c r="Q24" s="93" t="s">
        <v>575</v>
      </c>
      <c r="R24" s="93" t="s">
        <v>147</v>
      </c>
      <c r="S24" s="93" t="s">
        <v>576</v>
      </c>
      <c r="T24" s="93" t="s">
        <v>577</v>
      </c>
      <c r="U24" s="93" t="s">
        <v>578</v>
      </c>
      <c r="V24" s="93"/>
      <c r="W24" s="93"/>
      <c r="X24" s="93"/>
      <c r="Y24" s="93"/>
      <c r="Z24" s="93" t="s">
        <v>579</v>
      </c>
      <c r="AA24" s="93" t="s">
        <v>580</v>
      </c>
      <c r="AB24" s="93" t="s">
        <v>581</v>
      </c>
      <c r="AC24" s="93" t="s">
        <v>582</v>
      </c>
      <c r="AD24" s="93" t="s">
        <v>583</v>
      </c>
      <c r="AE24" s="93"/>
      <c r="AF24" s="93"/>
    </row>
    <row r="25" spans="1:34" x14ac:dyDescent="0.25">
      <c r="A25" s="93" t="s">
        <v>539</v>
      </c>
      <c r="B25" s="93" t="s">
        <v>570</v>
      </c>
      <c r="C25" s="93" t="s">
        <v>571</v>
      </c>
      <c r="D25" s="93"/>
      <c r="E25" s="93" t="s">
        <v>572</v>
      </c>
      <c r="F25" s="93"/>
      <c r="G25" s="98">
        <v>9991466</v>
      </c>
      <c r="H25" s="98">
        <v>1422726</v>
      </c>
      <c r="I25" s="93" t="s">
        <v>573</v>
      </c>
      <c r="J25" s="98">
        <v>1</v>
      </c>
      <c r="K25" s="98">
        <v>22</v>
      </c>
      <c r="L25" s="94">
        <v>60514.75</v>
      </c>
      <c r="M25" s="93" t="s">
        <v>574</v>
      </c>
      <c r="N25" s="99">
        <v>44571</v>
      </c>
      <c r="O25" s="99">
        <v>44582</v>
      </c>
      <c r="P25" s="99">
        <v>44582</v>
      </c>
      <c r="Q25" s="93" t="s">
        <v>575</v>
      </c>
      <c r="R25" s="93" t="s">
        <v>147</v>
      </c>
      <c r="S25" s="93" t="s">
        <v>584</v>
      </c>
      <c r="T25" s="93" t="s">
        <v>577</v>
      </c>
      <c r="U25" s="93" t="s">
        <v>578</v>
      </c>
      <c r="V25" s="93"/>
      <c r="W25" s="93"/>
      <c r="X25" s="93"/>
      <c r="Y25" s="93"/>
      <c r="Z25" s="93" t="s">
        <v>579</v>
      </c>
      <c r="AA25" s="93" t="s">
        <v>580</v>
      </c>
      <c r="AB25" s="93" t="s">
        <v>581</v>
      </c>
      <c r="AC25" s="93" t="s">
        <v>582</v>
      </c>
      <c r="AD25" s="93" t="s">
        <v>583</v>
      </c>
      <c r="AE25" s="93"/>
      <c r="AF25" s="93"/>
    </row>
    <row r="26" spans="1:34" x14ac:dyDescent="0.25">
      <c r="A26" s="93" t="s">
        <v>539</v>
      </c>
      <c r="B26" s="93" t="s">
        <v>585</v>
      </c>
      <c r="C26" s="93" t="s">
        <v>571</v>
      </c>
      <c r="D26" s="93"/>
      <c r="E26" s="93" t="s">
        <v>586</v>
      </c>
      <c r="F26" s="93" t="s">
        <v>587</v>
      </c>
      <c r="G26" s="98">
        <v>9981614</v>
      </c>
      <c r="H26" s="98">
        <v>1419404</v>
      </c>
      <c r="I26" s="93" t="s">
        <v>233</v>
      </c>
      <c r="J26" s="98">
        <v>1</v>
      </c>
      <c r="K26" s="98">
        <v>22</v>
      </c>
      <c r="L26" s="94">
        <v>-238000</v>
      </c>
      <c r="M26" s="93" t="s">
        <v>588</v>
      </c>
      <c r="N26" s="99">
        <v>44558</v>
      </c>
      <c r="O26" s="99">
        <v>44562</v>
      </c>
      <c r="P26" s="99">
        <v>44558</v>
      </c>
      <c r="Q26" s="93" t="s">
        <v>589</v>
      </c>
      <c r="R26" s="93" t="s">
        <v>590</v>
      </c>
      <c r="S26" s="93"/>
      <c r="T26" s="93">
        <v>0</v>
      </c>
      <c r="U26" s="93" t="s">
        <v>591</v>
      </c>
      <c r="V26" s="93"/>
      <c r="W26" s="93"/>
      <c r="X26" s="93"/>
      <c r="Y26" s="93"/>
      <c r="Z26" s="93" t="s">
        <v>579</v>
      </c>
      <c r="AA26" s="93" t="s">
        <v>580</v>
      </c>
      <c r="AB26" s="93" t="s">
        <v>592</v>
      </c>
      <c r="AC26" s="93" t="s">
        <v>593</v>
      </c>
      <c r="AD26" s="93" t="s">
        <v>594</v>
      </c>
      <c r="AE26" s="93"/>
      <c r="AF26" s="93"/>
    </row>
    <row r="27" spans="1:34" x14ac:dyDescent="0.25">
      <c r="A27" s="93" t="s">
        <v>539</v>
      </c>
      <c r="B27" s="93" t="s">
        <v>595</v>
      </c>
      <c r="C27" s="93" t="s">
        <v>571</v>
      </c>
      <c r="D27" s="93"/>
      <c r="E27" s="93" t="s">
        <v>572</v>
      </c>
      <c r="F27" s="93"/>
      <c r="G27" s="98">
        <v>9986759</v>
      </c>
      <c r="H27" s="98">
        <v>1421400</v>
      </c>
      <c r="I27" s="93" t="s">
        <v>573</v>
      </c>
      <c r="J27" s="98">
        <v>1</v>
      </c>
      <c r="K27" s="98">
        <v>22</v>
      </c>
      <c r="L27" s="94">
        <v>30000</v>
      </c>
      <c r="M27" s="93" t="s">
        <v>596</v>
      </c>
      <c r="N27" s="99">
        <v>44543</v>
      </c>
      <c r="O27" s="99">
        <v>44573</v>
      </c>
      <c r="P27" s="99">
        <v>44573</v>
      </c>
      <c r="Q27" s="93" t="s">
        <v>597</v>
      </c>
      <c r="R27" s="93" t="s">
        <v>208</v>
      </c>
      <c r="S27" s="93" t="s">
        <v>598</v>
      </c>
      <c r="T27" s="93" t="s">
        <v>599</v>
      </c>
      <c r="U27" s="93" t="s">
        <v>600</v>
      </c>
      <c r="V27" s="93"/>
      <c r="W27" s="93"/>
      <c r="X27" s="93"/>
      <c r="Y27" s="93"/>
      <c r="Z27" s="93" t="s">
        <v>579</v>
      </c>
      <c r="AA27" s="93" t="s">
        <v>580</v>
      </c>
      <c r="AB27" s="93" t="s">
        <v>581</v>
      </c>
      <c r="AC27" s="93" t="s">
        <v>582</v>
      </c>
      <c r="AD27" s="93" t="s">
        <v>601</v>
      </c>
      <c r="AE27" s="93"/>
      <c r="AF27" s="93"/>
    </row>
    <row r="28" spans="1:34" x14ac:dyDescent="0.25">
      <c r="A28" s="93" t="s">
        <v>539</v>
      </c>
      <c r="B28" s="93" t="s">
        <v>595</v>
      </c>
      <c r="C28" s="93" t="s">
        <v>571</v>
      </c>
      <c r="D28" s="93"/>
      <c r="E28" s="93" t="s">
        <v>602</v>
      </c>
      <c r="F28" s="93"/>
      <c r="G28" s="98">
        <v>9989571</v>
      </c>
      <c r="H28" s="98">
        <v>3926893</v>
      </c>
      <c r="I28" s="93" t="s">
        <v>603</v>
      </c>
      <c r="J28" s="98">
        <v>1</v>
      </c>
      <c r="K28" s="98">
        <v>22</v>
      </c>
      <c r="L28" s="94">
        <v>58000</v>
      </c>
      <c r="M28" s="93"/>
      <c r="N28" s="99">
        <v>44227</v>
      </c>
      <c r="O28" s="99">
        <v>44580</v>
      </c>
      <c r="P28" s="99">
        <v>44580</v>
      </c>
      <c r="Q28" s="93" t="s">
        <v>604</v>
      </c>
      <c r="R28" s="93" t="s">
        <v>330</v>
      </c>
      <c r="S28" s="93"/>
      <c r="T28" s="93" t="s">
        <v>605</v>
      </c>
      <c r="U28" s="93" t="s">
        <v>606</v>
      </c>
      <c r="V28" s="93"/>
      <c r="W28" s="93"/>
      <c r="X28" s="93"/>
      <c r="Y28" s="93"/>
      <c r="Z28" s="93" t="s">
        <v>579</v>
      </c>
      <c r="AA28" s="93" t="s">
        <v>580</v>
      </c>
      <c r="AB28" s="93" t="s">
        <v>582</v>
      </c>
      <c r="AC28" s="93" t="s">
        <v>582</v>
      </c>
      <c r="AD28" s="93" t="s">
        <v>601</v>
      </c>
      <c r="AE28" s="93"/>
      <c r="AF28" s="93"/>
    </row>
    <row r="29" spans="1:34" x14ac:dyDescent="0.25">
      <c r="A29" s="93" t="s">
        <v>539</v>
      </c>
      <c r="B29" s="93" t="s">
        <v>595</v>
      </c>
      <c r="C29" s="93" t="s">
        <v>571</v>
      </c>
      <c r="D29" s="93"/>
      <c r="E29" s="93" t="s">
        <v>586</v>
      </c>
      <c r="F29" s="93"/>
      <c r="G29" s="98">
        <v>9991210</v>
      </c>
      <c r="H29" s="98">
        <v>18853478</v>
      </c>
      <c r="I29" s="93" t="s">
        <v>607</v>
      </c>
      <c r="J29" s="98">
        <v>1</v>
      </c>
      <c r="K29" s="98">
        <v>22</v>
      </c>
      <c r="L29" s="94">
        <v>-50000</v>
      </c>
      <c r="M29" s="93" t="s">
        <v>608</v>
      </c>
      <c r="N29" s="99">
        <v>44592</v>
      </c>
      <c r="O29" s="99">
        <v>44592</v>
      </c>
      <c r="P29" s="99">
        <v>44582</v>
      </c>
      <c r="Q29" s="93" t="s">
        <v>609</v>
      </c>
      <c r="R29" s="93" t="s">
        <v>609</v>
      </c>
      <c r="S29" s="93"/>
      <c r="T29" s="93">
        <v>0</v>
      </c>
      <c r="U29" s="93" t="s">
        <v>610</v>
      </c>
      <c r="V29" s="93"/>
      <c r="W29" s="93"/>
      <c r="X29" s="93" t="s">
        <v>611</v>
      </c>
      <c r="Y29" s="93"/>
      <c r="Z29" s="93" t="s">
        <v>579</v>
      </c>
      <c r="AA29" s="93" t="s">
        <v>580</v>
      </c>
      <c r="AB29" s="93" t="s">
        <v>612</v>
      </c>
      <c r="AC29" s="93" t="s">
        <v>582</v>
      </c>
      <c r="AD29" s="93" t="s">
        <v>601</v>
      </c>
      <c r="AE29" s="93"/>
      <c r="AF29" s="93"/>
    </row>
    <row r="30" spans="1:34" x14ac:dyDescent="0.25">
      <c r="A30" s="93" t="s">
        <v>539</v>
      </c>
      <c r="B30" s="93" t="s">
        <v>613</v>
      </c>
      <c r="C30" s="93" t="s">
        <v>571</v>
      </c>
      <c r="D30" s="93"/>
      <c r="E30" s="93" t="s">
        <v>602</v>
      </c>
      <c r="F30" s="93"/>
      <c r="G30" s="98">
        <v>9990436</v>
      </c>
      <c r="H30" s="98">
        <v>3927196</v>
      </c>
      <c r="I30" s="93" t="s">
        <v>603</v>
      </c>
      <c r="J30" s="98">
        <v>1</v>
      </c>
      <c r="K30" s="98">
        <v>22</v>
      </c>
      <c r="L30" s="94">
        <v>45000</v>
      </c>
      <c r="M30" s="93"/>
      <c r="N30" s="99">
        <v>44592</v>
      </c>
      <c r="O30" s="99">
        <v>44581</v>
      </c>
      <c r="P30" s="99">
        <v>44581</v>
      </c>
      <c r="Q30" s="93" t="s">
        <v>604</v>
      </c>
      <c r="R30" s="93" t="s">
        <v>614</v>
      </c>
      <c r="S30" s="93"/>
      <c r="T30" s="93" t="s">
        <v>615</v>
      </c>
      <c r="U30" s="93" t="s">
        <v>616</v>
      </c>
      <c r="V30" s="93"/>
      <c r="W30" s="93"/>
      <c r="X30" s="93"/>
      <c r="Y30" s="93"/>
      <c r="Z30" s="93" t="s">
        <v>579</v>
      </c>
      <c r="AA30" s="93" t="s">
        <v>580</v>
      </c>
      <c r="AB30" s="93" t="s">
        <v>582</v>
      </c>
      <c r="AC30" s="93" t="s">
        <v>582</v>
      </c>
      <c r="AD30" s="93" t="s">
        <v>617</v>
      </c>
      <c r="AE30" s="93"/>
      <c r="AF30" s="93"/>
    </row>
    <row r="31" spans="1:34" x14ac:dyDescent="0.25">
      <c r="A31" s="93" t="s">
        <v>536</v>
      </c>
      <c r="B31" s="93" t="s">
        <v>618</v>
      </c>
      <c r="C31" s="93" t="s">
        <v>571</v>
      </c>
      <c r="D31" s="93"/>
      <c r="E31" s="93" t="s">
        <v>572</v>
      </c>
      <c r="F31" s="93"/>
      <c r="G31" s="98">
        <v>9986848</v>
      </c>
      <c r="H31" s="98">
        <v>1421488</v>
      </c>
      <c r="I31" s="93" t="s">
        <v>573</v>
      </c>
      <c r="J31" s="98">
        <v>1</v>
      </c>
      <c r="K31" s="98">
        <v>22</v>
      </c>
      <c r="L31" s="94">
        <v>243683.33</v>
      </c>
      <c r="M31" s="93"/>
      <c r="N31" s="99">
        <v>44567</v>
      </c>
      <c r="O31" s="99">
        <v>44573</v>
      </c>
      <c r="P31" s="99">
        <v>44573</v>
      </c>
      <c r="Q31" s="93" t="s">
        <v>619</v>
      </c>
      <c r="R31" s="93" t="s">
        <v>29</v>
      </c>
      <c r="S31" s="93" t="s">
        <v>620</v>
      </c>
      <c r="T31" s="93" t="s">
        <v>621</v>
      </c>
      <c r="U31" s="93" t="s">
        <v>622</v>
      </c>
      <c r="V31" s="93"/>
      <c r="W31" s="93"/>
      <c r="X31" s="93"/>
      <c r="Y31" s="93"/>
      <c r="Z31" s="93" t="s">
        <v>579</v>
      </c>
      <c r="AA31" s="93" t="s">
        <v>580</v>
      </c>
      <c r="AB31" s="93" t="s">
        <v>581</v>
      </c>
      <c r="AC31" s="93" t="s">
        <v>582</v>
      </c>
      <c r="AD31" s="93" t="s">
        <v>623</v>
      </c>
      <c r="AE31" s="93"/>
      <c r="AF31" s="93"/>
    </row>
    <row r="32" spans="1:34" x14ac:dyDescent="0.25">
      <c r="A32" s="93" t="s">
        <v>536</v>
      </c>
      <c r="B32" s="93" t="s">
        <v>618</v>
      </c>
      <c r="C32" s="93" t="s">
        <v>571</v>
      </c>
      <c r="D32" s="93"/>
      <c r="E32" s="93" t="s">
        <v>586</v>
      </c>
      <c r="F32" s="93"/>
      <c r="G32" s="98">
        <v>9988368</v>
      </c>
      <c r="H32" s="98">
        <v>18852918</v>
      </c>
      <c r="I32" s="93" t="s">
        <v>607</v>
      </c>
      <c r="J32" s="98">
        <v>1</v>
      </c>
      <c r="K32" s="98">
        <v>22</v>
      </c>
      <c r="L32" s="94">
        <v>-20000</v>
      </c>
      <c r="M32" s="93" t="s">
        <v>624</v>
      </c>
      <c r="N32" s="99">
        <v>44575</v>
      </c>
      <c r="O32" s="99">
        <v>44575</v>
      </c>
      <c r="P32" s="99">
        <v>44575</v>
      </c>
      <c r="Q32" s="93" t="s">
        <v>625</v>
      </c>
      <c r="R32" s="93" t="s">
        <v>625</v>
      </c>
      <c r="S32" s="93"/>
      <c r="T32" s="93">
        <v>0</v>
      </c>
      <c r="U32" s="93" t="s">
        <v>626</v>
      </c>
      <c r="V32" s="93"/>
      <c r="W32" s="93"/>
      <c r="X32" s="93" t="s">
        <v>627</v>
      </c>
      <c r="Y32" s="93"/>
      <c r="Z32" s="93" t="s">
        <v>579</v>
      </c>
      <c r="AA32" s="93" t="s">
        <v>580</v>
      </c>
      <c r="AB32" s="93" t="s">
        <v>628</v>
      </c>
      <c r="AC32" s="93" t="s">
        <v>582</v>
      </c>
      <c r="AD32" s="93" t="s">
        <v>623</v>
      </c>
      <c r="AE32" s="93"/>
      <c r="AF32" s="93"/>
    </row>
    <row r="33" spans="1:32" x14ac:dyDescent="0.25">
      <c r="A33" s="93" t="s">
        <v>536</v>
      </c>
      <c r="B33" s="93" t="s">
        <v>629</v>
      </c>
      <c r="C33" s="93" t="s">
        <v>571</v>
      </c>
      <c r="D33" s="93"/>
      <c r="E33" s="93" t="s">
        <v>572</v>
      </c>
      <c r="F33" s="93"/>
      <c r="G33" s="98">
        <v>9982569</v>
      </c>
      <c r="H33" s="98">
        <v>1419962</v>
      </c>
      <c r="I33" s="93" t="s">
        <v>573</v>
      </c>
      <c r="J33" s="98">
        <v>1</v>
      </c>
      <c r="K33" s="98">
        <v>22</v>
      </c>
      <c r="L33" s="94">
        <v>439509.95</v>
      </c>
      <c r="M33" s="93" t="s">
        <v>630</v>
      </c>
      <c r="N33" s="99">
        <v>44489</v>
      </c>
      <c r="O33" s="99">
        <v>44564</v>
      </c>
      <c r="P33" s="99">
        <v>44564</v>
      </c>
      <c r="Q33" s="93" t="s">
        <v>631</v>
      </c>
      <c r="R33" s="93" t="s">
        <v>632</v>
      </c>
      <c r="S33" s="93" t="s">
        <v>633</v>
      </c>
      <c r="T33" s="93" t="s">
        <v>634</v>
      </c>
      <c r="U33" s="93" t="s">
        <v>635</v>
      </c>
      <c r="V33" s="93"/>
      <c r="W33" s="93"/>
      <c r="X33" s="93"/>
      <c r="Y33" s="93"/>
      <c r="Z33" s="93" t="s">
        <v>579</v>
      </c>
      <c r="AA33" s="93" t="s">
        <v>580</v>
      </c>
      <c r="AB33" s="93" t="s">
        <v>581</v>
      </c>
      <c r="AC33" s="93" t="s">
        <v>582</v>
      </c>
      <c r="AD33" s="93" t="s">
        <v>636</v>
      </c>
      <c r="AE33" s="93"/>
      <c r="AF33" s="93"/>
    </row>
    <row r="34" spans="1:32" x14ac:dyDescent="0.25">
      <c r="A34" s="93" t="s">
        <v>536</v>
      </c>
      <c r="B34" s="93" t="s">
        <v>629</v>
      </c>
      <c r="C34" s="93" t="s">
        <v>571</v>
      </c>
      <c r="D34" s="93"/>
      <c r="E34" s="93" t="s">
        <v>572</v>
      </c>
      <c r="F34" s="93"/>
      <c r="G34" s="98">
        <v>9992755</v>
      </c>
      <c r="H34" s="98">
        <v>1423171</v>
      </c>
      <c r="I34" s="93" t="s">
        <v>573</v>
      </c>
      <c r="J34" s="98">
        <v>1</v>
      </c>
      <c r="K34" s="98">
        <v>22</v>
      </c>
      <c r="L34" s="94">
        <v>25408.959999999999</v>
      </c>
      <c r="M34" s="93" t="s">
        <v>637</v>
      </c>
      <c r="N34" s="99">
        <v>44581</v>
      </c>
      <c r="O34" s="99">
        <v>44587</v>
      </c>
      <c r="P34" s="99">
        <v>44587</v>
      </c>
      <c r="Q34" s="93" t="s">
        <v>638</v>
      </c>
      <c r="R34" s="93" t="s">
        <v>639</v>
      </c>
      <c r="S34" s="93" t="s">
        <v>640</v>
      </c>
      <c r="T34" s="93" t="s">
        <v>641</v>
      </c>
      <c r="U34" s="93" t="s">
        <v>642</v>
      </c>
      <c r="V34" s="93"/>
      <c r="W34" s="93"/>
      <c r="X34" s="93"/>
      <c r="Y34" s="93"/>
      <c r="Z34" s="93" t="s">
        <v>579</v>
      </c>
      <c r="AA34" s="93" t="s">
        <v>580</v>
      </c>
      <c r="AB34" s="93" t="s">
        <v>581</v>
      </c>
      <c r="AC34" s="93" t="s">
        <v>582</v>
      </c>
      <c r="AD34" s="93" t="s">
        <v>636</v>
      </c>
      <c r="AE34" s="93"/>
      <c r="AF34" s="93"/>
    </row>
    <row r="35" spans="1:32" x14ac:dyDescent="0.25">
      <c r="A35" s="93" t="s">
        <v>537</v>
      </c>
      <c r="B35" s="93" t="s">
        <v>643</v>
      </c>
      <c r="C35" s="93" t="s">
        <v>571</v>
      </c>
      <c r="D35" s="93"/>
      <c r="E35" s="93" t="s">
        <v>586</v>
      </c>
      <c r="F35" s="93"/>
      <c r="G35" s="98">
        <v>9983162</v>
      </c>
      <c r="H35" s="98">
        <v>18850693</v>
      </c>
      <c r="I35" s="93" t="s">
        <v>607</v>
      </c>
      <c r="J35" s="98">
        <v>1</v>
      </c>
      <c r="K35" s="98">
        <v>22</v>
      </c>
      <c r="L35" s="94">
        <v>-45000</v>
      </c>
      <c r="M35" s="93" t="s">
        <v>644</v>
      </c>
      <c r="N35" s="99">
        <v>44562</v>
      </c>
      <c r="O35" s="99">
        <v>44562</v>
      </c>
      <c r="P35" s="99">
        <v>44564</v>
      </c>
      <c r="Q35" s="93" t="s">
        <v>645</v>
      </c>
      <c r="R35" s="93" t="s">
        <v>646</v>
      </c>
      <c r="S35" s="93"/>
      <c r="T35" s="93">
        <v>0</v>
      </c>
      <c r="U35" s="93" t="s">
        <v>647</v>
      </c>
      <c r="V35" s="93"/>
      <c r="W35" s="93"/>
      <c r="X35" s="93" t="s">
        <v>627</v>
      </c>
      <c r="Y35" s="93"/>
      <c r="Z35" s="93" t="s">
        <v>579</v>
      </c>
      <c r="AA35" s="93" t="s">
        <v>580</v>
      </c>
      <c r="AB35" s="93" t="s">
        <v>648</v>
      </c>
      <c r="AC35" s="93" t="s">
        <v>582</v>
      </c>
      <c r="AD35" s="93" t="s">
        <v>649</v>
      </c>
      <c r="AE35" s="93"/>
      <c r="AF35" s="93"/>
    </row>
    <row r="36" spans="1:32" x14ac:dyDescent="0.25">
      <c r="A36" s="93" t="s">
        <v>537</v>
      </c>
      <c r="B36" s="93" t="s">
        <v>643</v>
      </c>
      <c r="C36" s="93" t="s">
        <v>571</v>
      </c>
      <c r="D36" s="93"/>
      <c r="E36" s="93" t="s">
        <v>586</v>
      </c>
      <c r="F36" s="93"/>
      <c r="G36" s="98">
        <v>9983162</v>
      </c>
      <c r="H36" s="98">
        <v>18850693</v>
      </c>
      <c r="I36" s="93" t="s">
        <v>607</v>
      </c>
      <c r="J36" s="98">
        <v>1</v>
      </c>
      <c r="K36" s="98">
        <v>22</v>
      </c>
      <c r="L36" s="94">
        <v>-125100</v>
      </c>
      <c r="M36" s="93" t="s">
        <v>650</v>
      </c>
      <c r="N36" s="99">
        <v>44562</v>
      </c>
      <c r="O36" s="99">
        <v>44562</v>
      </c>
      <c r="P36" s="99">
        <v>44564</v>
      </c>
      <c r="Q36" s="93" t="s">
        <v>651</v>
      </c>
      <c r="R36" s="93" t="s">
        <v>646</v>
      </c>
      <c r="S36" s="93"/>
      <c r="T36" s="93">
        <v>0</v>
      </c>
      <c r="U36" s="93" t="s">
        <v>652</v>
      </c>
      <c r="V36" s="93"/>
      <c r="W36" s="93"/>
      <c r="X36" s="93" t="s">
        <v>627</v>
      </c>
      <c r="Y36" s="93"/>
      <c r="Z36" s="93" t="s">
        <v>579</v>
      </c>
      <c r="AA36" s="93" t="s">
        <v>580</v>
      </c>
      <c r="AB36" s="93" t="s">
        <v>648</v>
      </c>
      <c r="AC36" s="93" t="s">
        <v>582</v>
      </c>
      <c r="AD36" s="93" t="s">
        <v>649</v>
      </c>
      <c r="AE36" s="93"/>
      <c r="AF36" s="93"/>
    </row>
    <row r="37" spans="1:32" x14ac:dyDescent="0.25">
      <c r="A37" s="93" t="s">
        <v>537</v>
      </c>
      <c r="B37" s="93" t="s">
        <v>643</v>
      </c>
      <c r="C37" s="93" t="s">
        <v>571</v>
      </c>
      <c r="D37" s="93"/>
      <c r="E37" s="93" t="s">
        <v>572</v>
      </c>
      <c r="F37" s="93"/>
      <c r="G37" s="98">
        <v>9985400</v>
      </c>
      <c r="H37" s="98">
        <v>1421113</v>
      </c>
      <c r="I37" s="93" t="s">
        <v>573</v>
      </c>
      <c r="J37" s="98">
        <v>1</v>
      </c>
      <c r="K37" s="98">
        <v>22</v>
      </c>
      <c r="L37" s="94">
        <v>300000</v>
      </c>
      <c r="M37" s="93" t="s">
        <v>653</v>
      </c>
      <c r="N37" s="99">
        <v>44496</v>
      </c>
      <c r="O37" s="99">
        <v>44571</v>
      </c>
      <c r="P37" s="99">
        <v>44571</v>
      </c>
      <c r="Q37" s="93" t="s">
        <v>654</v>
      </c>
      <c r="R37" s="93" t="s">
        <v>655</v>
      </c>
      <c r="S37" s="93" t="s">
        <v>656</v>
      </c>
      <c r="T37" s="93" t="s">
        <v>657</v>
      </c>
      <c r="U37" s="93" t="s">
        <v>658</v>
      </c>
      <c r="V37" s="93"/>
      <c r="W37" s="93"/>
      <c r="X37" s="93"/>
      <c r="Y37" s="93"/>
      <c r="Z37" s="93" t="s">
        <v>579</v>
      </c>
      <c r="AA37" s="93" t="s">
        <v>580</v>
      </c>
      <c r="AB37" s="93" t="s">
        <v>581</v>
      </c>
      <c r="AC37" s="93" t="s">
        <v>582</v>
      </c>
      <c r="AD37" s="93" t="s">
        <v>649</v>
      </c>
      <c r="AE37" s="93"/>
      <c r="AF37" s="93"/>
    </row>
    <row r="38" spans="1:32" x14ac:dyDescent="0.25">
      <c r="A38" s="93" t="s">
        <v>537</v>
      </c>
      <c r="B38" s="93" t="s">
        <v>643</v>
      </c>
      <c r="C38" s="93" t="s">
        <v>571</v>
      </c>
      <c r="D38" s="93"/>
      <c r="E38" s="93" t="s">
        <v>572</v>
      </c>
      <c r="F38" s="93"/>
      <c r="G38" s="98">
        <v>9985402</v>
      </c>
      <c r="H38" s="98">
        <v>1421115</v>
      </c>
      <c r="I38" s="93" t="s">
        <v>573</v>
      </c>
      <c r="J38" s="98">
        <v>1</v>
      </c>
      <c r="K38" s="98">
        <v>22</v>
      </c>
      <c r="L38" s="94">
        <v>500000</v>
      </c>
      <c r="M38" s="93" t="s">
        <v>644</v>
      </c>
      <c r="N38" s="99">
        <v>44537</v>
      </c>
      <c r="O38" s="99">
        <v>44571</v>
      </c>
      <c r="P38" s="99">
        <v>44571</v>
      </c>
      <c r="Q38" s="93" t="s">
        <v>659</v>
      </c>
      <c r="R38" s="93" t="s">
        <v>660</v>
      </c>
      <c r="S38" s="93" t="s">
        <v>661</v>
      </c>
      <c r="T38" s="93" t="s">
        <v>662</v>
      </c>
      <c r="U38" s="93" t="s">
        <v>647</v>
      </c>
      <c r="V38" s="93"/>
      <c r="W38" s="93"/>
      <c r="X38" s="93"/>
      <c r="Y38" s="93"/>
      <c r="Z38" s="93" t="s">
        <v>579</v>
      </c>
      <c r="AA38" s="93" t="s">
        <v>580</v>
      </c>
      <c r="AB38" s="93" t="s">
        <v>581</v>
      </c>
      <c r="AC38" s="93" t="s">
        <v>582</v>
      </c>
      <c r="AD38" s="93" t="s">
        <v>649</v>
      </c>
      <c r="AE38" s="93"/>
      <c r="AF38" s="93"/>
    </row>
    <row r="39" spans="1:32" x14ac:dyDescent="0.25">
      <c r="A39" s="93" t="s">
        <v>537</v>
      </c>
      <c r="B39" s="93" t="s">
        <v>643</v>
      </c>
      <c r="C39" s="93" t="s">
        <v>571</v>
      </c>
      <c r="D39" s="93"/>
      <c r="E39" s="93" t="s">
        <v>572</v>
      </c>
      <c r="F39" s="93"/>
      <c r="G39" s="98">
        <v>9985404</v>
      </c>
      <c r="H39" s="98">
        <v>1421117</v>
      </c>
      <c r="I39" s="93" t="s">
        <v>573</v>
      </c>
      <c r="J39" s="98">
        <v>1</v>
      </c>
      <c r="K39" s="98">
        <v>22</v>
      </c>
      <c r="L39" s="94">
        <v>65000</v>
      </c>
      <c r="M39" s="93" t="s">
        <v>663</v>
      </c>
      <c r="N39" s="99">
        <v>44538</v>
      </c>
      <c r="O39" s="99">
        <v>44571</v>
      </c>
      <c r="P39" s="99">
        <v>44571</v>
      </c>
      <c r="Q39" s="93" t="s">
        <v>664</v>
      </c>
      <c r="R39" s="93" t="s">
        <v>67</v>
      </c>
      <c r="S39" s="93" t="s">
        <v>665</v>
      </c>
      <c r="T39" s="93" t="s">
        <v>666</v>
      </c>
      <c r="U39" s="93" t="s">
        <v>667</v>
      </c>
      <c r="V39" s="93"/>
      <c r="W39" s="93"/>
      <c r="X39" s="93"/>
      <c r="Y39" s="93"/>
      <c r="Z39" s="93" t="s">
        <v>579</v>
      </c>
      <c r="AA39" s="93" t="s">
        <v>580</v>
      </c>
      <c r="AB39" s="93" t="s">
        <v>581</v>
      </c>
      <c r="AC39" s="93" t="s">
        <v>582</v>
      </c>
      <c r="AD39" s="93" t="s">
        <v>649</v>
      </c>
      <c r="AE39" s="93"/>
      <c r="AF39" s="93"/>
    </row>
    <row r="40" spans="1:32" x14ac:dyDescent="0.25">
      <c r="A40" s="93" t="s">
        <v>537</v>
      </c>
      <c r="B40" s="93" t="s">
        <v>643</v>
      </c>
      <c r="C40" s="93" t="s">
        <v>571</v>
      </c>
      <c r="D40" s="93"/>
      <c r="E40" s="93" t="s">
        <v>572</v>
      </c>
      <c r="F40" s="93"/>
      <c r="G40" s="98">
        <v>9988555</v>
      </c>
      <c r="H40" s="98">
        <v>1421990</v>
      </c>
      <c r="I40" s="93" t="s">
        <v>573</v>
      </c>
      <c r="J40" s="98">
        <v>1</v>
      </c>
      <c r="K40" s="98">
        <v>22</v>
      </c>
      <c r="L40" s="94">
        <v>280000</v>
      </c>
      <c r="M40" s="93" t="s">
        <v>668</v>
      </c>
      <c r="N40" s="99">
        <v>44571</v>
      </c>
      <c r="O40" s="99">
        <v>44575</v>
      </c>
      <c r="P40" s="99">
        <v>44575</v>
      </c>
      <c r="Q40" s="93" t="s">
        <v>669</v>
      </c>
      <c r="R40" s="93" t="s">
        <v>78</v>
      </c>
      <c r="S40" s="93" t="s">
        <v>670</v>
      </c>
      <c r="T40" s="93" t="s">
        <v>671</v>
      </c>
      <c r="U40" s="93" t="s">
        <v>672</v>
      </c>
      <c r="V40" s="93"/>
      <c r="W40" s="93"/>
      <c r="X40" s="93"/>
      <c r="Y40" s="93"/>
      <c r="Z40" s="93" t="s">
        <v>579</v>
      </c>
      <c r="AA40" s="93" t="s">
        <v>580</v>
      </c>
      <c r="AB40" s="93" t="s">
        <v>581</v>
      </c>
      <c r="AC40" s="93" t="s">
        <v>582</v>
      </c>
      <c r="AD40" s="93" t="s">
        <v>649</v>
      </c>
      <c r="AE40" s="93"/>
      <c r="AF40" s="93"/>
    </row>
    <row r="41" spans="1:32" x14ac:dyDescent="0.25">
      <c r="A41" s="93" t="s">
        <v>537</v>
      </c>
      <c r="B41" s="93" t="s">
        <v>643</v>
      </c>
      <c r="C41" s="93" t="s">
        <v>571</v>
      </c>
      <c r="D41" s="93"/>
      <c r="E41" s="93" t="s">
        <v>572</v>
      </c>
      <c r="F41" s="93"/>
      <c r="G41" s="98">
        <v>9991585</v>
      </c>
      <c r="H41" s="98">
        <v>1422843</v>
      </c>
      <c r="I41" s="93" t="s">
        <v>573</v>
      </c>
      <c r="J41" s="98">
        <v>1</v>
      </c>
      <c r="K41" s="98">
        <v>22</v>
      </c>
      <c r="L41" s="94">
        <v>5000</v>
      </c>
      <c r="M41" s="93" t="s">
        <v>673</v>
      </c>
      <c r="N41" s="99">
        <v>44533</v>
      </c>
      <c r="O41" s="99">
        <v>44582</v>
      </c>
      <c r="P41" s="99">
        <v>44582</v>
      </c>
      <c r="Q41" s="93" t="s">
        <v>674</v>
      </c>
      <c r="R41" s="93" t="s">
        <v>71</v>
      </c>
      <c r="S41" s="93" t="s">
        <v>675</v>
      </c>
      <c r="T41" s="93" t="s">
        <v>676</v>
      </c>
      <c r="U41" s="93" t="s">
        <v>677</v>
      </c>
      <c r="V41" s="93"/>
      <c r="W41" s="93"/>
      <c r="X41" s="93"/>
      <c r="Y41" s="93"/>
      <c r="Z41" s="93" t="s">
        <v>579</v>
      </c>
      <c r="AA41" s="93" t="s">
        <v>580</v>
      </c>
      <c r="AB41" s="93" t="s">
        <v>581</v>
      </c>
      <c r="AC41" s="93" t="s">
        <v>582</v>
      </c>
      <c r="AD41" s="93" t="s">
        <v>649</v>
      </c>
      <c r="AE41" s="93"/>
      <c r="AF41" s="93"/>
    </row>
    <row r="42" spans="1:32" x14ac:dyDescent="0.25">
      <c r="A42" s="93" t="s">
        <v>537</v>
      </c>
      <c r="B42" s="93" t="s">
        <v>643</v>
      </c>
      <c r="C42" s="93" t="s">
        <v>571</v>
      </c>
      <c r="D42" s="93"/>
      <c r="E42" s="93" t="s">
        <v>572</v>
      </c>
      <c r="F42" s="93"/>
      <c r="G42" s="98">
        <v>9991612</v>
      </c>
      <c r="H42" s="98">
        <v>1422870</v>
      </c>
      <c r="I42" s="93" t="s">
        <v>573</v>
      </c>
      <c r="J42" s="98">
        <v>1</v>
      </c>
      <c r="K42" s="98">
        <v>22</v>
      </c>
      <c r="L42" s="94">
        <v>60000</v>
      </c>
      <c r="M42" s="93" t="s">
        <v>678</v>
      </c>
      <c r="N42" s="99">
        <v>44581</v>
      </c>
      <c r="O42" s="99">
        <v>44582</v>
      </c>
      <c r="P42" s="99">
        <v>44582</v>
      </c>
      <c r="Q42" s="93" t="s">
        <v>679</v>
      </c>
      <c r="R42" s="93" t="s">
        <v>680</v>
      </c>
      <c r="S42" s="93" t="s">
        <v>681</v>
      </c>
      <c r="T42" s="93" t="s">
        <v>682</v>
      </c>
      <c r="U42" s="93" t="s">
        <v>683</v>
      </c>
      <c r="V42" s="93"/>
      <c r="W42" s="93"/>
      <c r="X42" s="93"/>
      <c r="Y42" s="93"/>
      <c r="Z42" s="93" t="s">
        <v>579</v>
      </c>
      <c r="AA42" s="93" t="s">
        <v>580</v>
      </c>
      <c r="AB42" s="93" t="s">
        <v>581</v>
      </c>
      <c r="AC42" s="93" t="s">
        <v>582</v>
      </c>
      <c r="AD42" s="93" t="s">
        <v>649</v>
      </c>
      <c r="AE42" s="93"/>
      <c r="AF42" s="93"/>
    </row>
    <row r="43" spans="1:32" x14ac:dyDescent="0.25">
      <c r="A43" s="93" t="s">
        <v>537</v>
      </c>
      <c r="B43" s="93" t="s">
        <v>643</v>
      </c>
      <c r="C43" s="93" t="s">
        <v>571</v>
      </c>
      <c r="D43" s="93"/>
      <c r="E43" s="93" t="s">
        <v>586</v>
      </c>
      <c r="F43" s="93"/>
      <c r="G43" s="98">
        <v>9992621</v>
      </c>
      <c r="H43" s="98">
        <v>18855817</v>
      </c>
      <c r="I43" s="93" t="s">
        <v>607</v>
      </c>
      <c r="J43" s="98">
        <v>1</v>
      </c>
      <c r="K43" s="98">
        <v>22</v>
      </c>
      <c r="L43" s="94">
        <v>-115000</v>
      </c>
      <c r="M43" s="93" t="s">
        <v>684</v>
      </c>
      <c r="N43" s="99">
        <v>44592</v>
      </c>
      <c r="O43" s="99">
        <v>44592</v>
      </c>
      <c r="P43" s="99">
        <v>44587</v>
      </c>
      <c r="Q43" s="93" t="s">
        <v>685</v>
      </c>
      <c r="R43" s="93" t="s">
        <v>686</v>
      </c>
      <c r="S43" s="93"/>
      <c r="T43" s="93">
        <v>0</v>
      </c>
      <c r="U43" s="93" t="s">
        <v>687</v>
      </c>
      <c r="V43" s="93"/>
      <c r="W43" s="93"/>
      <c r="X43" s="93" t="s">
        <v>627</v>
      </c>
      <c r="Y43" s="93"/>
      <c r="Z43" s="93" t="s">
        <v>579</v>
      </c>
      <c r="AA43" s="93" t="s">
        <v>580</v>
      </c>
      <c r="AB43" s="93" t="s">
        <v>648</v>
      </c>
      <c r="AC43" s="93" t="s">
        <v>582</v>
      </c>
      <c r="AD43" s="93" t="s">
        <v>649</v>
      </c>
      <c r="AE43" s="93"/>
      <c r="AF43" s="93"/>
    </row>
    <row r="44" spans="1:32" x14ac:dyDescent="0.25">
      <c r="A44" s="93" t="s">
        <v>537</v>
      </c>
      <c r="B44" s="93" t="s">
        <v>688</v>
      </c>
      <c r="C44" s="93" t="s">
        <v>571</v>
      </c>
      <c r="D44" s="93"/>
      <c r="E44" s="93" t="s">
        <v>572</v>
      </c>
      <c r="F44" s="93"/>
      <c r="G44" s="98">
        <v>9988540</v>
      </c>
      <c r="H44" s="98">
        <v>1421976</v>
      </c>
      <c r="I44" s="93" t="s">
        <v>573</v>
      </c>
      <c r="J44" s="98">
        <v>1</v>
      </c>
      <c r="K44" s="98">
        <v>22</v>
      </c>
      <c r="L44" s="94">
        <v>112500</v>
      </c>
      <c r="M44" s="93" t="s">
        <v>689</v>
      </c>
      <c r="N44" s="99">
        <v>44538</v>
      </c>
      <c r="O44" s="99">
        <v>44575</v>
      </c>
      <c r="P44" s="99">
        <v>44575</v>
      </c>
      <c r="Q44" s="93" t="s">
        <v>690</v>
      </c>
      <c r="R44" s="93" t="s">
        <v>691</v>
      </c>
      <c r="S44" s="93" t="s">
        <v>692</v>
      </c>
      <c r="T44" s="93" t="s">
        <v>693</v>
      </c>
      <c r="U44" s="93" t="s">
        <v>694</v>
      </c>
      <c r="V44" s="93"/>
      <c r="W44" s="93"/>
      <c r="X44" s="93"/>
      <c r="Y44" s="93"/>
      <c r="Z44" s="93" t="s">
        <v>579</v>
      </c>
      <c r="AA44" s="93" t="s">
        <v>580</v>
      </c>
      <c r="AB44" s="93" t="s">
        <v>581</v>
      </c>
      <c r="AC44" s="93" t="s">
        <v>582</v>
      </c>
      <c r="AD44" s="93" t="s">
        <v>695</v>
      </c>
      <c r="AE44" s="93"/>
      <c r="AF44" s="93"/>
    </row>
    <row r="45" spans="1:32" x14ac:dyDescent="0.25">
      <c r="A45" s="93" t="s">
        <v>537</v>
      </c>
      <c r="B45" s="93" t="s">
        <v>688</v>
      </c>
      <c r="C45" s="93" t="s">
        <v>571</v>
      </c>
      <c r="D45" s="93"/>
      <c r="E45" s="93" t="s">
        <v>572</v>
      </c>
      <c r="F45" s="93"/>
      <c r="G45" s="98">
        <v>9988549</v>
      </c>
      <c r="H45" s="98">
        <v>1421985</v>
      </c>
      <c r="I45" s="93" t="s">
        <v>573</v>
      </c>
      <c r="J45" s="98">
        <v>1</v>
      </c>
      <c r="K45" s="98">
        <v>22</v>
      </c>
      <c r="L45" s="94">
        <v>101250</v>
      </c>
      <c r="M45" s="93" t="s">
        <v>696</v>
      </c>
      <c r="N45" s="99">
        <v>44568</v>
      </c>
      <c r="O45" s="99">
        <v>44575</v>
      </c>
      <c r="P45" s="99">
        <v>44575</v>
      </c>
      <c r="Q45" s="93" t="s">
        <v>697</v>
      </c>
      <c r="R45" s="93" t="s">
        <v>115</v>
      </c>
      <c r="S45" s="93" t="s">
        <v>698</v>
      </c>
      <c r="T45" s="93" t="s">
        <v>699</v>
      </c>
      <c r="U45" s="93" t="s">
        <v>700</v>
      </c>
      <c r="V45" s="93"/>
      <c r="W45" s="93"/>
      <c r="X45" s="93"/>
      <c r="Y45" s="93"/>
      <c r="Z45" s="93" t="s">
        <v>579</v>
      </c>
      <c r="AA45" s="93" t="s">
        <v>580</v>
      </c>
      <c r="AB45" s="93" t="s">
        <v>581</v>
      </c>
      <c r="AC45" s="93" t="s">
        <v>582</v>
      </c>
      <c r="AD45" s="93" t="s">
        <v>695</v>
      </c>
      <c r="AE45" s="93"/>
      <c r="AF45" s="93"/>
    </row>
    <row r="46" spans="1:32" x14ac:dyDescent="0.25">
      <c r="A46" s="93" t="s">
        <v>537</v>
      </c>
      <c r="B46" s="93" t="s">
        <v>701</v>
      </c>
      <c r="C46" s="93" t="s">
        <v>571</v>
      </c>
      <c r="D46" s="93"/>
      <c r="E46" s="93" t="s">
        <v>572</v>
      </c>
      <c r="F46" s="93"/>
      <c r="G46" s="98">
        <v>9991440</v>
      </c>
      <c r="H46" s="98">
        <v>1422700</v>
      </c>
      <c r="I46" s="93" t="s">
        <v>573</v>
      </c>
      <c r="J46" s="98">
        <v>1</v>
      </c>
      <c r="K46" s="98">
        <v>22</v>
      </c>
      <c r="L46" s="94">
        <v>107440</v>
      </c>
      <c r="M46" s="93" t="s">
        <v>702</v>
      </c>
      <c r="N46" s="99">
        <v>44575</v>
      </c>
      <c r="O46" s="99">
        <v>44582</v>
      </c>
      <c r="P46" s="99">
        <v>44582</v>
      </c>
      <c r="Q46" s="93" t="s">
        <v>703</v>
      </c>
      <c r="R46" s="93" t="s">
        <v>127</v>
      </c>
      <c r="S46" s="93" t="s">
        <v>704</v>
      </c>
      <c r="T46" s="93" t="s">
        <v>705</v>
      </c>
      <c r="U46" s="93" t="s">
        <v>706</v>
      </c>
      <c r="V46" s="93"/>
      <c r="W46" s="93"/>
      <c r="X46" s="93"/>
      <c r="Y46" s="93"/>
      <c r="Z46" s="93" t="s">
        <v>579</v>
      </c>
      <c r="AA46" s="93" t="s">
        <v>580</v>
      </c>
      <c r="AB46" s="93" t="s">
        <v>581</v>
      </c>
      <c r="AC46" s="93" t="s">
        <v>582</v>
      </c>
      <c r="AD46" s="93" t="s">
        <v>707</v>
      </c>
      <c r="AE46" s="93"/>
      <c r="AF46" s="93"/>
    </row>
    <row r="47" spans="1:32" x14ac:dyDescent="0.25">
      <c r="A47" s="93" t="s">
        <v>537</v>
      </c>
      <c r="B47" s="93" t="s">
        <v>708</v>
      </c>
      <c r="C47" s="93" t="s">
        <v>571</v>
      </c>
      <c r="D47" s="93"/>
      <c r="E47" s="93" t="s">
        <v>586</v>
      </c>
      <c r="F47" s="93"/>
      <c r="G47" s="98">
        <v>9981332</v>
      </c>
      <c r="H47" s="98">
        <v>18850506</v>
      </c>
      <c r="I47" s="93" t="s">
        <v>607</v>
      </c>
      <c r="J47" s="98">
        <v>1</v>
      </c>
      <c r="K47" s="98">
        <v>22</v>
      </c>
      <c r="L47" s="94">
        <v>-80000</v>
      </c>
      <c r="M47" s="93" t="s">
        <v>709</v>
      </c>
      <c r="N47" s="99">
        <v>44592</v>
      </c>
      <c r="O47" s="99">
        <v>44592</v>
      </c>
      <c r="P47" s="99">
        <v>44557</v>
      </c>
      <c r="Q47" s="93" t="s">
        <v>710</v>
      </c>
      <c r="R47" s="93" t="s">
        <v>710</v>
      </c>
      <c r="S47" s="93"/>
      <c r="T47" s="93">
        <v>0</v>
      </c>
      <c r="U47" s="93" t="s">
        <v>711</v>
      </c>
      <c r="V47" s="93"/>
      <c r="W47" s="93"/>
      <c r="X47" s="93" t="s">
        <v>611</v>
      </c>
      <c r="Y47" s="93"/>
      <c r="Z47" s="93" t="s">
        <v>579</v>
      </c>
      <c r="AA47" s="93" t="s">
        <v>580</v>
      </c>
      <c r="AB47" s="93" t="s">
        <v>712</v>
      </c>
      <c r="AC47" s="93" t="s">
        <v>582</v>
      </c>
      <c r="AD47" s="93" t="s">
        <v>713</v>
      </c>
      <c r="AE47" s="93"/>
      <c r="AF47" s="93"/>
    </row>
    <row r="48" spans="1:32" x14ac:dyDescent="0.25">
      <c r="A48" s="93" t="s">
        <v>537</v>
      </c>
      <c r="B48" s="93" t="s">
        <v>708</v>
      </c>
      <c r="C48" s="93" t="s">
        <v>571</v>
      </c>
      <c r="D48" s="93"/>
      <c r="E48" s="93" t="s">
        <v>586</v>
      </c>
      <c r="F48" s="93"/>
      <c r="G48" s="98">
        <v>9983477</v>
      </c>
      <c r="H48" s="98">
        <v>18851598</v>
      </c>
      <c r="I48" s="93" t="s">
        <v>607</v>
      </c>
      <c r="J48" s="98">
        <v>1</v>
      </c>
      <c r="K48" s="98">
        <v>22</v>
      </c>
      <c r="L48" s="94">
        <v>3800</v>
      </c>
      <c r="M48" s="93" t="s">
        <v>714</v>
      </c>
      <c r="N48" s="99">
        <v>44592</v>
      </c>
      <c r="O48" s="99">
        <v>44592</v>
      </c>
      <c r="P48" s="99">
        <v>44565</v>
      </c>
      <c r="Q48" s="93" t="s">
        <v>715</v>
      </c>
      <c r="R48" s="93" t="s">
        <v>715</v>
      </c>
      <c r="S48" s="93"/>
      <c r="T48" s="93">
        <v>0</v>
      </c>
      <c r="U48" s="93" t="s">
        <v>716</v>
      </c>
      <c r="V48" s="93"/>
      <c r="W48" s="93"/>
      <c r="X48" s="93" t="s">
        <v>611</v>
      </c>
      <c r="Y48" s="93"/>
      <c r="Z48" s="93" t="s">
        <v>579</v>
      </c>
      <c r="AA48" s="93" t="s">
        <v>580</v>
      </c>
      <c r="AB48" s="93" t="s">
        <v>712</v>
      </c>
      <c r="AC48" s="93" t="s">
        <v>582</v>
      </c>
      <c r="AD48" s="93" t="s">
        <v>713</v>
      </c>
      <c r="AE48" s="93"/>
      <c r="AF48" s="93"/>
    </row>
    <row r="49" spans="1:32" x14ac:dyDescent="0.25">
      <c r="A49" s="93" t="s">
        <v>537</v>
      </c>
      <c r="B49" s="93" t="s">
        <v>717</v>
      </c>
      <c r="C49" s="93" t="s">
        <v>571</v>
      </c>
      <c r="D49" s="93"/>
      <c r="E49" s="93" t="s">
        <v>572</v>
      </c>
      <c r="F49" s="93"/>
      <c r="G49" s="98">
        <v>9992732</v>
      </c>
      <c r="H49" s="98">
        <v>1423150</v>
      </c>
      <c r="I49" s="93" t="s">
        <v>573</v>
      </c>
      <c r="J49" s="98">
        <v>1</v>
      </c>
      <c r="K49" s="98">
        <v>22</v>
      </c>
      <c r="L49" s="94">
        <v>515000</v>
      </c>
      <c r="M49" s="93" t="s">
        <v>718</v>
      </c>
      <c r="N49" s="99">
        <v>44271</v>
      </c>
      <c r="O49" s="99">
        <v>44587</v>
      </c>
      <c r="P49" s="99">
        <v>44587</v>
      </c>
      <c r="Q49" s="93" t="s">
        <v>719</v>
      </c>
      <c r="R49" s="93" t="s">
        <v>282</v>
      </c>
      <c r="S49" s="93" t="s">
        <v>720</v>
      </c>
      <c r="T49" s="93" t="s">
        <v>721</v>
      </c>
      <c r="U49" s="93" t="s">
        <v>722</v>
      </c>
      <c r="V49" s="93"/>
      <c r="W49" s="93"/>
      <c r="X49" s="93"/>
      <c r="Y49" s="93"/>
      <c r="Z49" s="93" t="s">
        <v>579</v>
      </c>
      <c r="AA49" s="93" t="s">
        <v>580</v>
      </c>
      <c r="AB49" s="93" t="s">
        <v>581</v>
      </c>
      <c r="AC49" s="93" t="s">
        <v>582</v>
      </c>
      <c r="AD49" s="93" t="s">
        <v>723</v>
      </c>
      <c r="AE49" s="93"/>
      <c r="AF49" s="93"/>
    </row>
    <row r="50" spans="1:32" x14ac:dyDescent="0.25">
      <c r="A50" s="93" t="s">
        <v>537</v>
      </c>
      <c r="B50" s="93" t="s">
        <v>724</v>
      </c>
      <c r="C50" s="93" t="s">
        <v>571</v>
      </c>
      <c r="D50" s="93"/>
      <c r="E50" s="93" t="s">
        <v>572</v>
      </c>
      <c r="F50" s="93"/>
      <c r="G50" s="98">
        <v>9986806</v>
      </c>
      <c r="H50" s="98">
        <v>1421446</v>
      </c>
      <c r="I50" s="93" t="s">
        <v>573</v>
      </c>
      <c r="J50" s="98">
        <v>1</v>
      </c>
      <c r="K50" s="98">
        <v>22</v>
      </c>
      <c r="L50" s="94">
        <v>191220</v>
      </c>
      <c r="M50" s="93" t="s">
        <v>725</v>
      </c>
      <c r="N50" s="99">
        <v>44531</v>
      </c>
      <c r="O50" s="99">
        <v>44573</v>
      </c>
      <c r="P50" s="99">
        <v>44573</v>
      </c>
      <c r="Q50" s="93" t="s">
        <v>726</v>
      </c>
      <c r="R50" s="93" t="s">
        <v>345</v>
      </c>
      <c r="S50" s="93" t="s">
        <v>727</v>
      </c>
      <c r="T50" s="93" t="s">
        <v>728</v>
      </c>
      <c r="U50" s="93" t="s">
        <v>729</v>
      </c>
      <c r="V50" s="93"/>
      <c r="W50" s="93"/>
      <c r="X50" s="93"/>
      <c r="Y50" s="93"/>
      <c r="Z50" s="93" t="s">
        <v>579</v>
      </c>
      <c r="AA50" s="93" t="s">
        <v>580</v>
      </c>
      <c r="AB50" s="93" t="s">
        <v>581</v>
      </c>
      <c r="AC50" s="93" t="s">
        <v>582</v>
      </c>
      <c r="AD50" s="93" t="s">
        <v>730</v>
      </c>
      <c r="AE50" s="93"/>
      <c r="AF50" s="93"/>
    </row>
    <row r="51" spans="1:32" x14ac:dyDescent="0.25">
      <c r="A51" s="93" t="s">
        <v>537</v>
      </c>
      <c r="B51" s="93" t="s">
        <v>731</v>
      </c>
      <c r="C51" s="93" t="s">
        <v>571</v>
      </c>
      <c r="D51" s="93"/>
      <c r="E51" s="93" t="s">
        <v>572</v>
      </c>
      <c r="F51" s="93"/>
      <c r="G51" s="98">
        <v>9986756</v>
      </c>
      <c r="H51" s="98">
        <v>1421397</v>
      </c>
      <c r="I51" s="93" t="s">
        <v>573</v>
      </c>
      <c r="J51" s="98">
        <v>1</v>
      </c>
      <c r="K51" s="98">
        <v>22</v>
      </c>
      <c r="L51" s="94">
        <v>54000</v>
      </c>
      <c r="M51" s="93" t="s">
        <v>732</v>
      </c>
      <c r="N51" s="99">
        <v>44525</v>
      </c>
      <c r="O51" s="99">
        <v>44573</v>
      </c>
      <c r="P51" s="99">
        <v>44573</v>
      </c>
      <c r="Q51" s="93" t="s">
        <v>733</v>
      </c>
      <c r="R51" s="93" t="s">
        <v>124</v>
      </c>
      <c r="S51" s="93" t="s">
        <v>734</v>
      </c>
      <c r="T51" s="93" t="s">
        <v>735</v>
      </c>
      <c r="U51" s="93" t="s">
        <v>736</v>
      </c>
      <c r="V51" s="93"/>
      <c r="W51" s="93"/>
      <c r="X51" s="93"/>
      <c r="Y51" s="93"/>
      <c r="Z51" s="93" t="s">
        <v>579</v>
      </c>
      <c r="AA51" s="93" t="s">
        <v>580</v>
      </c>
      <c r="AB51" s="93" t="s">
        <v>581</v>
      </c>
      <c r="AC51" s="93" t="s">
        <v>582</v>
      </c>
      <c r="AD51" s="93" t="s">
        <v>737</v>
      </c>
      <c r="AE51" s="93"/>
      <c r="AF51" s="93"/>
    </row>
    <row r="52" spans="1:32" x14ac:dyDescent="0.25">
      <c r="A52" s="93" t="s">
        <v>537</v>
      </c>
      <c r="B52" s="93" t="s">
        <v>731</v>
      </c>
      <c r="C52" s="93" t="s">
        <v>571</v>
      </c>
      <c r="D52" s="93"/>
      <c r="E52" s="93" t="s">
        <v>572</v>
      </c>
      <c r="F52" s="93"/>
      <c r="G52" s="98">
        <v>9991588</v>
      </c>
      <c r="H52" s="98">
        <v>1422846</v>
      </c>
      <c r="I52" s="93" t="s">
        <v>573</v>
      </c>
      <c r="J52" s="98">
        <v>1</v>
      </c>
      <c r="K52" s="98">
        <v>22</v>
      </c>
      <c r="L52" s="94">
        <v>100000</v>
      </c>
      <c r="M52" s="93" t="s">
        <v>738</v>
      </c>
      <c r="N52" s="99">
        <v>44581</v>
      </c>
      <c r="O52" s="99">
        <v>44582</v>
      </c>
      <c r="P52" s="99">
        <v>44582</v>
      </c>
      <c r="Q52" s="93" t="s">
        <v>739</v>
      </c>
      <c r="R52" s="93" t="s">
        <v>740</v>
      </c>
      <c r="S52" s="93" t="s">
        <v>741</v>
      </c>
      <c r="T52" s="93" t="s">
        <v>742</v>
      </c>
      <c r="U52" s="93" t="s">
        <v>743</v>
      </c>
      <c r="V52" s="93"/>
      <c r="W52" s="93"/>
      <c r="X52" s="93"/>
      <c r="Y52" s="93"/>
      <c r="Z52" s="93" t="s">
        <v>579</v>
      </c>
      <c r="AA52" s="93" t="s">
        <v>580</v>
      </c>
      <c r="AB52" s="93" t="s">
        <v>581</v>
      </c>
      <c r="AC52" s="93" t="s">
        <v>582</v>
      </c>
      <c r="AD52" s="93" t="s">
        <v>737</v>
      </c>
      <c r="AE52" s="93"/>
      <c r="AF52" s="93"/>
    </row>
    <row r="53" spans="1:32" x14ac:dyDescent="0.25">
      <c r="A53" s="93" t="s">
        <v>537</v>
      </c>
      <c r="B53" s="93" t="s">
        <v>731</v>
      </c>
      <c r="C53" s="93" t="s">
        <v>571</v>
      </c>
      <c r="D53" s="93"/>
      <c r="E53" s="93" t="s">
        <v>586</v>
      </c>
      <c r="F53" s="93"/>
      <c r="G53" s="98">
        <v>9982044</v>
      </c>
      <c r="H53" s="98">
        <v>18850634</v>
      </c>
      <c r="I53" s="93" t="s">
        <v>607</v>
      </c>
      <c r="J53" s="98">
        <v>1</v>
      </c>
      <c r="K53" s="98">
        <v>22</v>
      </c>
      <c r="L53" s="94">
        <v>-825000</v>
      </c>
      <c r="M53" s="93" t="s">
        <v>744</v>
      </c>
      <c r="N53" s="99">
        <v>44592</v>
      </c>
      <c r="O53" s="99">
        <v>44592</v>
      </c>
      <c r="P53" s="99">
        <v>44560</v>
      </c>
      <c r="Q53" s="93" t="s">
        <v>745</v>
      </c>
      <c r="R53" s="93" t="s">
        <v>746</v>
      </c>
      <c r="S53" s="93"/>
      <c r="T53" s="93">
        <v>0</v>
      </c>
      <c r="U53" s="93" t="s">
        <v>747</v>
      </c>
      <c r="V53" s="93"/>
      <c r="W53" s="93"/>
      <c r="X53" s="93" t="s">
        <v>611</v>
      </c>
      <c r="Y53" s="93"/>
      <c r="Z53" s="93" t="s">
        <v>579</v>
      </c>
      <c r="AA53" s="93" t="s">
        <v>580</v>
      </c>
      <c r="AB53" s="93" t="s">
        <v>748</v>
      </c>
      <c r="AC53" s="93" t="s">
        <v>582</v>
      </c>
      <c r="AD53" s="93" t="s">
        <v>737</v>
      </c>
      <c r="AE53" s="93"/>
      <c r="AF53" s="93"/>
    </row>
    <row r="54" spans="1:32" x14ac:dyDescent="0.25">
      <c r="A54" s="93" t="s">
        <v>537</v>
      </c>
      <c r="B54" s="93" t="s">
        <v>731</v>
      </c>
      <c r="C54" s="93" t="s">
        <v>571</v>
      </c>
      <c r="D54" s="93"/>
      <c r="E54" s="93" t="s">
        <v>586</v>
      </c>
      <c r="F54" s="93"/>
      <c r="G54" s="98">
        <v>9982048</v>
      </c>
      <c r="H54" s="98">
        <v>18850635</v>
      </c>
      <c r="I54" s="93" t="s">
        <v>607</v>
      </c>
      <c r="J54" s="98">
        <v>1</v>
      </c>
      <c r="K54" s="98">
        <v>22</v>
      </c>
      <c r="L54" s="94">
        <v>-100000</v>
      </c>
      <c r="M54" s="93" t="s">
        <v>738</v>
      </c>
      <c r="N54" s="99">
        <v>44592</v>
      </c>
      <c r="O54" s="99">
        <v>44592</v>
      </c>
      <c r="P54" s="99">
        <v>44560</v>
      </c>
      <c r="Q54" s="93" t="s">
        <v>749</v>
      </c>
      <c r="R54" s="93" t="s">
        <v>749</v>
      </c>
      <c r="S54" s="93"/>
      <c r="T54" s="93">
        <v>0</v>
      </c>
      <c r="U54" s="93" t="s">
        <v>743</v>
      </c>
      <c r="V54" s="93"/>
      <c r="W54" s="93"/>
      <c r="X54" s="93" t="s">
        <v>611</v>
      </c>
      <c r="Y54" s="93"/>
      <c r="Z54" s="93" t="s">
        <v>579</v>
      </c>
      <c r="AA54" s="93" t="s">
        <v>580</v>
      </c>
      <c r="AB54" s="93" t="s">
        <v>748</v>
      </c>
      <c r="AC54" s="93" t="s">
        <v>582</v>
      </c>
      <c r="AD54" s="93" t="s">
        <v>737</v>
      </c>
      <c r="AE54" s="93"/>
      <c r="AF54" s="93"/>
    </row>
    <row r="55" spans="1:32" x14ac:dyDescent="0.25">
      <c r="A55" s="93" t="s">
        <v>537</v>
      </c>
      <c r="B55" s="93" t="s">
        <v>731</v>
      </c>
      <c r="C55" s="93" t="s">
        <v>571</v>
      </c>
      <c r="D55" s="93"/>
      <c r="E55" s="93" t="s">
        <v>586</v>
      </c>
      <c r="F55" s="93"/>
      <c r="G55" s="98">
        <v>9982186</v>
      </c>
      <c r="H55" s="98">
        <v>18850688</v>
      </c>
      <c r="I55" s="93" t="s">
        <v>607</v>
      </c>
      <c r="J55" s="98">
        <v>1</v>
      </c>
      <c r="K55" s="98">
        <v>22</v>
      </c>
      <c r="L55" s="94">
        <v>-857828</v>
      </c>
      <c r="M55" s="93" t="s">
        <v>750</v>
      </c>
      <c r="N55" s="99">
        <v>44592</v>
      </c>
      <c r="O55" s="99">
        <v>44592</v>
      </c>
      <c r="P55" s="99">
        <v>44560</v>
      </c>
      <c r="Q55" s="93" t="s">
        <v>751</v>
      </c>
      <c r="R55" s="93" t="s">
        <v>751</v>
      </c>
      <c r="S55" s="93"/>
      <c r="T55" s="93">
        <v>0</v>
      </c>
      <c r="U55" s="93" t="s">
        <v>752</v>
      </c>
      <c r="V55" s="93"/>
      <c r="W55" s="93"/>
      <c r="X55" s="93" t="s">
        <v>611</v>
      </c>
      <c r="Y55" s="93"/>
      <c r="Z55" s="93" t="s">
        <v>579</v>
      </c>
      <c r="AA55" s="93" t="s">
        <v>580</v>
      </c>
      <c r="AB55" s="93" t="s">
        <v>748</v>
      </c>
      <c r="AC55" s="93" t="s">
        <v>582</v>
      </c>
      <c r="AD55" s="93" t="s">
        <v>737</v>
      </c>
      <c r="AE55" s="93"/>
      <c r="AF55" s="93"/>
    </row>
    <row r="56" spans="1:32" x14ac:dyDescent="0.25">
      <c r="A56" s="93" t="s">
        <v>537</v>
      </c>
      <c r="B56" s="93" t="s">
        <v>731</v>
      </c>
      <c r="C56" s="93" t="s">
        <v>571</v>
      </c>
      <c r="D56" s="93"/>
      <c r="E56" s="93" t="s">
        <v>586</v>
      </c>
      <c r="F56" s="93"/>
      <c r="G56" s="98">
        <v>9982187</v>
      </c>
      <c r="H56" s="98">
        <v>18850689</v>
      </c>
      <c r="I56" s="93" t="s">
        <v>607</v>
      </c>
      <c r="J56" s="98">
        <v>1</v>
      </c>
      <c r="K56" s="98">
        <v>22</v>
      </c>
      <c r="L56" s="94">
        <v>-50000</v>
      </c>
      <c r="M56" s="93" t="s">
        <v>753</v>
      </c>
      <c r="N56" s="99">
        <v>44592</v>
      </c>
      <c r="O56" s="99">
        <v>44592</v>
      </c>
      <c r="P56" s="99">
        <v>44560</v>
      </c>
      <c r="Q56" s="93" t="s">
        <v>754</v>
      </c>
      <c r="R56" s="93" t="s">
        <v>754</v>
      </c>
      <c r="S56" s="93"/>
      <c r="T56" s="93">
        <v>0</v>
      </c>
      <c r="U56" s="93" t="s">
        <v>755</v>
      </c>
      <c r="V56" s="93"/>
      <c r="W56" s="93"/>
      <c r="X56" s="93" t="s">
        <v>611</v>
      </c>
      <c r="Y56" s="93"/>
      <c r="Z56" s="93" t="s">
        <v>579</v>
      </c>
      <c r="AA56" s="93" t="s">
        <v>580</v>
      </c>
      <c r="AB56" s="93" t="s">
        <v>748</v>
      </c>
      <c r="AC56" s="93" t="s">
        <v>582</v>
      </c>
      <c r="AD56" s="93" t="s">
        <v>737</v>
      </c>
      <c r="AE56" s="93"/>
      <c r="AF56" s="93"/>
    </row>
    <row r="57" spans="1:32" x14ac:dyDescent="0.25">
      <c r="A57" s="93" t="s">
        <v>537</v>
      </c>
      <c r="B57" s="93" t="s">
        <v>731</v>
      </c>
      <c r="C57" s="93" t="s">
        <v>571</v>
      </c>
      <c r="D57" s="93"/>
      <c r="E57" s="93" t="s">
        <v>586</v>
      </c>
      <c r="F57" s="93"/>
      <c r="G57" s="98">
        <v>9993730</v>
      </c>
      <c r="H57" s="98">
        <v>18894117</v>
      </c>
      <c r="I57" s="93" t="s">
        <v>607</v>
      </c>
      <c r="J57" s="98">
        <v>1</v>
      </c>
      <c r="K57" s="98">
        <v>22</v>
      </c>
      <c r="L57" s="94">
        <v>-40000</v>
      </c>
      <c r="M57" s="93" t="s">
        <v>756</v>
      </c>
      <c r="N57" s="99">
        <v>44592</v>
      </c>
      <c r="O57" s="99">
        <v>44592</v>
      </c>
      <c r="P57" s="99">
        <v>44589</v>
      </c>
      <c r="Q57" s="93" t="s">
        <v>757</v>
      </c>
      <c r="R57" s="93" t="s">
        <v>758</v>
      </c>
      <c r="S57" s="93"/>
      <c r="T57" s="93">
        <v>0</v>
      </c>
      <c r="U57" s="93" t="s">
        <v>759</v>
      </c>
      <c r="V57" s="93"/>
      <c r="W57" s="93"/>
      <c r="X57" s="93" t="s">
        <v>611</v>
      </c>
      <c r="Y57" s="93"/>
      <c r="Z57" s="93" t="s">
        <v>579</v>
      </c>
      <c r="AA57" s="93" t="s">
        <v>580</v>
      </c>
      <c r="AB57" s="93" t="s">
        <v>748</v>
      </c>
      <c r="AC57" s="93" t="s">
        <v>582</v>
      </c>
      <c r="AD57" s="93" t="s">
        <v>737</v>
      </c>
      <c r="AE57" s="93"/>
      <c r="AF57" s="93"/>
    </row>
    <row r="58" spans="1:32" x14ac:dyDescent="0.25">
      <c r="A58" s="93" t="s">
        <v>538</v>
      </c>
      <c r="B58" s="93" t="s">
        <v>760</v>
      </c>
      <c r="C58" s="93" t="s">
        <v>571</v>
      </c>
      <c r="D58" s="93"/>
      <c r="E58" s="93" t="s">
        <v>586</v>
      </c>
      <c r="F58" s="93" t="s">
        <v>572</v>
      </c>
      <c r="G58" s="98">
        <v>9979469</v>
      </c>
      <c r="H58" s="98">
        <v>18850334</v>
      </c>
      <c r="I58" s="93" t="s">
        <v>607</v>
      </c>
      <c r="J58" s="98">
        <v>1</v>
      </c>
      <c r="K58" s="98">
        <v>22</v>
      </c>
      <c r="L58" s="94">
        <v>-10000</v>
      </c>
      <c r="M58" s="93"/>
      <c r="N58" s="99">
        <v>44562</v>
      </c>
      <c r="O58" s="99">
        <v>44562</v>
      </c>
      <c r="P58" s="99">
        <v>44551</v>
      </c>
      <c r="Q58" s="93" t="s">
        <v>761</v>
      </c>
      <c r="R58" s="93" t="s">
        <v>761</v>
      </c>
      <c r="S58" s="93"/>
      <c r="T58" s="93">
        <v>0</v>
      </c>
      <c r="U58" s="93" t="s">
        <v>762</v>
      </c>
      <c r="V58" s="93"/>
      <c r="W58" s="93"/>
      <c r="X58" s="93"/>
      <c r="Y58" s="93"/>
      <c r="Z58" s="93" t="s">
        <v>579</v>
      </c>
      <c r="AA58" s="93" t="s">
        <v>580</v>
      </c>
      <c r="AB58" s="93" t="s">
        <v>763</v>
      </c>
      <c r="AC58" s="93" t="s">
        <v>764</v>
      </c>
      <c r="AD58" s="93" t="s">
        <v>765</v>
      </c>
      <c r="AE58" s="93"/>
      <c r="AF58" s="93"/>
    </row>
    <row r="59" spans="1:32" x14ac:dyDescent="0.25">
      <c r="A59" s="93" t="s">
        <v>538</v>
      </c>
      <c r="B59" s="93" t="s">
        <v>760</v>
      </c>
      <c r="C59" s="93" t="s">
        <v>571</v>
      </c>
      <c r="D59" s="93"/>
      <c r="E59" s="93" t="s">
        <v>586</v>
      </c>
      <c r="F59" s="93" t="s">
        <v>572</v>
      </c>
      <c r="G59" s="98">
        <v>9979469</v>
      </c>
      <c r="H59" s="98">
        <v>18850334</v>
      </c>
      <c r="I59" s="93" t="s">
        <v>607</v>
      </c>
      <c r="J59" s="98">
        <v>1</v>
      </c>
      <c r="K59" s="98">
        <v>22</v>
      </c>
      <c r="L59" s="94">
        <v>10000</v>
      </c>
      <c r="M59" s="93"/>
      <c r="N59" s="99">
        <v>44562</v>
      </c>
      <c r="O59" s="99">
        <v>44562</v>
      </c>
      <c r="P59" s="99">
        <v>44551</v>
      </c>
      <c r="Q59" s="93" t="s">
        <v>761</v>
      </c>
      <c r="R59" s="93" t="s">
        <v>761</v>
      </c>
      <c r="S59" s="93"/>
      <c r="T59" s="93">
        <v>0</v>
      </c>
      <c r="U59" s="93" t="s">
        <v>762</v>
      </c>
      <c r="V59" s="93"/>
      <c r="W59" s="93"/>
      <c r="X59" s="93"/>
      <c r="Y59" s="93"/>
      <c r="Z59" s="93" t="s">
        <v>579</v>
      </c>
      <c r="AA59" s="93" t="s">
        <v>580</v>
      </c>
      <c r="AB59" s="93" t="s">
        <v>763</v>
      </c>
      <c r="AC59" s="93" t="s">
        <v>764</v>
      </c>
      <c r="AD59" s="93" t="s">
        <v>765</v>
      </c>
      <c r="AE59" s="93"/>
      <c r="AF59" s="93"/>
    </row>
    <row r="60" spans="1:32" x14ac:dyDescent="0.25">
      <c r="A60" s="93" t="s">
        <v>538</v>
      </c>
      <c r="B60" s="93" t="s">
        <v>760</v>
      </c>
      <c r="C60" s="93" t="s">
        <v>571</v>
      </c>
      <c r="D60" s="93"/>
      <c r="E60" s="93" t="s">
        <v>586</v>
      </c>
      <c r="F60" s="93"/>
      <c r="G60" s="98">
        <v>9988586</v>
      </c>
      <c r="H60" s="98">
        <v>18852953</v>
      </c>
      <c r="I60" s="93" t="s">
        <v>607</v>
      </c>
      <c r="J60" s="98">
        <v>1</v>
      </c>
      <c r="K60" s="98">
        <v>22</v>
      </c>
      <c r="L60" s="94">
        <v>-50000</v>
      </c>
      <c r="M60" s="93" t="s">
        <v>766</v>
      </c>
      <c r="N60" s="99">
        <v>44562</v>
      </c>
      <c r="O60" s="99">
        <v>44562</v>
      </c>
      <c r="P60" s="99">
        <v>44575</v>
      </c>
      <c r="Q60" s="93" t="s">
        <v>761</v>
      </c>
      <c r="R60" s="93" t="s">
        <v>761</v>
      </c>
      <c r="S60" s="93"/>
      <c r="T60" s="93">
        <v>0</v>
      </c>
      <c r="U60" s="93" t="s">
        <v>762</v>
      </c>
      <c r="V60" s="93"/>
      <c r="W60" s="93"/>
      <c r="X60" s="93"/>
      <c r="Y60" s="93"/>
      <c r="Z60" s="93" t="s">
        <v>579</v>
      </c>
      <c r="AA60" s="93" t="s">
        <v>580</v>
      </c>
      <c r="AB60" s="93" t="s">
        <v>767</v>
      </c>
      <c r="AC60" s="93" t="s">
        <v>764</v>
      </c>
      <c r="AD60" s="93" t="s">
        <v>765</v>
      </c>
      <c r="AE60" s="93"/>
      <c r="AF60" s="93"/>
    </row>
    <row r="61" spans="1:32" x14ac:dyDescent="0.25">
      <c r="A61" s="93" t="s">
        <v>538</v>
      </c>
      <c r="B61" s="93" t="s">
        <v>768</v>
      </c>
      <c r="C61" s="93" t="s">
        <v>571</v>
      </c>
      <c r="D61" s="93"/>
      <c r="E61" s="93" t="s">
        <v>586</v>
      </c>
      <c r="F61" s="93"/>
      <c r="G61" s="98">
        <v>9985499</v>
      </c>
      <c r="H61" s="98">
        <v>18852104</v>
      </c>
      <c r="I61" s="93" t="s">
        <v>607</v>
      </c>
      <c r="J61" s="98">
        <v>1</v>
      </c>
      <c r="K61" s="98">
        <v>22</v>
      </c>
      <c r="L61" s="94">
        <v>-40000</v>
      </c>
      <c r="M61" s="93" t="s">
        <v>769</v>
      </c>
      <c r="N61" s="99">
        <v>44592</v>
      </c>
      <c r="O61" s="99">
        <v>44592</v>
      </c>
      <c r="P61" s="99">
        <v>44571</v>
      </c>
      <c r="Q61" s="93" t="s">
        <v>770</v>
      </c>
      <c r="R61" s="93" t="s">
        <v>770</v>
      </c>
      <c r="S61" s="93"/>
      <c r="T61" s="93">
        <v>0</v>
      </c>
      <c r="U61" s="93" t="s">
        <v>771</v>
      </c>
      <c r="V61" s="93"/>
      <c r="W61" s="93"/>
      <c r="X61" s="93" t="s">
        <v>611</v>
      </c>
      <c r="Y61" s="93"/>
      <c r="Z61" s="93" t="s">
        <v>579</v>
      </c>
      <c r="AA61" s="93" t="s">
        <v>580</v>
      </c>
      <c r="AB61" s="93" t="s">
        <v>712</v>
      </c>
      <c r="AC61" s="93" t="s">
        <v>582</v>
      </c>
      <c r="AD61" s="93" t="s">
        <v>772</v>
      </c>
      <c r="AE61" s="93"/>
      <c r="AF61" s="93"/>
    </row>
    <row r="62" spans="1:32" x14ac:dyDescent="0.25">
      <c r="A62" s="93" t="s">
        <v>538</v>
      </c>
      <c r="B62" s="93" t="s">
        <v>768</v>
      </c>
      <c r="C62" s="93" t="s">
        <v>571</v>
      </c>
      <c r="D62" s="93"/>
      <c r="E62" s="93" t="s">
        <v>586</v>
      </c>
      <c r="F62" s="93"/>
      <c r="G62" s="98">
        <v>9985510</v>
      </c>
      <c r="H62" s="98">
        <v>18852105</v>
      </c>
      <c r="I62" s="93" t="s">
        <v>607</v>
      </c>
      <c r="J62" s="98">
        <v>1</v>
      </c>
      <c r="K62" s="98">
        <v>22</v>
      </c>
      <c r="L62" s="94">
        <v>-478940.28</v>
      </c>
      <c r="M62" s="93" t="s">
        <v>773</v>
      </c>
      <c r="N62" s="99">
        <v>44592</v>
      </c>
      <c r="O62" s="99">
        <v>44592</v>
      </c>
      <c r="P62" s="99">
        <v>44571</v>
      </c>
      <c r="Q62" s="93" t="s">
        <v>774</v>
      </c>
      <c r="R62" s="93" t="s">
        <v>774</v>
      </c>
      <c r="S62" s="93"/>
      <c r="T62" s="93">
        <v>0</v>
      </c>
      <c r="U62" s="93" t="s">
        <v>775</v>
      </c>
      <c r="V62" s="93"/>
      <c r="W62" s="93"/>
      <c r="X62" s="93" t="s">
        <v>611</v>
      </c>
      <c r="Y62" s="93"/>
      <c r="Z62" s="93" t="s">
        <v>579</v>
      </c>
      <c r="AA62" s="93" t="s">
        <v>580</v>
      </c>
      <c r="AB62" s="93" t="s">
        <v>712</v>
      </c>
      <c r="AC62" s="93" t="s">
        <v>582</v>
      </c>
      <c r="AD62" s="93" t="s">
        <v>772</v>
      </c>
      <c r="AE62" s="93"/>
      <c r="AF62" s="93"/>
    </row>
    <row r="63" spans="1:32" x14ac:dyDescent="0.25">
      <c r="A63" s="93" t="s">
        <v>538</v>
      </c>
      <c r="B63" s="93" t="s">
        <v>768</v>
      </c>
      <c r="C63" s="93" t="s">
        <v>571</v>
      </c>
      <c r="D63" s="93"/>
      <c r="E63" s="93" t="s">
        <v>586</v>
      </c>
      <c r="F63" s="93"/>
      <c r="G63" s="98">
        <v>9988812</v>
      </c>
      <c r="H63" s="98">
        <v>18853242</v>
      </c>
      <c r="I63" s="93" t="s">
        <v>607</v>
      </c>
      <c r="J63" s="98">
        <v>1</v>
      </c>
      <c r="K63" s="98">
        <v>22</v>
      </c>
      <c r="L63" s="94">
        <v>-700000</v>
      </c>
      <c r="M63" s="93" t="s">
        <v>776</v>
      </c>
      <c r="N63" s="99">
        <v>44592</v>
      </c>
      <c r="O63" s="99">
        <v>44592</v>
      </c>
      <c r="P63" s="99">
        <v>44578</v>
      </c>
      <c r="Q63" s="93" t="s">
        <v>777</v>
      </c>
      <c r="R63" s="93" t="s">
        <v>777</v>
      </c>
      <c r="S63" s="93"/>
      <c r="T63" s="93">
        <v>0</v>
      </c>
      <c r="U63" s="93" t="s">
        <v>778</v>
      </c>
      <c r="V63" s="93"/>
      <c r="W63" s="93"/>
      <c r="X63" s="93" t="s">
        <v>611</v>
      </c>
      <c r="Y63" s="93"/>
      <c r="Z63" s="93" t="s">
        <v>579</v>
      </c>
      <c r="AA63" s="93" t="s">
        <v>580</v>
      </c>
      <c r="AB63" s="93" t="s">
        <v>712</v>
      </c>
      <c r="AC63" s="93" t="s">
        <v>582</v>
      </c>
      <c r="AD63" s="93" t="s">
        <v>772</v>
      </c>
      <c r="AE63" s="93"/>
      <c r="AF63" s="93"/>
    </row>
    <row r="64" spans="1:32" x14ac:dyDescent="0.25">
      <c r="A64" s="93" t="s">
        <v>538</v>
      </c>
      <c r="B64" s="93" t="s">
        <v>779</v>
      </c>
      <c r="C64" s="93" t="s">
        <v>571</v>
      </c>
      <c r="D64" s="93"/>
      <c r="E64" s="93" t="s">
        <v>586</v>
      </c>
      <c r="F64" s="93"/>
      <c r="G64" s="98">
        <v>9970701</v>
      </c>
      <c r="H64" s="98">
        <v>18848610</v>
      </c>
      <c r="I64" s="93" t="s">
        <v>607</v>
      </c>
      <c r="J64" s="98">
        <v>1</v>
      </c>
      <c r="K64" s="98">
        <v>22</v>
      </c>
      <c r="L64" s="94">
        <v>-511992</v>
      </c>
      <c r="M64" s="93" t="s">
        <v>780</v>
      </c>
      <c r="N64" s="99">
        <v>44562</v>
      </c>
      <c r="O64" s="99">
        <v>44562</v>
      </c>
      <c r="P64" s="99">
        <v>44536</v>
      </c>
      <c r="Q64" s="93" t="s">
        <v>781</v>
      </c>
      <c r="R64" s="93" t="s">
        <v>781</v>
      </c>
      <c r="S64" s="93"/>
      <c r="T64" s="93">
        <v>0</v>
      </c>
      <c r="U64" s="93" t="s">
        <v>782</v>
      </c>
      <c r="V64" s="93"/>
      <c r="W64" s="93"/>
      <c r="X64" s="93" t="s">
        <v>627</v>
      </c>
      <c r="Y64" s="93"/>
      <c r="Z64" s="93" t="s">
        <v>579</v>
      </c>
      <c r="AA64" s="93" t="s">
        <v>580</v>
      </c>
      <c r="AB64" s="93" t="s">
        <v>783</v>
      </c>
      <c r="AC64" s="93" t="s">
        <v>764</v>
      </c>
      <c r="AD64" s="93" t="s">
        <v>784</v>
      </c>
      <c r="AE64" s="93"/>
      <c r="AF64" s="93"/>
    </row>
    <row r="65" spans="1:32" x14ac:dyDescent="0.25">
      <c r="A65" s="93" t="s">
        <v>538</v>
      </c>
      <c r="B65" s="93" t="s">
        <v>779</v>
      </c>
      <c r="C65" s="93" t="s">
        <v>571</v>
      </c>
      <c r="D65" s="93"/>
      <c r="E65" s="93" t="s">
        <v>586</v>
      </c>
      <c r="F65" s="93"/>
      <c r="G65" s="98">
        <v>9970720</v>
      </c>
      <c r="H65" s="98">
        <v>18848684</v>
      </c>
      <c r="I65" s="93" t="s">
        <v>607</v>
      </c>
      <c r="J65" s="98">
        <v>1</v>
      </c>
      <c r="K65" s="98">
        <v>22</v>
      </c>
      <c r="L65" s="94">
        <v>-244700</v>
      </c>
      <c r="M65" s="93" t="s">
        <v>785</v>
      </c>
      <c r="N65" s="99">
        <v>44562</v>
      </c>
      <c r="O65" s="99">
        <v>44562</v>
      </c>
      <c r="P65" s="99">
        <v>44536</v>
      </c>
      <c r="Q65" s="93" t="s">
        <v>786</v>
      </c>
      <c r="R65" s="93" t="s">
        <v>786</v>
      </c>
      <c r="S65" s="93"/>
      <c r="T65" s="93">
        <v>0</v>
      </c>
      <c r="U65" s="93" t="s">
        <v>787</v>
      </c>
      <c r="V65" s="93"/>
      <c r="W65" s="93"/>
      <c r="X65" s="93" t="s">
        <v>627</v>
      </c>
      <c r="Y65" s="93"/>
      <c r="Z65" s="93" t="s">
        <v>579</v>
      </c>
      <c r="AA65" s="93" t="s">
        <v>580</v>
      </c>
      <c r="AB65" s="93" t="s">
        <v>783</v>
      </c>
      <c r="AC65" s="93" t="s">
        <v>764</v>
      </c>
      <c r="AD65" s="93" t="s">
        <v>784</v>
      </c>
      <c r="AE65" s="93"/>
      <c r="AF65" s="93"/>
    </row>
    <row r="66" spans="1:32" x14ac:dyDescent="0.25">
      <c r="A66" s="93" t="s">
        <v>538</v>
      </c>
      <c r="B66" s="93" t="s">
        <v>779</v>
      </c>
      <c r="C66" s="93" t="s">
        <v>571</v>
      </c>
      <c r="D66" s="93"/>
      <c r="E66" s="93" t="s">
        <v>586</v>
      </c>
      <c r="F66" s="93"/>
      <c r="G66" s="98">
        <v>9986658</v>
      </c>
      <c r="H66" s="98">
        <v>18852499</v>
      </c>
      <c r="I66" s="93" t="s">
        <v>607</v>
      </c>
      <c r="J66" s="98">
        <v>1</v>
      </c>
      <c r="K66" s="98">
        <v>22</v>
      </c>
      <c r="L66" s="94">
        <v>-25000</v>
      </c>
      <c r="M66" s="93" t="s">
        <v>788</v>
      </c>
      <c r="N66" s="99">
        <v>44562</v>
      </c>
      <c r="O66" s="99">
        <v>44562</v>
      </c>
      <c r="P66" s="99">
        <v>44573</v>
      </c>
      <c r="Q66" s="93" t="s">
        <v>789</v>
      </c>
      <c r="R66" s="93" t="s">
        <v>789</v>
      </c>
      <c r="S66" s="93"/>
      <c r="T66" s="93">
        <v>0</v>
      </c>
      <c r="U66" s="93" t="s">
        <v>790</v>
      </c>
      <c r="V66" s="93"/>
      <c r="W66" s="93"/>
      <c r="X66" s="93" t="s">
        <v>627</v>
      </c>
      <c r="Y66" s="93"/>
      <c r="Z66" s="93" t="s">
        <v>579</v>
      </c>
      <c r="AA66" s="93" t="s">
        <v>580</v>
      </c>
      <c r="AB66" s="93" t="s">
        <v>783</v>
      </c>
      <c r="AC66" s="93" t="s">
        <v>764</v>
      </c>
      <c r="AD66" s="93" t="s">
        <v>784</v>
      </c>
      <c r="AE66" s="93"/>
      <c r="AF66" s="93"/>
    </row>
    <row r="67" spans="1:32" x14ac:dyDescent="0.25">
      <c r="A67" s="93" t="s">
        <v>538</v>
      </c>
      <c r="B67" s="93" t="s">
        <v>779</v>
      </c>
      <c r="C67" s="93" t="s">
        <v>571</v>
      </c>
      <c r="D67" s="93"/>
      <c r="E67" s="93" t="s">
        <v>586</v>
      </c>
      <c r="F67" s="93"/>
      <c r="G67" s="98">
        <v>9992179</v>
      </c>
      <c r="H67" s="98">
        <v>18855687</v>
      </c>
      <c r="I67" s="93" t="s">
        <v>607</v>
      </c>
      <c r="J67" s="98">
        <v>1</v>
      </c>
      <c r="K67" s="98">
        <v>22</v>
      </c>
      <c r="L67" s="94">
        <v>-54095</v>
      </c>
      <c r="M67" s="93" t="s">
        <v>791</v>
      </c>
      <c r="N67" s="99">
        <v>44592</v>
      </c>
      <c r="O67" s="99">
        <v>44592</v>
      </c>
      <c r="P67" s="99">
        <v>44585</v>
      </c>
      <c r="Q67" s="93" t="s">
        <v>792</v>
      </c>
      <c r="R67" s="93" t="s">
        <v>793</v>
      </c>
      <c r="S67" s="93"/>
      <c r="T67" s="93">
        <v>0</v>
      </c>
      <c r="U67" s="93" t="s">
        <v>794</v>
      </c>
      <c r="V67" s="93"/>
      <c r="W67" s="93"/>
      <c r="X67" s="93" t="s">
        <v>627</v>
      </c>
      <c r="Y67" s="93"/>
      <c r="Z67" s="93" t="s">
        <v>579</v>
      </c>
      <c r="AA67" s="93" t="s">
        <v>580</v>
      </c>
      <c r="AB67" s="93" t="s">
        <v>783</v>
      </c>
      <c r="AC67" s="93" t="s">
        <v>764</v>
      </c>
      <c r="AD67" s="93" t="s">
        <v>784</v>
      </c>
      <c r="AE67" s="93"/>
      <c r="AF67" s="93"/>
    </row>
    <row r="68" spans="1:32" x14ac:dyDescent="0.25">
      <c r="A68" s="93" t="s">
        <v>538</v>
      </c>
      <c r="B68" s="93" t="s">
        <v>779</v>
      </c>
      <c r="C68" s="93" t="s">
        <v>571</v>
      </c>
      <c r="D68" s="93"/>
      <c r="E68" s="93" t="s">
        <v>586</v>
      </c>
      <c r="F68" s="93"/>
      <c r="G68" s="98">
        <v>9992179</v>
      </c>
      <c r="H68" s="98">
        <v>18855687</v>
      </c>
      <c r="I68" s="93" t="s">
        <v>607</v>
      </c>
      <c r="J68" s="98">
        <v>1</v>
      </c>
      <c r="K68" s="98">
        <v>22</v>
      </c>
      <c r="L68" s="94">
        <v>-15000</v>
      </c>
      <c r="M68" s="93" t="s">
        <v>795</v>
      </c>
      <c r="N68" s="99">
        <v>44592</v>
      </c>
      <c r="O68" s="99">
        <v>44592</v>
      </c>
      <c r="P68" s="99">
        <v>44585</v>
      </c>
      <c r="Q68" s="93" t="s">
        <v>796</v>
      </c>
      <c r="R68" s="93" t="s">
        <v>793</v>
      </c>
      <c r="S68" s="93"/>
      <c r="T68" s="93">
        <v>0</v>
      </c>
      <c r="U68" s="93" t="s">
        <v>797</v>
      </c>
      <c r="V68" s="93"/>
      <c r="W68" s="93"/>
      <c r="X68" s="93" t="s">
        <v>627</v>
      </c>
      <c r="Y68" s="93"/>
      <c r="Z68" s="93" t="s">
        <v>579</v>
      </c>
      <c r="AA68" s="93" t="s">
        <v>580</v>
      </c>
      <c r="AB68" s="93" t="s">
        <v>783</v>
      </c>
      <c r="AC68" s="93" t="s">
        <v>764</v>
      </c>
      <c r="AD68" s="93" t="s">
        <v>784</v>
      </c>
      <c r="AE68" s="93"/>
      <c r="AF68" s="93"/>
    </row>
    <row r="69" spans="1:32" x14ac:dyDescent="0.25">
      <c r="A69" s="95" t="s">
        <v>536</v>
      </c>
      <c r="B69" s="95" t="s">
        <v>629</v>
      </c>
      <c r="C69" s="95" t="s">
        <v>571</v>
      </c>
      <c r="D69" s="95"/>
      <c r="E69" s="95" t="s">
        <v>586</v>
      </c>
      <c r="F69" s="95"/>
      <c r="G69" s="98">
        <v>9995115</v>
      </c>
      <c r="H69" s="98">
        <v>18897388</v>
      </c>
      <c r="I69" s="95" t="s">
        <v>607</v>
      </c>
      <c r="J69" s="98">
        <v>1</v>
      </c>
      <c r="K69" s="98">
        <v>22</v>
      </c>
      <c r="L69" s="100">
        <v>-50000</v>
      </c>
      <c r="M69" s="101">
        <v>44591</v>
      </c>
      <c r="N69" s="101">
        <v>44591</v>
      </c>
      <c r="O69" s="101">
        <v>44594</v>
      </c>
      <c r="P69" s="95" t="s">
        <v>798</v>
      </c>
      <c r="Q69" s="95" t="s">
        <v>798</v>
      </c>
      <c r="R69" s="95"/>
      <c r="S69" s="95">
        <v>0</v>
      </c>
      <c r="T69" s="95" t="s">
        <v>642</v>
      </c>
      <c r="U69" s="95"/>
      <c r="V69" s="95"/>
      <c r="W69" s="95" t="s">
        <v>627</v>
      </c>
      <c r="X69" s="95"/>
      <c r="Y69" s="95" t="s">
        <v>579</v>
      </c>
      <c r="Z69" s="95" t="s">
        <v>580</v>
      </c>
      <c r="AA69" s="95" t="s">
        <v>799</v>
      </c>
      <c r="AB69" s="95" t="s">
        <v>800</v>
      </c>
      <c r="AC69" s="95" t="s">
        <v>636</v>
      </c>
      <c r="AD69" s="95" t="s">
        <v>637</v>
      </c>
      <c r="AE69" s="95"/>
      <c r="AF69" s="95"/>
    </row>
    <row r="70" spans="1:32" x14ac:dyDescent="0.25">
      <c r="A70" s="95" t="s">
        <v>538</v>
      </c>
      <c r="B70" s="95" t="s">
        <v>801</v>
      </c>
      <c r="C70" s="95" t="s">
        <v>571</v>
      </c>
      <c r="D70" s="95"/>
      <c r="E70" s="95" t="s">
        <v>586</v>
      </c>
      <c r="F70" s="95"/>
      <c r="G70" s="102">
        <v>9978900</v>
      </c>
      <c r="H70" s="102">
        <v>18850269</v>
      </c>
      <c r="I70" s="95" t="s">
        <v>607</v>
      </c>
      <c r="J70" s="102">
        <v>1</v>
      </c>
      <c r="K70" s="102">
        <v>22</v>
      </c>
      <c r="L70" s="100">
        <v>-50000</v>
      </c>
      <c r="M70" s="95" t="s">
        <v>802</v>
      </c>
      <c r="N70" s="101">
        <v>44592</v>
      </c>
      <c r="O70" s="101">
        <v>44592</v>
      </c>
      <c r="P70" s="101">
        <v>44550</v>
      </c>
      <c r="Q70" s="95" t="s">
        <v>803</v>
      </c>
      <c r="R70" s="95" t="s">
        <v>804</v>
      </c>
      <c r="S70" s="95"/>
      <c r="T70" s="95">
        <v>0</v>
      </c>
      <c r="U70" s="95" t="s">
        <v>805</v>
      </c>
      <c r="V70" s="95"/>
      <c r="W70" s="95"/>
      <c r="X70" s="95"/>
      <c r="Y70" s="95"/>
      <c r="Z70" s="95" t="s">
        <v>579</v>
      </c>
      <c r="AA70" s="95" t="s">
        <v>580</v>
      </c>
      <c r="AB70" s="95" t="s">
        <v>806</v>
      </c>
      <c r="AC70" s="95" t="s">
        <v>764</v>
      </c>
      <c r="AD70" s="95" t="s">
        <v>807</v>
      </c>
      <c r="AE70" s="95"/>
      <c r="AF70" s="95"/>
    </row>
    <row r="71" spans="1:32" x14ac:dyDescent="0.25">
      <c r="A71" s="96" t="s">
        <v>540</v>
      </c>
      <c r="B71" s="96"/>
      <c r="C71" s="96"/>
      <c r="D71" s="96"/>
      <c r="E71" s="96"/>
      <c r="F71" s="96"/>
      <c r="G71" s="103"/>
      <c r="H71" s="103"/>
      <c r="I71" s="96"/>
      <c r="J71" s="103"/>
      <c r="K71" s="103"/>
      <c r="L71" s="104">
        <v>-1363258.88</v>
      </c>
      <c r="M71" s="96"/>
      <c r="N71" s="96"/>
      <c r="O71" s="96"/>
      <c r="P71" s="96"/>
      <c r="Q71" s="96"/>
      <c r="R71" s="96"/>
      <c r="S71" s="96"/>
      <c r="T71" s="96"/>
      <c r="U71" s="96"/>
      <c r="V71" s="96"/>
      <c r="W71" s="96"/>
      <c r="X71" s="96"/>
      <c r="Y71" s="96"/>
      <c r="Z71" s="96"/>
      <c r="AA71" s="96"/>
      <c r="AB71" s="96"/>
      <c r="AC71" s="96"/>
      <c r="AD71" s="96"/>
      <c r="AE71" s="96"/>
      <c r="AF71" s="96"/>
    </row>
    <row r="72" spans="1:32" x14ac:dyDescent="0.25">
      <c r="G72" s="105"/>
      <c r="H72" s="105"/>
      <c r="J72" s="105"/>
      <c r="K72" s="105"/>
    </row>
    <row r="73" spans="1:32" x14ac:dyDescent="0.25">
      <c r="G73" s="105"/>
      <c r="H73" s="105"/>
      <c r="J73" s="105"/>
      <c r="K73" s="105"/>
    </row>
    <row r="74" spans="1:32" x14ac:dyDescent="0.25">
      <c r="G74" s="105"/>
      <c r="H74" s="105"/>
      <c r="J74" s="105"/>
      <c r="K74" s="105"/>
    </row>
    <row r="75" spans="1:32" ht="31.5" x14ac:dyDescent="0.25">
      <c r="A75" s="90" t="s">
        <v>535</v>
      </c>
      <c r="B75" s="90" t="s">
        <v>489</v>
      </c>
      <c r="C75" s="90" t="s">
        <v>541</v>
      </c>
      <c r="D75" s="90" t="s">
        <v>542</v>
      </c>
      <c r="E75" s="90" t="s">
        <v>543</v>
      </c>
      <c r="F75" s="90" t="s">
        <v>544</v>
      </c>
      <c r="G75" s="90" t="s">
        <v>545</v>
      </c>
      <c r="H75" s="90" t="s">
        <v>546</v>
      </c>
      <c r="I75" s="90" t="s">
        <v>547</v>
      </c>
      <c r="J75" s="90" t="s">
        <v>548</v>
      </c>
      <c r="K75" s="90" t="s">
        <v>549</v>
      </c>
      <c r="L75" s="90" t="s">
        <v>550</v>
      </c>
      <c r="M75" s="90" t="s">
        <v>552</v>
      </c>
      <c r="N75" s="90" t="s">
        <v>10</v>
      </c>
      <c r="O75" s="90" t="s">
        <v>553</v>
      </c>
      <c r="P75" s="90" t="s">
        <v>554</v>
      </c>
      <c r="Q75" s="90" t="s">
        <v>555</v>
      </c>
      <c r="R75" s="90" t="s">
        <v>556</v>
      </c>
      <c r="S75" s="90" t="s">
        <v>557</v>
      </c>
      <c r="T75" s="90" t="s">
        <v>558</v>
      </c>
      <c r="U75" s="90" t="s">
        <v>559</v>
      </c>
      <c r="V75" s="90" t="s">
        <v>560</v>
      </c>
      <c r="W75" s="90" t="s">
        <v>561</v>
      </c>
      <c r="X75" s="90" t="s">
        <v>562</v>
      </c>
      <c r="Y75" s="90" t="s">
        <v>563</v>
      </c>
      <c r="Z75" s="90" t="s">
        <v>564</v>
      </c>
      <c r="AA75" s="90" t="s">
        <v>565</v>
      </c>
      <c r="AB75" s="90" t="s">
        <v>566</v>
      </c>
      <c r="AC75" s="90" t="s">
        <v>567</v>
      </c>
      <c r="AD75" s="90" t="s">
        <v>551</v>
      </c>
      <c r="AE75" s="90" t="s">
        <v>568</v>
      </c>
      <c r="AF75" s="90" t="s">
        <v>569</v>
      </c>
    </row>
    <row r="76" spans="1:32" x14ac:dyDescent="0.25">
      <c r="A76" s="93" t="s">
        <v>539</v>
      </c>
      <c r="B76" s="93" t="s">
        <v>570</v>
      </c>
      <c r="C76" s="93" t="s">
        <v>571</v>
      </c>
      <c r="D76" s="93"/>
      <c r="E76" s="93" t="s">
        <v>572</v>
      </c>
      <c r="F76" s="93"/>
      <c r="G76" s="98">
        <v>10000267</v>
      </c>
      <c r="H76" s="98">
        <v>1425986</v>
      </c>
      <c r="I76" s="93" t="s">
        <v>573</v>
      </c>
      <c r="J76" s="98">
        <v>2</v>
      </c>
      <c r="K76" s="98">
        <v>22</v>
      </c>
      <c r="L76" s="94">
        <v>342240</v>
      </c>
      <c r="M76" s="99">
        <v>44592</v>
      </c>
      <c r="N76" s="99">
        <v>44603</v>
      </c>
      <c r="O76" s="99">
        <v>44603</v>
      </c>
      <c r="P76" s="93" t="s">
        <v>808</v>
      </c>
      <c r="Q76" s="93" t="s">
        <v>809</v>
      </c>
      <c r="R76" s="93" t="s">
        <v>810</v>
      </c>
      <c r="S76" s="93" t="s">
        <v>811</v>
      </c>
      <c r="T76" s="93" t="s">
        <v>812</v>
      </c>
      <c r="U76" s="93"/>
      <c r="V76" s="93"/>
      <c r="W76" s="93"/>
      <c r="X76" s="93"/>
      <c r="Y76" s="93" t="s">
        <v>579</v>
      </c>
      <c r="Z76" s="93" t="s">
        <v>580</v>
      </c>
      <c r="AA76" s="93" t="s">
        <v>581</v>
      </c>
      <c r="AB76" s="93" t="s">
        <v>582</v>
      </c>
      <c r="AC76" s="93" t="s">
        <v>583</v>
      </c>
      <c r="AD76" s="93" t="s">
        <v>813</v>
      </c>
      <c r="AE76" s="93"/>
      <c r="AF76" s="93"/>
    </row>
    <row r="77" spans="1:32" x14ac:dyDescent="0.25">
      <c r="A77" s="93" t="s">
        <v>539</v>
      </c>
      <c r="B77" s="93" t="s">
        <v>570</v>
      </c>
      <c r="C77" s="93" t="s">
        <v>571</v>
      </c>
      <c r="D77" s="93"/>
      <c r="E77" s="93" t="s">
        <v>572</v>
      </c>
      <c r="F77" s="93"/>
      <c r="G77" s="98">
        <v>10005401</v>
      </c>
      <c r="H77" s="98">
        <v>1426119</v>
      </c>
      <c r="I77" s="93" t="s">
        <v>573</v>
      </c>
      <c r="J77" s="98">
        <v>2</v>
      </c>
      <c r="K77" s="98">
        <v>22</v>
      </c>
      <c r="L77" s="94">
        <v>69303.75</v>
      </c>
      <c r="M77" s="99">
        <v>44594</v>
      </c>
      <c r="N77" s="99">
        <v>44620</v>
      </c>
      <c r="O77" s="99">
        <v>44620</v>
      </c>
      <c r="P77" s="93" t="s">
        <v>575</v>
      </c>
      <c r="Q77" s="93" t="s">
        <v>147</v>
      </c>
      <c r="R77" s="93" t="s">
        <v>814</v>
      </c>
      <c r="S77" s="93" t="s">
        <v>577</v>
      </c>
      <c r="T77" s="93" t="s">
        <v>578</v>
      </c>
      <c r="U77" s="93"/>
      <c r="V77" s="93"/>
      <c r="W77" s="93"/>
      <c r="X77" s="93"/>
      <c r="Y77" s="93" t="s">
        <v>579</v>
      </c>
      <c r="Z77" s="93" t="s">
        <v>580</v>
      </c>
      <c r="AA77" s="93" t="s">
        <v>581</v>
      </c>
      <c r="AB77" s="93" t="s">
        <v>815</v>
      </c>
      <c r="AC77" s="93" t="s">
        <v>583</v>
      </c>
      <c r="AD77" s="93" t="s">
        <v>574</v>
      </c>
      <c r="AE77" s="93"/>
      <c r="AF77" s="93"/>
    </row>
    <row r="78" spans="1:32" x14ac:dyDescent="0.25">
      <c r="A78" s="93" t="s">
        <v>539</v>
      </c>
      <c r="B78" s="93" t="s">
        <v>816</v>
      </c>
      <c r="C78" s="93" t="s">
        <v>571</v>
      </c>
      <c r="D78" s="93"/>
      <c r="E78" s="93" t="s">
        <v>586</v>
      </c>
      <c r="F78" s="93"/>
      <c r="G78" s="98">
        <v>10002626</v>
      </c>
      <c r="H78" s="98">
        <v>18950452</v>
      </c>
      <c r="I78" s="93" t="s">
        <v>607</v>
      </c>
      <c r="J78" s="98">
        <v>2</v>
      </c>
      <c r="K78" s="98">
        <v>22</v>
      </c>
      <c r="L78" s="94">
        <v>-75000</v>
      </c>
      <c r="M78" s="99">
        <v>44620</v>
      </c>
      <c r="N78" s="99">
        <v>44620</v>
      </c>
      <c r="O78" s="99">
        <v>44610</v>
      </c>
      <c r="P78" s="93" t="s">
        <v>817</v>
      </c>
      <c r="Q78" s="93" t="s">
        <v>818</v>
      </c>
      <c r="R78" s="93"/>
      <c r="S78" s="93">
        <v>0</v>
      </c>
      <c r="T78" s="93" t="s">
        <v>819</v>
      </c>
      <c r="U78" s="93"/>
      <c r="V78" s="93"/>
      <c r="W78" s="93" t="s">
        <v>627</v>
      </c>
      <c r="X78" s="93"/>
      <c r="Y78" s="93" t="s">
        <v>579</v>
      </c>
      <c r="Z78" s="93" t="s">
        <v>580</v>
      </c>
      <c r="AA78" s="93" t="s">
        <v>820</v>
      </c>
      <c r="AB78" s="93" t="s">
        <v>582</v>
      </c>
      <c r="AC78" s="93" t="s">
        <v>821</v>
      </c>
      <c r="AD78" s="93" t="s">
        <v>822</v>
      </c>
      <c r="AE78" s="93"/>
      <c r="AF78" s="93"/>
    </row>
    <row r="79" spans="1:32" x14ac:dyDescent="0.25">
      <c r="A79" s="93" t="s">
        <v>539</v>
      </c>
      <c r="B79" s="93" t="s">
        <v>585</v>
      </c>
      <c r="C79" s="93" t="s">
        <v>571</v>
      </c>
      <c r="D79" s="93"/>
      <c r="E79" s="93" t="s">
        <v>572</v>
      </c>
      <c r="F79" s="93"/>
      <c r="G79" s="98">
        <v>9995811</v>
      </c>
      <c r="H79" s="98">
        <v>1424252</v>
      </c>
      <c r="I79" s="93" t="s">
        <v>573</v>
      </c>
      <c r="J79" s="98">
        <v>2</v>
      </c>
      <c r="K79" s="98">
        <v>22</v>
      </c>
      <c r="L79" s="94">
        <v>200000</v>
      </c>
      <c r="M79" s="99">
        <v>43861</v>
      </c>
      <c r="N79" s="99">
        <v>44595</v>
      </c>
      <c r="O79" s="99">
        <v>44595</v>
      </c>
      <c r="P79" s="93" t="s">
        <v>823</v>
      </c>
      <c r="Q79" s="93" t="s">
        <v>227</v>
      </c>
      <c r="R79" s="93" t="s">
        <v>824</v>
      </c>
      <c r="S79" s="93" t="s">
        <v>825</v>
      </c>
      <c r="T79" s="93" t="s">
        <v>826</v>
      </c>
      <c r="U79" s="93"/>
      <c r="V79" s="93"/>
      <c r="W79" s="93"/>
      <c r="X79" s="93"/>
      <c r="Y79" s="93" t="s">
        <v>579</v>
      </c>
      <c r="Z79" s="93" t="s">
        <v>580</v>
      </c>
      <c r="AA79" s="93" t="s">
        <v>581</v>
      </c>
      <c r="AB79" s="93" t="s">
        <v>582</v>
      </c>
      <c r="AC79" s="93" t="s">
        <v>594</v>
      </c>
      <c r="AD79" s="93" t="s">
        <v>827</v>
      </c>
      <c r="AE79" s="93"/>
      <c r="AF79" s="93"/>
    </row>
    <row r="80" spans="1:32" x14ac:dyDescent="0.25">
      <c r="A80" s="93" t="s">
        <v>539</v>
      </c>
      <c r="B80" s="93" t="s">
        <v>585</v>
      </c>
      <c r="C80" s="93" t="s">
        <v>571</v>
      </c>
      <c r="D80" s="93"/>
      <c r="E80" s="93" t="s">
        <v>572</v>
      </c>
      <c r="F80" s="93"/>
      <c r="G80" s="98">
        <v>9999112</v>
      </c>
      <c r="H80" s="98">
        <v>1425368</v>
      </c>
      <c r="I80" s="93" t="s">
        <v>573</v>
      </c>
      <c r="J80" s="98">
        <v>2</v>
      </c>
      <c r="K80" s="98">
        <v>22</v>
      </c>
      <c r="L80" s="94">
        <v>462857.14</v>
      </c>
      <c r="M80" s="99">
        <v>44601</v>
      </c>
      <c r="N80" s="99">
        <v>44602</v>
      </c>
      <c r="O80" s="99">
        <v>44602</v>
      </c>
      <c r="P80" s="93" t="s">
        <v>823</v>
      </c>
      <c r="Q80" s="93" t="s">
        <v>227</v>
      </c>
      <c r="R80" s="93" t="s">
        <v>828</v>
      </c>
      <c r="S80" s="93" t="s">
        <v>825</v>
      </c>
      <c r="T80" s="93" t="s">
        <v>826</v>
      </c>
      <c r="U80" s="93"/>
      <c r="V80" s="93"/>
      <c r="W80" s="93"/>
      <c r="X80" s="93"/>
      <c r="Y80" s="93" t="s">
        <v>579</v>
      </c>
      <c r="Z80" s="93" t="s">
        <v>580</v>
      </c>
      <c r="AA80" s="93" t="s">
        <v>581</v>
      </c>
      <c r="AB80" s="93" t="s">
        <v>582</v>
      </c>
      <c r="AC80" s="93" t="s">
        <v>594</v>
      </c>
      <c r="AD80" s="93" t="s">
        <v>827</v>
      </c>
      <c r="AE80" s="93"/>
      <c r="AF80" s="93"/>
    </row>
    <row r="81" spans="1:32" x14ac:dyDescent="0.25">
      <c r="A81" s="93" t="s">
        <v>539</v>
      </c>
      <c r="B81" s="93" t="s">
        <v>595</v>
      </c>
      <c r="C81" s="93" t="s">
        <v>571</v>
      </c>
      <c r="D81" s="93"/>
      <c r="E81" s="93" t="s">
        <v>602</v>
      </c>
      <c r="F81" s="93"/>
      <c r="G81" s="98">
        <v>9997876</v>
      </c>
      <c r="H81" s="98">
        <v>3934463</v>
      </c>
      <c r="I81" s="93" t="s">
        <v>603</v>
      </c>
      <c r="J81" s="98">
        <v>2</v>
      </c>
      <c r="K81" s="98">
        <v>22</v>
      </c>
      <c r="L81" s="94">
        <v>53622.91</v>
      </c>
      <c r="M81" s="99">
        <v>44620</v>
      </c>
      <c r="N81" s="99">
        <v>44601</v>
      </c>
      <c r="O81" s="99">
        <v>44601</v>
      </c>
      <c r="P81" s="93" t="s">
        <v>604</v>
      </c>
      <c r="Q81" s="93" t="s">
        <v>323</v>
      </c>
      <c r="R81" s="93"/>
      <c r="S81" s="93" t="s">
        <v>829</v>
      </c>
      <c r="T81" s="93" t="s">
        <v>830</v>
      </c>
      <c r="U81" s="93"/>
      <c r="V81" s="93"/>
      <c r="W81" s="93"/>
      <c r="X81" s="93"/>
      <c r="Y81" s="93" t="s">
        <v>579</v>
      </c>
      <c r="Z81" s="93" t="s">
        <v>580</v>
      </c>
      <c r="AA81" s="93" t="s">
        <v>582</v>
      </c>
      <c r="AB81" s="93" t="s">
        <v>582</v>
      </c>
      <c r="AC81" s="93" t="s">
        <v>601</v>
      </c>
      <c r="AD81" s="93"/>
      <c r="AE81" s="93"/>
      <c r="AF81" s="93"/>
    </row>
    <row r="82" spans="1:32" x14ac:dyDescent="0.25">
      <c r="A82" s="93" t="s">
        <v>539</v>
      </c>
      <c r="B82" s="93" t="s">
        <v>613</v>
      </c>
      <c r="C82" s="93" t="s">
        <v>571</v>
      </c>
      <c r="D82" s="93"/>
      <c r="E82" s="93" t="s">
        <v>586</v>
      </c>
      <c r="F82" s="93"/>
      <c r="G82" s="98">
        <v>10002626</v>
      </c>
      <c r="H82" s="98">
        <v>18950453</v>
      </c>
      <c r="I82" s="93" t="s">
        <v>607</v>
      </c>
      <c r="J82" s="98">
        <v>2</v>
      </c>
      <c r="K82" s="98">
        <v>22</v>
      </c>
      <c r="L82" s="94">
        <v>-45000</v>
      </c>
      <c r="M82" s="99">
        <v>44620</v>
      </c>
      <c r="N82" s="99">
        <v>44620</v>
      </c>
      <c r="O82" s="99">
        <v>44610</v>
      </c>
      <c r="P82" s="93" t="s">
        <v>604</v>
      </c>
      <c r="Q82" s="93" t="s">
        <v>818</v>
      </c>
      <c r="R82" s="93"/>
      <c r="S82" s="93">
        <v>0</v>
      </c>
      <c r="T82" s="93" t="s">
        <v>616</v>
      </c>
      <c r="U82" s="93"/>
      <c r="V82" s="93"/>
      <c r="W82" s="93" t="s">
        <v>627</v>
      </c>
      <c r="X82" s="93"/>
      <c r="Y82" s="93" t="s">
        <v>579</v>
      </c>
      <c r="Z82" s="93" t="s">
        <v>580</v>
      </c>
      <c r="AA82" s="93" t="s">
        <v>820</v>
      </c>
      <c r="AB82" s="93" t="s">
        <v>582</v>
      </c>
      <c r="AC82" s="93" t="s">
        <v>617</v>
      </c>
      <c r="AD82" s="93"/>
      <c r="AE82" s="93"/>
      <c r="AF82" s="93"/>
    </row>
    <row r="83" spans="1:32" x14ac:dyDescent="0.25">
      <c r="A83" s="93" t="s">
        <v>539</v>
      </c>
      <c r="B83" s="93" t="s">
        <v>613</v>
      </c>
      <c r="C83" s="93" t="s">
        <v>571</v>
      </c>
      <c r="D83" s="93"/>
      <c r="E83" s="93" t="s">
        <v>586</v>
      </c>
      <c r="F83" s="93"/>
      <c r="G83" s="98">
        <v>10002626</v>
      </c>
      <c r="H83" s="98">
        <v>18950453</v>
      </c>
      <c r="I83" s="93" t="s">
        <v>607</v>
      </c>
      <c r="J83" s="98">
        <v>2</v>
      </c>
      <c r="K83" s="98">
        <v>22</v>
      </c>
      <c r="L83" s="94">
        <v>45000</v>
      </c>
      <c r="M83" s="99">
        <v>44620</v>
      </c>
      <c r="N83" s="99">
        <v>44620</v>
      </c>
      <c r="O83" s="99">
        <v>44610</v>
      </c>
      <c r="P83" s="93" t="s">
        <v>604</v>
      </c>
      <c r="Q83" s="93" t="s">
        <v>818</v>
      </c>
      <c r="R83" s="93"/>
      <c r="S83" s="93">
        <v>0</v>
      </c>
      <c r="T83" s="93" t="s">
        <v>831</v>
      </c>
      <c r="U83" s="93"/>
      <c r="V83" s="93"/>
      <c r="W83" s="93" t="s">
        <v>627</v>
      </c>
      <c r="X83" s="93"/>
      <c r="Y83" s="93" t="s">
        <v>579</v>
      </c>
      <c r="Z83" s="93" t="s">
        <v>580</v>
      </c>
      <c r="AA83" s="93" t="s">
        <v>820</v>
      </c>
      <c r="AB83" s="93" t="s">
        <v>582</v>
      </c>
      <c r="AC83" s="93" t="s">
        <v>617</v>
      </c>
      <c r="AD83" s="93" t="s">
        <v>832</v>
      </c>
      <c r="AE83" s="93"/>
      <c r="AF83" s="93"/>
    </row>
    <row r="84" spans="1:32" x14ac:dyDescent="0.25">
      <c r="A84" s="93" t="s">
        <v>539</v>
      </c>
      <c r="B84" s="93" t="s">
        <v>613</v>
      </c>
      <c r="C84" s="93" t="s">
        <v>571</v>
      </c>
      <c r="D84" s="93"/>
      <c r="E84" s="93" t="s">
        <v>586</v>
      </c>
      <c r="F84" s="93"/>
      <c r="G84" s="98">
        <v>10002626</v>
      </c>
      <c r="H84" s="98">
        <v>18950453</v>
      </c>
      <c r="I84" s="93" t="s">
        <v>607</v>
      </c>
      <c r="J84" s="98">
        <v>2</v>
      </c>
      <c r="K84" s="98">
        <v>22</v>
      </c>
      <c r="L84" s="94">
        <v>-0.01</v>
      </c>
      <c r="M84" s="99">
        <v>44620</v>
      </c>
      <c r="N84" s="99">
        <v>44620</v>
      </c>
      <c r="O84" s="99">
        <v>44610</v>
      </c>
      <c r="P84" s="93" t="s">
        <v>833</v>
      </c>
      <c r="Q84" s="93" t="s">
        <v>818</v>
      </c>
      <c r="R84" s="93"/>
      <c r="S84" s="93">
        <v>0</v>
      </c>
      <c r="T84" s="93" t="s">
        <v>831</v>
      </c>
      <c r="U84" s="93"/>
      <c r="V84" s="93"/>
      <c r="W84" s="93" t="s">
        <v>627</v>
      </c>
      <c r="X84" s="93"/>
      <c r="Y84" s="93" t="s">
        <v>579</v>
      </c>
      <c r="Z84" s="93" t="s">
        <v>580</v>
      </c>
      <c r="AA84" s="93" t="s">
        <v>820</v>
      </c>
      <c r="AB84" s="93" t="s">
        <v>582</v>
      </c>
      <c r="AC84" s="93" t="s">
        <v>617</v>
      </c>
      <c r="AD84" s="93" t="s">
        <v>832</v>
      </c>
      <c r="AE84" s="93"/>
      <c r="AF84" s="93"/>
    </row>
    <row r="85" spans="1:32" x14ac:dyDescent="0.25">
      <c r="A85" s="93" t="s">
        <v>536</v>
      </c>
      <c r="B85" s="93" t="s">
        <v>834</v>
      </c>
      <c r="C85" s="93" t="s">
        <v>571</v>
      </c>
      <c r="D85" s="93"/>
      <c r="E85" s="93" t="s">
        <v>572</v>
      </c>
      <c r="F85" s="93"/>
      <c r="G85" s="98">
        <v>9999680</v>
      </c>
      <c r="H85" s="98">
        <v>1425530</v>
      </c>
      <c r="I85" s="93" t="s">
        <v>573</v>
      </c>
      <c r="J85" s="98">
        <v>2</v>
      </c>
      <c r="K85" s="98">
        <v>22</v>
      </c>
      <c r="L85" s="94">
        <v>55000</v>
      </c>
      <c r="M85" s="99">
        <v>44593</v>
      </c>
      <c r="N85" s="99">
        <v>44603</v>
      </c>
      <c r="O85" s="99">
        <v>44603</v>
      </c>
      <c r="P85" s="93" t="s">
        <v>835</v>
      </c>
      <c r="Q85" s="93" t="s">
        <v>836</v>
      </c>
      <c r="R85" s="93" t="s">
        <v>837</v>
      </c>
      <c r="S85" s="93" t="s">
        <v>836</v>
      </c>
      <c r="T85" s="93" t="s">
        <v>838</v>
      </c>
      <c r="U85" s="93"/>
      <c r="V85" s="93"/>
      <c r="W85" s="93"/>
      <c r="X85" s="93"/>
      <c r="Y85" s="93" t="s">
        <v>579</v>
      </c>
      <c r="Z85" s="93" t="s">
        <v>580</v>
      </c>
      <c r="AA85" s="93" t="s">
        <v>581</v>
      </c>
      <c r="AB85" s="93" t="s">
        <v>582</v>
      </c>
      <c r="AC85" s="93" t="s">
        <v>839</v>
      </c>
      <c r="AD85" s="93" t="s">
        <v>840</v>
      </c>
      <c r="AE85" s="93"/>
      <c r="AF85" s="93"/>
    </row>
    <row r="86" spans="1:32" x14ac:dyDescent="0.25">
      <c r="A86" s="93" t="s">
        <v>538</v>
      </c>
      <c r="B86" s="93" t="s">
        <v>760</v>
      </c>
      <c r="C86" s="93" t="s">
        <v>571</v>
      </c>
      <c r="D86" s="93"/>
      <c r="E86" s="93" t="s">
        <v>572</v>
      </c>
      <c r="F86" s="93"/>
      <c r="G86" s="98">
        <v>9997154</v>
      </c>
      <c r="H86" s="98">
        <v>1424761</v>
      </c>
      <c r="I86" s="93" t="s">
        <v>573</v>
      </c>
      <c r="J86" s="98">
        <v>2</v>
      </c>
      <c r="K86" s="98">
        <v>22</v>
      </c>
      <c r="L86" s="94">
        <v>50000</v>
      </c>
      <c r="M86" s="99">
        <v>44594</v>
      </c>
      <c r="N86" s="99">
        <v>44599</v>
      </c>
      <c r="O86" s="99">
        <v>44599</v>
      </c>
      <c r="P86" s="93" t="s">
        <v>841</v>
      </c>
      <c r="Q86" s="93" t="s">
        <v>271</v>
      </c>
      <c r="R86" s="93" t="s">
        <v>842</v>
      </c>
      <c r="S86" s="93" t="s">
        <v>843</v>
      </c>
      <c r="T86" s="93" t="s">
        <v>762</v>
      </c>
      <c r="U86" s="93"/>
      <c r="V86" s="93"/>
      <c r="W86" s="93"/>
      <c r="X86" s="93"/>
      <c r="Y86" s="93" t="s">
        <v>579</v>
      </c>
      <c r="Z86" s="93" t="s">
        <v>580</v>
      </c>
      <c r="AA86" s="93" t="s">
        <v>581</v>
      </c>
      <c r="AB86" s="93" t="s">
        <v>582</v>
      </c>
      <c r="AC86" s="93" t="s">
        <v>765</v>
      </c>
      <c r="AD86" s="93" t="s">
        <v>766</v>
      </c>
      <c r="AE86" s="93"/>
      <c r="AF86" s="93"/>
    </row>
    <row r="87" spans="1:32" x14ac:dyDescent="0.25">
      <c r="A87" s="93" t="s">
        <v>538</v>
      </c>
      <c r="B87" s="93" t="s">
        <v>768</v>
      </c>
      <c r="C87" s="93" t="s">
        <v>571</v>
      </c>
      <c r="D87" s="93"/>
      <c r="E87" s="93" t="s">
        <v>572</v>
      </c>
      <c r="F87" s="93"/>
      <c r="G87" s="98">
        <v>9999109</v>
      </c>
      <c r="H87" s="98">
        <v>1425365</v>
      </c>
      <c r="I87" s="93" t="s">
        <v>573</v>
      </c>
      <c r="J87" s="98">
        <v>2</v>
      </c>
      <c r="K87" s="98">
        <v>22</v>
      </c>
      <c r="L87" s="94">
        <v>175000</v>
      </c>
      <c r="M87" s="99">
        <v>44579</v>
      </c>
      <c r="N87" s="99">
        <v>44602</v>
      </c>
      <c r="O87" s="99">
        <v>44602</v>
      </c>
      <c r="P87" s="93" t="s">
        <v>844</v>
      </c>
      <c r="Q87" s="93" t="s">
        <v>219</v>
      </c>
      <c r="R87" s="93" t="s">
        <v>845</v>
      </c>
      <c r="S87" s="93" t="s">
        <v>846</v>
      </c>
      <c r="T87" s="93" t="s">
        <v>778</v>
      </c>
      <c r="U87" s="93"/>
      <c r="V87" s="93"/>
      <c r="W87" s="93"/>
      <c r="X87" s="93"/>
      <c r="Y87" s="93" t="s">
        <v>579</v>
      </c>
      <c r="Z87" s="93" t="s">
        <v>580</v>
      </c>
      <c r="AA87" s="93" t="s">
        <v>581</v>
      </c>
      <c r="AB87" s="93" t="s">
        <v>582</v>
      </c>
      <c r="AC87" s="93" t="s">
        <v>772</v>
      </c>
      <c r="AD87" s="93" t="s">
        <v>776</v>
      </c>
      <c r="AE87" s="93"/>
      <c r="AF87" s="93"/>
    </row>
    <row r="88" spans="1:32" x14ac:dyDescent="0.25">
      <c r="A88" s="93" t="s">
        <v>538</v>
      </c>
      <c r="B88" s="93" t="s">
        <v>779</v>
      </c>
      <c r="C88" s="93" t="s">
        <v>571</v>
      </c>
      <c r="D88" s="93"/>
      <c r="E88" s="93" t="s">
        <v>586</v>
      </c>
      <c r="F88" s="93"/>
      <c r="G88" s="98">
        <v>10002515</v>
      </c>
      <c r="H88" s="98">
        <v>18949026</v>
      </c>
      <c r="I88" s="93" t="s">
        <v>607</v>
      </c>
      <c r="J88" s="98">
        <v>2</v>
      </c>
      <c r="K88" s="98">
        <v>22</v>
      </c>
      <c r="L88" s="94">
        <v>-150000</v>
      </c>
      <c r="M88" s="99">
        <v>44593</v>
      </c>
      <c r="N88" s="99">
        <v>44593</v>
      </c>
      <c r="O88" s="99">
        <v>44610</v>
      </c>
      <c r="P88" s="93" t="s">
        <v>847</v>
      </c>
      <c r="Q88" s="93" t="s">
        <v>793</v>
      </c>
      <c r="R88" s="93"/>
      <c r="S88" s="93">
        <v>0</v>
      </c>
      <c r="T88" s="93" t="s">
        <v>848</v>
      </c>
      <c r="U88" s="93"/>
      <c r="V88" s="93"/>
      <c r="W88" s="93" t="s">
        <v>627</v>
      </c>
      <c r="X88" s="93"/>
      <c r="Y88" s="93" t="s">
        <v>579</v>
      </c>
      <c r="Z88" s="93" t="s">
        <v>580</v>
      </c>
      <c r="AA88" s="93" t="s">
        <v>783</v>
      </c>
      <c r="AB88" s="93" t="s">
        <v>764</v>
      </c>
      <c r="AC88" s="93" t="s">
        <v>784</v>
      </c>
      <c r="AD88" s="93" t="s">
        <v>849</v>
      </c>
      <c r="AE88" s="93"/>
      <c r="AF88" s="93"/>
    </row>
    <row r="89" spans="1:32" x14ac:dyDescent="0.25">
      <c r="A89" s="93" t="s">
        <v>538</v>
      </c>
      <c r="B89" s="93" t="s">
        <v>779</v>
      </c>
      <c r="C89" s="93" t="s">
        <v>571</v>
      </c>
      <c r="D89" s="93"/>
      <c r="E89" s="93" t="s">
        <v>586</v>
      </c>
      <c r="F89" s="93"/>
      <c r="G89" s="98">
        <v>10002515</v>
      </c>
      <c r="H89" s="98">
        <v>18949026</v>
      </c>
      <c r="I89" s="93" t="s">
        <v>607</v>
      </c>
      <c r="J89" s="98">
        <v>2</v>
      </c>
      <c r="K89" s="98">
        <v>22</v>
      </c>
      <c r="L89" s="94">
        <v>-109050</v>
      </c>
      <c r="M89" s="99">
        <v>44593</v>
      </c>
      <c r="N89" s="99">
        <v>44593</v>
      </c>
      <c r="O89" s="99">
        <v>44610</v>
      </c>
      <c r="P89" s="93" t="s">
        <v>850</v>
      </c>
      <c r="Q89" s="93" t="s">
        <v>793</v>
      </c>
      <c r="R89" s="93"/>
      <c r="S89" s="93">
        <v>0</v>
      </c>
      <c r="T89" s="93" t="s">
        <v>851</v>
      </c>
      <c r="U89" s="93"/>
      <c r="V89" s="93"/>
      <c r="W89" s="93" t="s">
        <v>627</v>
      </c>
      <c r="X89" s="93"/>
      <c r="Y89" s="93" t="s">
        <v>579</v>
      </c>
      <c r="Z89" s="93" t="s">
        <v>580</v>
      </c>
      <c r="AA89" s="93" t="s">
        <v>783</v>
      </c>
      <c r="AB89" s="93" t="s">
        <v>764</v>
      </c>
      <c r="AC89" s="93" t="s">
        <v>784</v>
      </c>
      <c r="AD89" s="93" t="s">
        <v>852</v>
      </c>
      <c r="AE89" s="93"/>
      <c r="AF89" s="93"/>
    </row>
    <row r="90" spans="1:32" x14ac:dyDescent="0.25">
      <c r="A90" s="93" t="s">
        <v>538</v>
      </c>
      <c r="B90" s="93" t="s">
        <v>779</v>
      </c>
      <c r="C90" s="93" t="s">
        <v>571</v>
      </c>
      <c r="D90" s="93"/>
      <c r="E90" s="93" t="s">
        <v>586</v>
      </c>
      <c r="F90" s="93"/>
      <c r="G90" s="98">
        <v>10002515</v>
      </c>
      <c r="H90" s="98">
        <v>18949026</v>
      </c>
      <c r="I90" s="93" t="s">
        <v>607</v>
      </c>
      <c r="J90" s="98">
        <v>2</v>
      </c>
      <c r="K90" s="98">
        <v>22</v>
      </c>
      <c r="L90" s="94">
        <v>-184257.08</v>
      </c>
      <c r="M90" s="99">
        <v>44593</v>
      </c>
      <c r="N90" s="99">
        <v>44593</v>
      </c>
      <c r="O90" s="99">
        <v>44610</v>
      </c>
      <c r="P90" s="93" t="s">
        <v>853</v>
      </c>
      <c r="Q90" s="93" t="s">
        <v>793</v>
      </c>
      <c r="R90" s="93"/>
      <c r="S90" s="93">
        <v>0</v>
      </c>
      <c r="T90" s="93" t="s">
        <v>854</v>
      </c>
      <c r="U90" s="93"/>
      <c r="V90" s="93"/>
      <c r="W90" s="93" t="s">
        <v>627</v>
      </c>
      <c r="X90" s="93"/>
      <c r="Y90" s="93" t="s">
        <v>579</v>
      </c>
      <c r="Z90" s="93" t="s">
        <v>580</v>
      </c>
      <c r="AA90" s="93" t="s">
        <v>783</v>
      </c>
      <c r="AB90" s="93" t="s">
        <v>764</v>
      </c>
      <c r="AC90" s="93" t="s">
        <v>784</v>
      </c>
      <c r="AD90" s="93" t="s">
        <v>855</v>
      </c>
      <c r="AE90" s="93"/>
      <c r="AF90" s="93"/>
    </row>
    <row r="91" spans="1:32" x14ac:dyDescent="0.25">
      <c r="A91" s="93" t="s">
        <v>538</v>
      </c>
      <c r="B91" s="93" t="s">
        <v>779</v>
      </c>
      <c r="C91" s="93" t="s">
        <v>571</v>
      </c>
      <c r="D91" s="93"/>
      <c r="E91" s="93" t="s">
        <v>572</v>
      </c>
      <c r="F91" s="93"/>
      <c r="G91" s="98">
        <v>9995789</v>
      </c>
      <c r="H91" s="98">
        <v>1424230</v>
      </c>
      <c r="I91" s="93" t="s">
        <v>573</v>
      </c>
      <c r="J91" s="98">
        <v>2</v>
      </c>
      <c r="K91" s="98">
        <v>22</v>
      </c>
      <c r="L91" s="94">
        <v>15000</v>
      </c>
      <c r="M91" s="99">
        <v>44571</v>
      </c>
      <c r="N91" s="99">
        <v>44595</v>
      </c>
      <c r="O91" s="99">
        <v>44595</v>
      </c>
      <c r="P91" s="93" t="s">
        <v>856</v>
      </c>
      <c r="Q91" s="93" t="s">
        <v>299</v>
      </c>
      <c r="R91" s="93" t="s">
        <v>857</v>
      </c>
      <c r="S91" s="93" t="s">
        <v>858</v>
      </c>
      <c r="T91" s="93" t="s">
        <v>797</v>
      </c>
      <c r="U91" s="93"/>
      <c r="V91" s="93"/>
      <c r="W91" s="93"/>
      <c r="X91" s="93"/>
      <c r="Y91" s="93" t="s">
        <v>579</v>
      </c>
      <c r="Z91" s="93" t="s">
        <v>580</v>
      </c>
      <c r="AA91" s="93" t="s">
        <v>581</v>
      </c>
      <c r="AB91" s="93" t="s">
        <v>582</v>
      </c>
      <c r="AC91" s="93" t="s">
        <v>784</v>
      </c>
      <c r="AD91" s="93" t="s">
        <v>795</v>
      </c>
      <c r="AE91" s="93"/>
      <c r="AF91" s="93"/>
    </row>
    <row r="92" spans="1:32" x14ac:dyDescent="0.25">
      <c r="A92" s="93" t="s">
        <v>538</v>
      </c>
      <c r="B92" s="93" t="s">
        <v>779</v>
      </c>
      <c r="C92" s="93" t="s">
        <v>571</v>
      </c>
      <c r="D92" s="93"/>
      <c r="E92" s="93" t="s">
        <v>572</v>
      </c>
      <c r="F92" s="93"/>
      <c r="G92" s="98">
        <v>9997141</v>
      </c>
      <c r="H92" s="98">
        <v>1424749</v>
      </c>
      <c r="I92" s="93" t="s">
        <v>573</v>
      </c>
      <c r="J92" s="98">
        <v>2</v>
      </c>
      <c r="K92" s="98">
        <v>22</v>
      </c>
      <c r="L92" s="94">
        <v>107812.38</v>
      </c>
      <c r="M92" s="99">
        <v>44591</v>
      </c>
      <c r="N92" s="99">
        <v>44599</v>
      </c>
      <c r="O92" s="99">
        <v>44599</v>
      </c>
      <c r="P92" s="93" t="s">
        <v>859</v>
      </c>
      <c r="Q92" s="93" t="s">
        <v>860</v>
      </c>
      <c r="R92" s="93" t="s">
        <v>861</v>
      </c>
      <c r="S92" s="93" t="s">
        <v>862</v>
      </c>
      <c r="T92" s="93" t="s">
        <v>863</v>
      </c>
      <c r="U92" s="93"/>
      <c r="V92" s="93"/>
      <c r="W92" s="93"/>
      <c r="X92" s="93"/>
      <c r="Y92" s="93" t="s">
        <v>579</v>
      </c>
      <c r="Z92" s="93" t="s">
        <v>580</v>
      </c>
      <c r="AA92" s="93" t="s">
        <v>581</v>
      </c>
      <c r="AB92" s="93" t="s">
        <v>582</v>
      </c>
      <c r="AC92" s="93" t="s">
        <v>784</v>
      </c>
      <c r="AD92" s="93" t="s">
        <v>864</v>
      </c>
      <c r="AE92" s="93"/>
      <c r="AF92" s="93"/>
    </row>
    <row r="93" spans="1:32" x14ac:dyDescent="0.25">
      <c r="A93" s="95" t="s">
        <v>538</v>
      </c>
      <c r="B93" s="95" t="s">
        <v>779</v>
      </c>
      <c r="C93" s="95" t="s">
        <v>571</v>
      </c>
      <c r="D93" s="95"/>
      <c r="E93" s="95" t="s">
        <v>572</v>
      </c>
      <c r="F93" s="95"/>
      <c r="G93" s="98">
        <v>9999076</v>
      </c>
      <c r="H93" s="98">
        <v>1425333</v>
      </c>
      <c r="I93" s="93" t="s">
        <v>573</v>
      </c>
      <c r="J93" s="98">
        <v>2</v>
      </c>
      <c r="K93" s="98">
        <v>22</v>
      </c>
      <c r="L93" s="100">
        <v>316400</v>
      </c>
      <c r="M93" s="101">
        <v>43874</v>
      </c>
      <c r="N93" s="101">
        <v>44602</v>
      </c>
      <c r="O93" s="101">
        <v>44602</v>
      </c>
      <c r="P93" s="95" t="s">
        <v>865</v>
      </c>
      <c r="Q93" s="95" t="s">
        <v>866</v>
      </c>
      <c r="R93" s="95" t="s">
        <v>867</v>
      </c>
      <c r="S93" s="95" t="s">
        <v>868</v>
      </c>
      <c r="T93" s="95" t="s">
        <v>869</v>
      </c>
      <c r="U93" s="95"/>
      <c r="V93" s="95"/>
      <c r="W93" s="95"/>
      <c r="X93" s="95"/>
      <c r="Y93" s="95" t="s">
        <v>579</v>
      </c>
      <c r="Z93" s="95" t="s">
        <v>580</v>
      </c>
      <c r="AA93" s="95" t="s">
        <v>581</v>
      </c>
      <c r="AB93" s="95" t="s">
        <v>582</v>
      </c>
      <c r="AC93" s="95" t="s">
        <v>784</v>
      </c>
      <c r="AD93" s="95" t="s">
        <v>870</v>
      </c>
      <c r="AE93" s="95"/>
      <c r="AF93" s="95"/>
    </row>
    <row r="94" spans="1:32" x14ac:dyDescent="0.25">
      <c r="A94" s="96" t="s">
        <v>540</v>
      </c>
      <c r="B94" s="96"/>
      <c r="C94" s="96"/>
      <c r="D94" s="96"/>
      <c r="E94" s="96"/>
      <c r="F94" s="96"/>
      <c r="G94" s="96"/>
      <c r="H94" s="96"/>
      <c r="I94" s="96"/>
      <c r="J94" s="96"/>
      <c r="K94" s="96"/>
      <c r="L94" s="104">
        <v>1328929.0900000001</v>
      </c>
      <c r="M94" s="96"/>
      <c r="N94" s="96"/>
      <c r="O94" s="96"/>
      <c r="P94" s="96"/>
      <c r="Q94" s="96"/>
      <c r="R94" s="96"/>
      <c r="S94" s="96"/>
      <c r="T94" s="96"/>
      <c r="U94" s="96"/>
      <c r="V94" s="96"/>
      <c r="W94" s="96"/>
      <c r="X94" s="96"/>
      <c r="Y94" s="96"/>
      <c r="Z94" s="96"/>
      <c r="AA94" s="96"/>
      <c r="AB94" s="96"/>
      <c r="AC94" s="96"/>
      <c r="AD94" s="96"/>
      <c r="AE94" s="96"/>
      <c r="AF94" s="96"/>
    </row>
    <row r="95" spans="1:32" x14ac:dyDescent="0.25">
      <c r="G95" s="105"/>
      <c r="H95" s="105"/>
      <c r="J95" s="105"/>
      <c r="K95" s="105"/>
    </row>
    <row r="96" spans="1:32" ht="31.5" x14ac:dyDescent="0.25">
      <c r="A96" s="90" t="s">
        <v>535</v>
      </c>
      <c r="B96" s="90" t="s">
        <v>489</v>
      </c>
      <c r="C96" s="90" t="s">
        <v>541</v>
      </c>
      <c r="D96" s="90" t="s">
        <v>542</v>
      </c>
      <c r="E96" s="90" t="s">
        <v>543</v>
      </c>
      <c r="F96" s="90" t="s">
        <v>544</v>
      </c>
      <c r="G96" s="90" t="s">
        <v>545</v>
      </c>
      <c r="H96" s="90" t="s">
        <v>546</v>
      </c>
      <c r="I96" s="90" t="s">
        <v>547</v>
      </c>
      <c r="J96" s="90" t="s">
        <v>548</v>
      </c>
      <c r="K96" s="90" t="s">
        <v>549</v>
      </c>
      <c r="L96" s="90" t="s">
        <v>550</v>
      </c>
      <c r="M96" s="90" t="s">
        <v>552</v>
      </c>
      <c r="N96" s="90" t="s">
        <v>10</v>
      </c>
      <c r="O96" s="90" t="s">
        <v>553</v>
      </c>
      <c r="P96" s="90" t="s">
        <v>554</v>
      </c>
      <c r="Q96" s="90" t="s">
        <v>555</v>
      </c>
      <c r="R96" s="90" t="s">
        <v>556</v>
      </c>
      <c r="S96" s="90" t="s">
        <v>557</v>
      </c>
      <c r="T96" s="90" t="s">
        <v>558</v>
      </c>
      <c r="U96" s="90" t="s">
        <v>559</v>
      </c>
      <c r="V96" s="90" t="s">
        <v>560</v>
      </c>
      <c r="W96" s="90" t="s">
        <v>561</v>
      </c>
      <c r="X96" s="90" t="s">
        <v>562</v>
      </c>
      <c r="Y96" s="90" t="s">
        <v>563</v>
      </c>
      <c r="Z96" s="90" t="s">
        <v>564</v>
      </c>
      <c r="AA96" s="90" t="s">
        <v>565</v>
      </c>
      <c r="AB96" s="90" t="s">
        <v>566</v>
      </c>
      <c r="AC96" s="90" t="s">
        <v>567</v>
      </c>
      <c r="AD96" s="90" t="s">
        <v>551</v>
      </c>
      <c r="AE96" s="90" t="s">
        <v>568</v>
      </c>
      <c r="AF96" s="90" t="s">
        <v>569</v>
      </c>
    </row>
    <row r="97" spans="1:32" x14ac:dyDescent="0.25">
      <c r="A97" s="93" t="s">
        <v>536</v>
      </c>
      <c r="B97" s="93" t="s">
        <v>618</v>
      </c>
      <c r="C97" s="93" t="s">
        <v>571</v>
      </c>
      <c r="D97" s="93"/>
      <c r="E97" s="93" t="s">
        <v>572</v>
      </c>
      <c r="F97" s="93"/>
      <c r="G97" s="98">
        <v>10008474</v>
      </c>
      <c r="H97" s="98">
        <v>1426205</v>
      </c>
      <c r="I97" s="93" t="s">
        <v>573</v>
      </c>
      <c r="J97" s="98">
        <v>3</v>
      </c>
      <c r="K97" s="98">
        <v>22</v>
      </c>
      <c r="L97" s="94">
        <v>15000</v>
      </c>
      <c r="M97" s="99">
        <v>44624</v>
      </c>
      <c r="N97" s="99">
        <v>44630</v>
      </c>
      <c r="O97" s="99">
        <v>44630</v>
      </c>
      <c r="P97" s="93" t="s">
        <v>871</v>
      </c>
      <c r="Q97" s="93" t="s">
        <v>872</v>
      </c>
      <c r="R97" s="93" t="s">
        <v>873</v>
      </c>
      <c r="S97" s="93" t="s">
        <v>874</v>
      </c>
      <c r="T97" s="93" t="s">
        <v>626</v>
      </c>
      <c r="U97" s="93"/>
      <c r="V97" s="93"/>
      <c r="W97" s="93"/>
      <c r="X97" s="93"/>
      <c r="Y97" s="93" t="s">
        <v>579</v>
      </c>
      <c r="Z97" s="93" t="s">
        <v>580</v>
      </c>
      <c r="AA97" s="93" t="s">
        <v>581</v>
      </c>
      <c r="AB97" s="93" t="s">
        <v>582</v>
      </c>
      <c r="AC97" s="93" t="s">
        <v>623</v>
      </c>
      <c r="AD97" s="93" t="s">
        <v>624</v>
      </c>
      <c r="AE97" s="93"/>
      <c r="AF97" s="93"/>
    </row>
    <row r="98" spans="1:32" x14ac:dyDescent="0.25">
      <c r="A98" s="93" t="s">
        <v>537</v>
      </c>
      <c r="B98" s="93" t="s">
        <v>643</v>
      </c>
      <c r="C98" s="93" t="s">
        <v>571</v>
      </c>
      <c r="D98" s="93"/>
      <c r="E98" s="93" t="s">
        <v>586</v>
      </c>
      <c r="F98" s="93"/>
      <c r="G98" s="98">
        <v>10002045</v>
      </c>
      <c r="H98" s="98">
        <v>18947722</v>
      </c>
      <c r="I98" s="93" t="s">
        <v>607</v>
      </c>
      <c r="J98" s="98">
        <v>3</v>
      </c>
      <c r="K98" s="98">
        <v>22</v>
      </c>
      <c r="L98" s="94">
        <v>-280000</v>
      </c>
      <c r="M98" s="99">
        <v>44651</v>
      </c>
      <c r="N98" s="99">
        <v>44651</v>
      </c>
      <c r="O98" s="99">
        <v>44609</v>
      </c>
      <c r="P98" s="93" t="s">
        <v>875</v>
      </c>
      <c r="Q98" s="93" t="s">
        <v>686</v>
      </c>
      <c r="R98" s="93"/>
      <c r="S98" s="93">
        <v>0</v>
      </c>
      <c r="T98" s="93" t="s">
        <v>672</v>
      </c>
      <c r="U98" s="93"/>
      <c r="V98" s="93"/>
      <c r="W98" s="93" t="s">
        <v>627</v>
      </c>
      <c r="X98" s="93"/>
      <c r="Y98" s="93" t="s">
        <v>579</v>
      </c>
      <c r="Z98" s="93" t="s">
        <v>580</v>
      </c>
      <c r="AA98" s="93" t="s">
        <v>648</v>
      </c>
      <c r="AB98" s="93" t="s">
        <v>582</v>
      </c>
      <c r="AC98" s="93" t="s">
        <v>649</v>
      </c>
      <c r="AD98" s="93" t="s">
        <v>668</v>
      </c>
      <c r="AE98" s="93"/>
      <c r="AF98" s="93"/>
    </row>
    <row r="99" spans="1:32" x14ac:dyDescent="0.25">
      <c r="A99" s="93" t="s">
        <v>537</v>
      </c>
      <c r="B99" s="93" t="s">
        <v>643</v>
      </c>
      <c r="C99" s="93" t="s">
        <v>571</v>
      </c>
      <c r="D99" s="93"/>
      <c r="E99" s="93" t="s">
        <v>586</v>
      </c>
      <c r="F99" s="93"/>
      <c r="G99" s="98">
        <v>10003269</v>
      </c>
      <c r="H99" s="98">
        <v>18952835</v>
      </c>
      <c r="I99" s="93" t="s">
        <v>607</v>
      </c>
      <c r="J99" s="98">
        <v>3</v>
      </c>
      <c r="K99" s="98">
        <v>22</v>
      </c>
      <c r="L99" s="94">
        <v>-122500</v>
      </c>
      <c r="M99" s="99">
        <v>44651</v>
      </c>
      <c r="N99" s="99">
        <v>44651</v>
      </c>
      <c r="O99" s="99">
        <v>44614</v>
      </c>
      <c r="P99" s="93" t="s">
        <v>876</v>
      </c>
      <c r="Q99" s="93" t="s">
        <v>646</v>
      </c>
      <c r="R99" s="93"/>
      <c r="S99" s="93">
        <v>0</v>
      </c>
      <c r="T99" s="93" t="s">
        <v>877</v>
      </c>
      <c r="U99" s="93"/>
      <c r="V99" s="93"/>
      <c r="W99" s="93" t="s">
        <v>627</v>
      </c>
      <c r="X99" s="93"/>
      <c r="Y99" s="93" t="s">
        <v>579</v>
      </c>
      <c r="Z99" s="93" t="s">
        <v>580</v>
      </c>
      <c r="AA99" s="93" t="s">
        <v>648</v>
      </c>
      <c r="AB99" s="93" t="s">
        <v>582</v>
      </c>
      <c r="AC99" s="93" t="s">
        <v>649</v>
      </c>
      <c r="AD99" s="93" t="s">
        <v>878</v>
      </c>
      <c r="AE99" s="93"/>
      <c r="AF99" s="93"/>
    </row>
    <row r="100" spans="1:32" x14ac:dyDescent="0.25">
      <c r="A100" s="93" t="s">
        <v>537</v>
      </c>
      <c r="B100" s="93" t="s">
        <v>688</v>
      </c>
      <c r="C100" s="93" t="s">
        <v>571</v>
      </c>
      <c r="D100" s="93"/>
      <c r="E100" s="93" t="s">
        <v>602</v>
      </c>
      <c r="F100" s="93"/>
      <c r="G100" s="98">
        <v>10008177</v>
      </c>
      <c r="H100" s="98">
        <v>3941282</v>
      </c>
      <c r="I100" s="93" t="s">
        <v>603</v>
      </c>
      <c r="J100" s="98">
        <v>3</v>
      </c>
      <c r="K100" s="98">
        <v>22</v>
      </c>
      <c r="L100" s="94">
        <v>5000</v>
      </c>
      <c r="M100" s="99">
        <v>44651</v>
      </c>
      <c r="N100" s="99">
        <v>44630</v>
      </c>
      <c r="O100" s="99">
        <v>44630</v>
      </c>
      <c r="P100" s="93" t="s">
        <v>604</v>
      </c>
      <c r="Q100" s="93" t="s">
        <v>879</v>
      </c>
      <c r="R100" s="93"/>
      <c r="S100" s="93" t="s">
        <v>880</v>
      </c>
      <c r="T100" s="93" t="s">
        <v>881</v>
      </c>
      <c r="U100" s="93"/>
      <c r="V100" s="93"/>
      <c r="W100" s="93"/>
      <c r="X100" s="93"/>
      <c r="Y100" s="93" t="s">
        <v>579</v>
      </c>
      <c r="Z100" s="93" t="s">
        <v>580</v>
      </c>
      <c r="AA100" s="93" t="s">
        <v>582</v>
      </c>
      <c r="AB100" s="93" t="s">
        <v>582</v>
      </c>
      <c r="AC100" s="93" t="s">
        <v>695</v>
      </c>
      <c r="AD100" s="93"/>
      <c r="AE100" s="93"/>
      <c r="AF100" s="93"/>
    </row>
    <row r="101" spans="1:32" x14ac:dyDescent="0.25">
      <c r="A101" s="93" t="s">
        <v>537</v>
      </c>
      <c r="B101" s="93" t="s">
        <v>688</v>
      </c>
      <c r="C101" s="93" t="s">
        <v>571</v>
      </c>
      <c r="D101" s="93"/>
      <c r="E101" s="93" t="s">
        <v>586</v>
      </c>
      <c r="F101" s="93"/>
      <c r="G101" s="98">
        <v>10002450</v>
      </c>
      <c r="H101" s="98">
        <v>18949005</v>
      </c>
      <c r="I101" s="93" t="s">
        <v>607</v>
      </c>
      <c r="J101" s="98">
        <v>3</v>
      </c>
      <c r="K101" s="98">
        <v>22</v>
      </c>
      <c r="L101" s="94">
        <v>-225000</v>
      </c>
      <c r="M101" s="99">
        <v>44651</v>
      </c>
      <c r="N101" s="99">
        <v>44651</v>
      </c>
      <c r="O101" s="99">
        <v>44610</v>
      </c>
      <c r="P101" s="93" t="s">
        <v>882</v>
      </c>
      <c r="Q101" s="93" t="s">
        <v>883</v>
      </c>
      <c r="R101" s="93"/>
      <c r="S101" s="93">
        <v>0</v>
      </c>
      <c r="T101" s="93" t="s">
        <v>694</v>
      </c>
      <c r="U101" s="93"/>
      <c r="V101" s="93"/>
      <c r="W101" s="93"/>
      <c r="X101" s="93"/>
      <c r="Y101" s="93" t="s">
        <v>579</v>
      </c>
      <c r="Z101" s="93" t="s">
        <v>580</v>
      </c>
      <c r="AA101" s="93" t="s">
        <v>884</v>
      </c>
      <c r="AB101" s="93" t="s">
        <v>582</v>
      </c>
      <c r="AC101" s="93" t="s">
        <v>695</v>
      </c>
      <c r="AD101" s="93" t="s">
        <v>689</v>
      </c>
      <c r="AE101" s="93"/>
      <c r="AF101" s="93"/>
    </row>
    <row r="102" spans="1:32" x14ac:dyDescent="0.25">
      <c r="A102" s="93" t="s">
        <v>537</v>
      </c>
      <c r="B102" s="93" t="s">
        <v>688</v>
      </c>
      <c r="C102" s="93" t="s">
        <v>571</v>
      </c>
      <c r="D102" s="93"/>
      <c r="E102" s="93" t="s">
        <v>586</v>
      </c>
      <c r="F102" s="93"/>
      <c r="G102" s="98">
        <v>10002450</v>
      </c>
      <c r="H102" s="98">
        <v>18949005</v>
      </c>
      <c r="I102" s="93" t="s">
        <v>607</v>
      </c>
      <c r="J102" s="98">
        <v>3</v>
      </c>
      <c r="K102" s="98">
        <v>22</v>
      </c>
      <c r="L102" s="94">
        <v>-202500</v>
      </c>
      <c r="M102" s="99">
        <v>44651</v>
      </c>
      <c r="N102" s="99">
        <v>44651</v>
      </c>
      <c r="O102" s="99">
        <v>44610</v>
      </c>
      <c r="P102" s="93" t="s">
        <v>885</v>
      </c>
      <c r="Q102" s="93" t="s">
        <v>883</v>
      </c>
      <c r="R102" s="93"/>
      <c r="S102" s="93">
        <v>0</v>
      </c>
      <c r="T102" s="93" t="s">
        <v>700</v>
      </c>
      <c r="U102" s="93"/>
      <c r="V102" s="93"/>
      <c r="W102" s="93"/>
      <c r="X102" s="93"/>
      <c r="Y102" s="93" t="s">
        <v>579</v>
      </c>
      <c r="Z102" s="93" t="s">
        <v>580</v>
      </c>
      <c r="AA102" s="93" t="s">
        <v>884</v>
      </c>
      <c r="AB102" s="93" t="s">
        <v>582</v>
      </c>
      <c r="AC102" s="93" t="s">
        <v>695</v>
      </c>
      <c r="AD102" s="93" t="s">
        <v>696</v>
      </c>
      <c r="AE102" s="93"/>
      <c r="AF102" s="93"/>
    </row>
    <row r="103" spans="1:32" x14ac:dyDescent="0.25">
      <c r="A103" s="93" t="s">
        <v>537</v>
      </c>
      <c r="B103" s="93" t="s">
        <v>701</v>
      </c>
      <c r="C103" s="93" t="s">
        <v>571</v>
      </c>
      <c r="D103" s="93"/>
      <c r="E103" s="93" t="s">
        <v>586</v>
      </c>
      <c r="F103" s="93"/>
      <c r="G103" s="98">
        <v>10003302</v>
      </c>
      <c r="H103" s="98">
        <v>18952907</v>
      </c>
      <c r="I103" s="93" t="s">
        <v>607</v>
      </c>
      <c r="J103" s="98">
        <v>3</v>
      </c>
      <c r="K103" s="98">
        <v>22</v>
      </c>
      <c r="L103" s="94">
        <v>-512478.75</v>
      </c>
      <c r="M103" s="99">
        <v>44651</v>
      </c>
      <c r="N103" s="99">
        <v>44651</v>
      </c>
      <c r="O103" s="99">
        <v>44614</v>
      </c>
      <c r="P103" s="93" t="s">
        <v>886</v>
      </c>
      <c r="Q103" s="93" t="s">
        <v>886</v>
      </c>
      <c r="R103" s="93"/>
      <c r="S103" s="93">
        <v>0</v>
      </c>
      <c r="T103" s="93" t="s">
        <v>887</v>
      </c>
      <c r="U103" s="93"/>
      <c r="V103" s="93"/>
      <c r="W103" s="93"/>
      <c r="X103" s="93"/>
      <c r="Y103" s="93" t="s">
        <v>579</v>
      </c>
      <c r="Z103" s="93" t="s">
        <v>580</v>
      </c>
      <c r="AA103" s="93" t="s">
        <v>888</v>
      </c>
      <c r="AB103" s="93" t="s">
        <v>582</v>
      </c>
      <c r="AC103" s="93" t="s">
        <v>707</v>
      </c>
      <c r="AD103" s="93" t="s">
        <v>889</v>
      </c>
      <c r="AE103" s="93"/>
      <c r="AF103" s="93"/>
    </row>
    <row r="104" spans="1:32" x14ac:dyDescent="0.25">
      <c r="A104" s="93" t="s">
        <v>537</v>
      </c>
      <c r="B104" s="93" t="s">
        <v>701</v>
      </c>
      <c r="C104" s="93" t="s">
        <v>571</v>
      </c>
      <c r="D104" s="93"/>
      <c r="E104" s="93" t="s">
        <v>586</v>
      </c>
      <c r="F104" s="93"/>
      <c r="G104" s="98">
        <v>10003306</v>
      </c>
      <c r="H104" s="98">
        <v>18952908</v>
      </c>
      <c r="I104" s="93" t="s">
        <v>607</v>
      </c>
      <c r="J104" s="98">
        <v>3</v>
      </c>
      <c r="K104" s="98">
        <v>22</v>
      </c>
      <c r="L104" s="94">
        <v>-248433</v>
      </c>
      <c r="M104" s="99">
        <v>44651</v>
      </c>
      <c r="N104" s="99">
        <v>44651</v>
      </c>
      <c r="O104" s="99">
        <v>44614</v>
      </c>
      <c r="P104" s="93" t="s">
        <v>890</v>
      </c>
      <c r="Q104" s="93" t="s">
        <v>891</v>
      </c>
      <c r="R104" s="93"/>
      <c r="S104" s="93">
        <v>0</v>
      </c>
      <c r="T104" s="93" t="s">
        <v>892</v>
      </c>
      <c r="U104" s="93"/>
      <c r="V104" s="93"/>
      <c r="W104" s="93"/>
      <c r="X104" s="93"/>
      <c r="Y104" s="93" t="s">
        <v>579</v>
      </c>
      <c r="Z104" s="93" t="s">
        <v>580</v>
      </c>
      <c r="AA104" s="93" t="s">
        <v>888</v>
      </c>
      <c r="AB104" s="93" t="s">
        <v>582</v>
      </c>
      <c r="AC104" s="93" t="s">
        <v>707</v>
      </c>
      <c r="AD104" s="93" t="s">
        <v>893</v>
      </c>
      <c r="AE104" s="93"/>
      <c r="AF104" s="93"/>
    </row>
    <row r="105" spans="1:32" x14ac:dyDescent="0.25">
      <c r="A105" s="93" t="s">
        <v>537</v>
      </c>
      <c r="B105" s="93" t="s">
        <v>701</v>
      </c>
      <c r="C105" s="93" t="s">
        <v>571</v>
      </c>
      <c r="D105" s="93"/>
      <c r="E105" s="93" t="s">
        <v>586</v>
      </c>
      <c r="F105" s="93"/>
      <c r="G105" s="98">
        <v>10003348</v>
      </c>
      <c r="H105" s="98">
        <v>18953424</v>
      </c>
      <c r="I105" s="93" t="s">
        <v>607</v>
      </c>
      <c r="J105" s="98">
        <v>3</v>
      </c>
      <c r="K105" s="98">
        <v>22</v>
      </c>
      <c r="L105" s="94">
        <v>-125000</v>
      </c>
      <c r="M105" s="99">
        <v>44651</v>
      </c>
      <c r="N105" s="99">
        <v>44651</v>
      </c>
      <c r="O105" s="99">
        <v>44614</v>
      </c>
      <c r="P105" s="93" t="s">
        <v>894</v>
      </c>
      <c r="Q105" s="93" t="s">
        <v>895</v>
      </c>
      <c r="R105" s="93"/>
      <c r="S105" s="93">
        <v>0</v>
      </c>
      <c r="T105" s="93" t="s">
        <v>887</v>
      </c>
      <c r="U105" s="93"/>
      <c r="V105" s="93"/>
      <c r="W105" s="93" t="s">
        <v>611</v>
      </c>
      <c r="X105" s="93"/>
      <c r="Y105" s="93" t="s">
        <v>579</v>
      </c>
      <c r="Z105" s="93" t="s">
        <v>580</v>
      </c>
      <c r="AA105" s="93" t="s">
        <v>888</v>
      </c>
      <c r="AB105" s="93" t="s">
        <v>582</v>
      </c>
      <c r="AC105" s="93" t="s">
        <v>707</v>
      </c>
      <c r="AD105" s="93" t="s">
        <v>896</v>
      </c>
      <c r="AE105" s="93"/>
      <c r="AF105" s="93"/>
    </row>
    <row r="106" spans="1:32" x14ac:dyDescent="0.25">
      <c r="A106" s="93" t="s">
        <v>539</v>
      </c>
      <c r="B106" s="93" t="s">
        <v>570</v>
      </c>
      <c r="C106" s="93" t="s">
        <v>571</v>
      </c>
      <c r="D106" s="93"/>
      <c r="E106" s="93" t="s">
        <v>572</v>
      </c>
      <c r="F106" s="93"/>
      <c r="G106" s="98">
        <v>10009332</v>
      </c>
      <c r="H106" s="98">
        <v>1427049</v>
      </c>
      <c r="I106" s="93" t="s">
        <v>573</v>
      </c>
      <c r="J106" s="98">
        <v>3</v>
      </c>
      <c r="K106" s="98">
        <v>22</v>
      </c>
      <c r="L106" s="94">
        <v>271585</v>
      </c>
      <c r="M106" s="99">
        <v>44593</v>
      </c>
      <c r="N106" s="99">
        <v>44630</v>
      </c>
      <c r="O106" s="99">
        <v>44630</v>
      </c>
      <c r="P106" s="93" t="s">
        <v>897</v>
      </c>
      <c r="Q106" s="93" t="s">
        <v>153</v>
      </c>
      <c r="R106" s="93" t="s">
        <v>898</v>
      </c>
      <c r="S106" s="93" t="s">
        <v>899</v>
      </c>
      <c r="T106" s="93" t="s">
        <v>900</v>
      </c>
      <c r="U106" s="93"/>
      <c r="V106" s="93"/>
      <c r="W106" s="93"/>
      <c r="X106" s="93"/>
      <c r="Y106" s="93" t="s">
        <v>579</v>
      </c>
      <c r="Z106" s="93" t="s">
        <v>580</v>
      </c>
      <c r="AA106" s="93" t="s">
        <v>581</v>
      </c>
      <c r="AB106" s="93" t="s">
        <v>582</v>
      </c>
      <c r="AC106" s="93" t="s">
        <v>583</v>
      </c>
      <c r="AD106" s="93" t="s">
        <v>901</v>
      </c>
      <c r="AE106" s="93"/>
      <c r="AF106" s="93"/>
    </row>
    <row r="107" spans="1:32" x14ac:dyDescent="0.25">
      <c r="A107" s="93" t="s">
        <v>539</v>
      </c>
      <c r="B107" s="93" t="s">
        <v>570</v>
      </c>
      <c r="C107" s="93" t="s">
        <v>571</v>
      </c>
      <c r="D107" s="93"/>
      <c r="E107" s="93" t="s">
        <v>572</v>
      </c>
      <c r="F107" s="93"/>
      <c r="G107" s="98">
        <v>10009584</v>
      </c>
      <c r="H107" s="98">
        <v>1427301</v>
      </c>
      <c r="I107" s="93" t="s">
        <v>573</v>
      </c>
      <c r="J107" s="98">
        <v>3</v>
      </c>
      <c r="K107" s="98">
        <v>22</v>
      </c>
      <c r="L107" s="94">
        <v>303766.65999999997</v>
      </c>
      <c r="M107" s="99">
        <v>44595</v>
      </c>
      <c r="N107" s="99">
        <v>44630</v>
      </c>
      <c r="O107" s="99">
        <v>44630</v>
      </c>
      <c r="P107" s="93" t="s">
        <v>902</v>
      </c>
      <c r="Q107" s="93" t="s">
        <v>903</v>
      </c>
      <c r="R107" s="93" t="s">
        <v>904</v>
      </c>
      <c r="S107" s="93" t="s">
        <v>899</v>
      </c>
      <c r="T107" s="93" t="s">
        <v>905</v>
      </c>
      <c r="U107" s="93"/>
      <c r="V107" s="93"/>
      <c r="W107" s="93"/>
      <c r="X107" s="93"/>
      <c r="Y107" s="93" t="s">
        <v>579</v>
      </c>
      <c r="Z107" s="93" t="s">
        <v>580</v>
      </c>
      <c r="AA107" s="93" t="s">
        <v>581</v>
      </c>
      <c r="AB107" s="93" t="s">
        <v>582</v>
      </c>
      <c r="AC107" s="93" t="s">
        <v>583</v>
      </c>
      <c r="AD107" s="93" t="s">
        <v>906</v>
      </c>
      <c r="AE107" s="93"/>
      <c r="AF107" s="93"/>
    </row>
    <row r="108" spans="1:32" x14ac:dyDescent="0.25">
      <c r="A108" s="93" t="s">
        <v>539</v>
      </c>
      <c r="B108" s="93" t="s">
        <v>570</v>
      </c>
      <c r="C108" s="93" t="s">
        <v>571</v>
      </c>
      <c r="D108" s="93"/>
      <c r="E108" s="93" t="s">
        <v>572</v>
      </c>
      <c r="F108" s="93"/>
      <c r="G108" s="98">
        <v>10016916</v>
      </c>
      <c r="H108" s="98">
        <v>1430168</v>
      </c>
      <c r="I108" s="93" t="s">
        <v>573</v>
      </c>
      <c r="J108" s="98">
        <v>3</v>
      </c>
      <c r="K108" s="98">
        <v>22</v>
      </c>
      <c r="L108" s="94">
        <v>39367.5</v>
      </c>
      <c r="M108" s="99">
        <v>44621</v>
      </c>
      <c r="N108" s="99">
        <v>44644</v>
      </c>
      <c r="O108" s="99">
        <v>44644</v>
      </c>
      <c r="P108" s="93" t="s">
        <v>575</v>
      </c>
      <c r="Q108" s="93" t="s">
        <v>147</v>
      </c>
      <c r="R108" s="93" t="s">
        <v>907</v>
      </c>
      <c r="S108" s="93" t="s">
        <v>577</v>
      </c>
      <c r="T108" s="93" t="s">
        <v>578</v>
      </c>
      <c r="U108" s="93"/>
      <c r="V108" s="93"/>
      <c r="W108" s="93"/>
      <c r="X108" s="93"/>
      <c r="Y108" s="93" t="s">
        <v>579</v>
      </c>
      <c r="Z108" s="93" t="s">
        <v>580</v>
      </c>
      <c r="AA108" s="93" t="s">
        <v>581</v>
      </c>
      <c r="AB108" s="93" t="s">
        <v>582</v>
      </c>
      <c r="AC108" s="93" t="s">
        <v>583</v>
      </c>
      <c r="AD108" s="93" t="s">
        <v>574</v>
      </c>
      <c r="AE108" s="93"/>
      <c r="AF108" s="93"/>
    </row>
    <row r="109" spans="1:32" x14ac:dyDescent="0.25">
      <c r="A109" s="93" t="s">
        <v>539</v>
      </c>
      <c r="B109" s="93" t="s">
        <v>570</v>
      </c>
      <c r="C109" s="93" t="s">
        <v>571</v>
      </c>
      <c r="D109" s="93"/>
      <c r="E109" s="93" t="s">
        <v>586</v>
      </c>
      <c r="F109" s="93"/>
      <c r="G109" s="98">
        <v>9999056</v>
      </c>
      <c r="H109" s="98">
        <v>18899426</v>
      </c>
      <c r="I109" s="93" t="s">
        <v>607</v>
      </c>
      <c r="J109" s="98">
        <v>3</v>
      </c>
      <c r="K109" s="98">
        <v>22</v>
      </c>
      <c r="L109" s="94">
        <v>-2492400</v>
      </c>
      <c r="M109" s="99">
        <v>44651</v>
      </c>
      <c r="N109" s="99">
        <v>44651</v>
      </c>
      <c r="O109" s="99">
        <v>44602</v>
      </c>
      <c r="P109" s="93" t="s">
        <v>908</v>
      </c>
      <c r="Q109" s="93" t="s">
        <v>909</v>
      </c>
      <c r="R109" s="93"/>
      <c r="S109" s="93">
        <v>0</v>
      </c>
      <c r="T109" s="93" t="s">
        <v>910</v>
      </c>
      <c r="U109" s="93"/>
      <c r="V109" s="93"/>
      <c r="W109" s="93"/>
      <c r="X109" s="93"/>
      <c r="Y109" s="93" t="s">
        <v>579</v>
      </c>
      <c r="Z109" s="93" t="s">
        <v>580</v>
      </c>
      <c r="AA109" s="93" t="s">
        <v>911</v>
      </c>
      <c r="AB109" s="93" t="s">
        <v>912</v>
      </c>
      <c r="AC109" s="93" t="s">
        <v>583</v>
      </c>
      <c r="AD109" s="93" t="s">
        <v>913</v>
      </c>
      <c r="AE109" s="93"/>
      <c r="AF109" s="93"/>
    </row>
    <row r="110" spans="1:32" x14ac:dyDescent="0.25">
      <c r="A110" s="93" t="s">
        <v>539</v>
      </c>
      <c r="B110" s="93" t="s">
        <v>570</v>
      </c>
      <c r="C110" s="93" t="s">
        <v>571</v>
      </c>
      <c r="D110" s="93"/>
      <c r="E110" s="93" t="s">
        <v>586</v>
      </c>
      <c r="F110" s="93"/>
      <c r="G110" s="98">
        <v>10003819</v>
      </c>
      <c r="H110" s="98">
        <v>18955594</v>
      </c>
      <c r="I110" s="93" t="s">
        <v>607</v>
      </c>
      <c r="J110" s="98">
        <v>3</v>
      </c>
      <c r="K110" s="98">
        <v>22</v>
      </c>
      <c r="L110" s="94">
        <v>-437400</v>
      </c>
      <c r="M110" s="99">
        <v>44651</v>
      </c>
      <c r="N110" s="99">
        <v>44651</v>
      </c>
      <c r="O110" s="99">
        <v>44615</v>
      </c>
      <c r="P110" s="93" t="s">
        <v>914</v>
      </c>
      <c r="Q110" s="93" t="s">
        <v>915</v>
      </c>
      <c r="R110" s="93"/>
      <c r="S110" s="93">
        <v>0</v>
      </c>
      <c r="T110" s="93" t="s">
        <v>916</v>
      </c>
      <c r="U110" s="93"/>
      <c r="V110" s="93"/>
      <c r="W110" s="93"/>
      <c r="X110" s="93"/>
      <c r="Y110" s="93" t="s">
        <v>579</v>
      </c>
      <c r="Z110" s="93" t="s">
        <v>580</v>
      </c>
      <c r="AA110" s="93" t="s">
        <v>911</v>
      </c>
      <c r="AB110" s="93" t="s">
        <v>582</v>
      </c>
      <c r="AC110" s="93" t="s">
        <v>583</v>
      </c>
      <c r="AD110" s="93" t="s">
        <v>917</v>
      </c>
      <c r="AE110" s="93"/>
      <c r="AF110" s="93"/>
    </row>
    <row r="111" spans="1:32" x14ac:dyDescent="0.25">
      <c r="A111" s="93" t="s">
        <v>539</v>
      </c>
      <c r="B111" s="93" t="s">
        <v>570</v>
      </c>
      <c r="C111" s="93" t="s">
        <v>571</v>
      </c>
      <c r="D111" s="93"/>
      <c r="E111" s="93" t="s">
        <v>586</v>
      </c>
      <c r="F111" s="93"/>
      <c r="G111" s="98">
        <v>10003975</v>
      </c>
      <c r="H111" s="98">
        <v>18955659</v>
      </c>
      <c r="I111" s="93" t="s">
        <v>607</v>
      </c>
      <c r="J111" s="98">
        <v>3</v>
      </c>
      <c r="K111" s="98">
        <v>22</v>
      </c>
      <c r="L111" s="94">
        <v>750000</v>
      </c>
      <c r="M111" s="99">
        <v>44651</v>
      </c>
      <c r="N111" s="99">
        <v>44651</v>
      </c>
      <c r="O111" s="99">
        <v>44615</v>
      </c>
      <c r="P111" s="93" t="s">
        <v>918</v>
      </c>
      <c r="Q111" s="93" t="s">
        <v>919</v>
      </c>
      <c r="R111" s="93"/>
      <c r="S111" s="93">
        <v>0</v>
      </c>
      <c r="T111" s="93" t="s">
        <v>920</v>
      </c>
      <c r="U111" s="93"/>
      <c r="V111" s="93"/>
      <c r="W111" s="93" t="s">
        <v>627</v>
      </c>
      <c r="X111" s="93"/>
      <c r="Y111" s="93" t="s">
        <v>579</v>
      </c>
      <c r="Z111" s="93" t="s">
        <v>580</v>
      </c>
      <c r="AA111" s="93" t="s">
        <v>911</v>
      </c>
      <c r="AB111" s="93" t="s">
        <v>582</v>
      </c>
      <c r="AC111" s="93" t="s">
        <v>583</v>
      </c>
      <c r="AD111" s="93" t="s">
        <v>921</v>
      </c>
      <c r="AE111" s="93"/>
      <c r="AF111" s="93"/>
    </row>
    <row r="112" spans="1:32" x14ac:dyDescent="0.25">
      <c r="A112" s="93" t="s">
        <v>539</v>
      </c>
      <c r="B112" s="93" t="s">
        <v>570</v>
      </c>
      <c r="C112" s="93" t="s">
        <v>571</v>
      </c>
      <c r="D112" s="93"/>
      <c r="E112" s="93" t="s">
        <v>586</v>
      </c>
      <c r="F112" s="93"/>
      <c r="G112" s="98">
        <v>10004050</v>
      </c>
      <c r="H112" s="98">
        <v>18956820</v>
      </c>
      <c r="I112" s="93" t="s">
        <v>607</v>
      </c>
      <c r="J112" s="98">
        <v>3</v>
      </c>
      <c r="K112" s="98">
        <v>22</v>
      </c>
      <c r="L112" s="94">
        <v>-342100</v>
      </c>
      <c r="M112" s="99">
        <v>44651</v>
      </c>
      <c r="N112" s="99">
        <v>44651</v>
      </c>
      <c r="O112" s="99">
        <v>44615</v>
      </c>
      <c r="P112" s="93" t="s">
        <v>922</v>
      </c>
      <c r="Q112" s="93" t="s">
        <v>923</v>
      </c>
      <c r="R112" s="93"/>
      <c r="S112" s="93">
        <v>0</v>
      </c>
      <c r="T112" s="93" t="s">
        <v>924</v>
      </c>
      <c r="U112" s="93"/>
      <c r="V112" s="93"/>
      <c r="W112" s="93"/>
      <c r="X112" s="93"/>
      <c r="Y112" s="93" t="s">
        <v>579</v>
      </c>
      <c r="Z112" s="93" t="s">
        <v>580</v>
      </c>
      <c r="AA112" s="93" t="s">
        <v>911</v>
      </c>
      <c r="AB112" s="93" t="s">
        <v>912</v>
      </c>
      <c r="AC112" s="93" t="s">
        <v>583</v>
      </c>
      <c r="AD112" s="93" t="s">
        <v>925</v>
      </c>
      <c r="AE112" s="93"/>
      <c r="AF112" s="93"/>
    </row>
    <row r="113" spans="1:32" x14ac:dyDescent="0.25">
      <c r="A113" s="93" t="s">
        <v>539</v>
      </c>
      <c r="B113" s="93" t="s">
        <v>570</v>
      </c>
      <c r="C113" s="93" t="s">
        <v>571</v>
      </c>
      <c r="D113" s="93"/>
      <c r="E113" s="93" t="s">
        <v>586</v>
      </c>
      <c r="F113" s="93"/>
      <c r="G113" s="98">
        <v>10005784</v>
      </c>
      <c r="H113" s="98">
        <v>18958057</v>
      </c>
      <c r="I113" s="93" t="s">
        <v>607</v>
      </c>
      <c r="J113" s="98">
        <v>3</v>
      </c>
      <c r="K113" s="98">
        <v>22</v>
      </c>
      <c r="L113" s="94">
        <v>-500000</v>
      </c>
      <c r="M113" s="99">
        <v>44651</v>
      </c>
      <c r="N113" s="99">
        <v>44651</v>
      </c>
      <c r="O113" s="99">
        <v>44621</v>
      </c>
      <c r="P113" s="93" t="s">
        <v>926</v>
      </c>
      <c r="Q113" s="93" t="s">
        <v>927</v>
      </c>
      <c r="R113" s="93"/>
      <c r="S113" s="93">
        <v>0</v>
      </c>
      <c r="T113" s="93" t="s">
        <v>920</v>
      </c>
      <c r="U113" s="93"/>
      <c r="V113" s="93"/>
      <c r="W113" s="93" t="s">
        <v>627</v>
      </c>
      <c r="X113" s="93"/>
      <c r="Y113" s="93" t="s">
        <v>579</v>
      </c>
      <c r="Z113" s="93" t="s">
        <v>580</v>
      </c>
      <c r="AA113" s="93" t="s">
        <v>911</v>
      </c>
      <c r="AB113" s="93" t="s">
        <v>928</v>
      </c>
      <c r="AC113" s="93" t="s">
        <v>583</v>
      </c>
      <c r="AD113" s="93" t="s">
        <v>921</v>
      </c>
      <c r="AE113" s="93"/>
      <c r="AF113" s="93"/>
    </row>
    <row r="114" spans="1:32" x14ac:dyDescent="0.25">
      <c r="A114" s="93" t="s">
        <v>539</v>
      </c>
      <c r="B114" s="93" t="s">
        <v>585</v>
      </c>
      <c r="C114" s="93" t="s">
        <v>571</v>
      </c>
      <c r="D114" s="93"/>
      <c r="E114" s="93" t="s">
        <v>572</v>
      </c>
      <c r="F114" s="93"/>
      <c r="G114" s="98">
        <v>10009386</v>
      </c>
      <c r="H114" s="98">
        <v>1427103</v>
      </c>
      <c r="I114" s="93" t="s">
        <v>573</v>
      </c>
      <c r="J114" s="98">
        <v>3</v>
      </c>
      <c r="K114" s="98">
        <v>22</v>
      </c>
      <c r="L114" s="94">
        <v>200000</v>
      </c>
      <c r="M114" s="99">
        <v>44608</v>
      </c>
      <c r="N114" s="99">
        <v>44630</v>
      </c>
      <c r="O114" s="99">
        <v>44630</v>
      </c>
      <c r="P114" s="93" t="s">
        <v>823</v>
      </c>
      <c r="Q114" s="93" t="s">
        <v>227</v>
      </c>
      <c r="R114" s="93" t="s">
        <v>929</v>
      </c>
      <c r="S114" s="93" t="s">
        <v>825</v>
      </c>
      <c r="T114" s="93" t="s">
        <v>826</v>
      </c>
      <c r="U114" s="93"/>
      <c r="V114" s="93"/>
      <c r="W114" s="93"/>
      <c r="X114" s="93"/>
      <c r="Y114" s="93" t="s">
        <v>579</v>
      </c>
      <c r="Z114" s="93" t="s">
        <v>580</v>
      </c>
      <c r="AA114" s="93" t="s">
        <v>581</v>
      </c>
      <c r="AB114" s="93" t="s">
        <v>582</v>
      </c>
      <c r="AC114" s="93" t="s">
        <v>594</v>
      </c>
      <c r="AD114" s="93" t="s">
        <v>827</v>
      </c>
      <c r="AE114" s="93"/>
      <c r="AF114" s="93"/>
    </row>
    <row r="115" spans="1:32" x14ac:dyDescent="0.25">
      <c r="A115" s="93" t="s">
        <v>539</v>
      </c>
      <c r="B115" s="93" t="s">
        <v>585</v>
      </c>
      <c r="C115" s="93" t="s">
        <v>571</v>
      </c>
      <c r="D115" s="93"/>
      <c r="E115" s="93" t="s">
        <v>572</v>
      </c>
      <c r="F115" s="93"/>
      <c r="G115" s="98">
        <v>10009409</v>
      </c>
      <c r="H115" s="98">
        <v>1427126</v>
      </c>
      <c r="I115" s="93" t="s">
        <v>573</v>
      </c>
      <c r="J115" s="98">
        <v>3</v>
      </c>
      <c r="K115" s="98">
        <v>22</v>
      </c>
      <c r="L115" s="94">
        <v>925714.28</v>
      </c>
      <c r="M115" s="99">
        <v>44607</v>
      </c>
      <c r="N115" s="99">
        <v>44630</v>
      </c>
      <c r="O115" s="99">
        <v>44630</v>
      </c>
      <c r="P115" s="93" t="s">
        <v>823</v>
      </c>
      <c r="Q115" s="93" t="s">
        <v>227</v>
      </c>
      <c r="R115" s="93" t="s">
        <v>930</v>
      </c>
      <c r="S115" s="93" t="s">
        <v>825</v>
      </c>
      <c r="T115" s="93" t="s">
        <v>826</v>
      </c>
      <c r="U115" s="93"/>
      <c r="V115" s="93"/>
      <c r="W115" s="93"/>
      <c r="X115" s="93"/>
      <c r="Y115" s="93" t="s">
        <v>579</v>
      </c>
      <c r="Z115" s="93" t="s">
        <v>580</v>
      </c>
      <c r="AA115" s="93" t="s">
        <v>581</v>
      </c>
      <c r="AB115" s="93" t="s">
        <v>582</v>
      </c>
      <c r="AC115" s="93" t="s">
        <v>594</v>
      </c>
      <c r="AD115" s="93" t="s">
        <v>827</v>
      </c>
      <c r="AE115" s="93"/>
      <c r="AF115" s="93"/>
    </row>
    <row r="116" spans="1:32" x14ac:dyDescent="0.25">
      <c r="A116" s="93" t="s">
        <v>539</v>
      </c>
      <c r="B116" s="93" t="s">
        <v>585</v>
      </c>
      <c r="C116" s="93" t="s">
        <v>571</v>
      </c>
      <c r="D116" s="93"/>
      <c r="E116" s="93" t="s">
        <v>572</v>
      </c>
      <c r="F116" s="93"/>
      <c r="G116" s="98">
        <v>10018236</v>
      </c>
      <c r="H116" s="98">
        <v>1430579</v>
      </c>
      <c r="I116" s="93" t="s">
        <v>573</v>
      </c>
      <c r="J116" s="98">
        <v>3</v>
      </c>
      <c r="K116" s="98">
        <v>22</v>
      </c>
      <c r="L116" s="94">
        <v>925714.28</v>
      </c>
      <c r="M116" s="99">
        <v>44627</v>
      </c>
      <c r="N116" s="99">
        <v>44645</v>
      </c>
      <c r="O116" s="99">
        <v>44645</v>
      </c>
      <c r="P116" s="93" t="s">
        <v>823</v>
      </c>
      <c r="Q116" s="93" t="s">
        <v>227</v>
      </c>
      <c r="R116" s="93" t="s">
        <v>931</v>
      </c>
      <c r="S116" s="93" t="s">
        <v>825</v>
      </c>
      <c r="T116" s="93" t="s">
        <v>826</v>
      </c>
      <c r="U116" s="93"/>
      <c r="V116" s="93"/>
      <c r="W116" s="93"/>
      <c r="X116" s="93"/>
      <c r="Y116" s="93" t="s">
        <v>579</v>
      </c>
      <c r="Z116" s="93" t="s">
        <v>580</v>
      </c>
      <c r="AA116" s="93" t="s">
        <v>581</v>
      </c>
      <c r="AB116" s="93" t="s">
        <v>582</v>
      </c>
      <c r="AC116" s="93" t="s">
        <v>594</v>
      </c>
      <c r="AD116" s="93" t="s">
        <v>827</v>
      </c>
      <c r="AE116" s="93"/>
      <c r="AF116" s="93"/>
    </row>
    <row r="117" spans="1:32" x14ac:dyDescent="0.25">
      <c r="A117" s="93" t="s">
        <v>539</v>
      </c>
      <c r="B117" s="93" t="s">
        <v>585</v>
      </c>
      <c r="C117" s="93" t="s">
        <v>571</v>
      </c>
      <c r="D117" s="93"/>
      <c r="E117" s="93" t="s">
        <v>586</v>
      </c>
      <c r="F117" s="93"/>
      <c r="G117" s="98">
        <v>10003485</v>
      </c>
      <c r="H117" s="98">
        <v>18953602</v>
      </c>
      <c r="I117" s="93" t="s">
        <v>607</v>
      </c>
      <c r="J117" s="98">
        <v>3</v>
      </c>
      <c r="K117" s="98">
        <v>22</v>
      </c>
      <c r="L117" s="94">
        <v>-208875</v>
      </c>
      <c r="M117" s="99">
        <v>44651</v>
      </c>
      <c r="N117" s="99">
        <v>44651</v>
      </c>
      <c r="O117" s="99">
        <v>44614</v>
      </c>
      <c r="P117" s="93" t="s">
        <v>932</v>
      </c>
      <c r="Q117" s="93" t="s">
        <v>933</v>
      </c>
      <c r="R117" s="93"/>
      <c r="S117" s="93">
        <v>0</v>
      </c>
      <c r="T117" s="93" t="s">
        <v>934</v>
      </c>
      <c r="U117" s="93"/>
      <c r="V117" s="93"/>
      <c r="W117" s="93"/>
      <c r="X117" s="93"/>
      <c r="Y117" s="93" t="s">
        <v>579</v>
      </c>
      <c r="Z117" s="93" t="s">
        <v>580</v>
      </c>
      <c r="AA117" s="93" t="s">
        <v>911</v>
      </c>
      <c r="AB117" s="93" t="s">
        <v>582</v>
      </c>
      <c r="AC117" s="93" t="s">
        <v>594</v>
      </c>
      <c r="AD117" s="93" t="s">
        <v>935</v>
      </c>
      <c r="AE117" s="93"/>
      <c r="AF117" s="93"/>
    </row>
    <row r="118" spans="1:32" x14ac:dyDescent="0.25">
      <c r="A118" s="93" t="s">
        <v>539</v>
      </c>
      <c r="B118" s="93" t="s">
        <v>585</v>
      </c>
      <c r="C118" s="93" t="s">
        <v>571</v>
      </c>
      <c r="D118" s="93"/>
      <c r="E118" s="93" t="s">
        <v>586</v>
      </c>
      <c r="F118" s="93"/>
      <c r="G118" s="98">
        <v>10004161</v>
      </c>
      <c r="H118" s="98">
        <v>18956830</v>
      </c>
      <c r="I118" s="93" t="s">
        <v>607</v>
      </c>
      <c r="J118" s="98">
        <v>3</v>
      </c>
      <c r="K118" s="98">
        <v>22</v>
      </c>
      <c r="L118" s="94">
        <v>-511100</v>
      </c>
      <c r="M118" s="99">
        <v>44651</v>
      </c>
      <c r="N118" s="99">
        <v>44651</v>
      </c>
      <c r="O118" s="99">
        <v>44616</v>
      </c>
      <c r="P118" s="93" t="s">
        <v>936</v>
      </c>
      <c r="Q118" s="93" t="s">
        <v>937</v>
      </c>
      <c r="R118" s="93"/>
      <c r="S118" s="93">
        <v>0</v>
      </c>
      <c r="T118" s="93" t="s">
        <v>938</v>
      </c>
      <c r="U118" s="93"/>
      <c r="V118" s="93"/>
      <c r="W118" s="93"/>
      <c r="X118" s="93"/>
      <c r="Y118" s="93" t="s">
        <v>579</v>
      </c>
      <c r="Z118" s="93" t="s">
        <v>580</v>
      </c>
      <c r="AA118" s="93" t="s">
        <v>911</v>
      </c>
      <c r="AB118" s="93" t="s">
        <v>912</v>
      </c>
      <c r="AC118" s="93" t="s">
        <v>594</v>
      </c>
      <c r="AD118" s="93" t="s">
        <v>939</v>
      </c>
      <c r="AE118" s="93"/>
      <c r="AF118" s="93"/>
    </row>
    <row r="119" spans="1:32" x14ac:dyDescent="0.25">
      <c r="A119" s="93" t="s">
        <v>539</v>
      </c>
      <c r="B119" s="93" t="s">
        <v>585</v>
      </c>
      <c r="C119" s="93" t="s">
        <v>571</v>
      </c>
      <c r="D119" s="93"/>
      <c r="E119" s="93" t="s">
        <v>586</v>
      </c>
      <c r="F119" s="93"/>
      <c r="G119" s="98">
        <v>10004161</v>
      </c>
      <c r="H119" s="98">
        <v>18956830</v>
      </c>
      <c r="I119" s="93" t="s">
        <v>607</v>
      </c>
      <c r="J119" s="98">
        <v>3</v>
      </c>
      <c r="K119" s="98">
        <v>22</v>
      </c>
      <c r="L119" s="94">
        <v>-67500</v>
      </c>
      <c r="M119" s="99">
        <v>44651</v>
      </c>
      <c r="N119" s="99">
        <v>44651</v>
      </c>
      <c r="O119" s="99">
        <v>44616</v>
      </c>
      <c r="P119" s="93" t="s">
        <v>940</v>
      </c>
      <c r="Q119" s="93" t="s">
        <v>937</v>
      </c>
      <c r="R119" s="93"/>
      <c r="S119" s="93">
        <v>0</v>
      </c>
      <c r="T119" s="93" t="s">
        <v>941</v>
      </c>
      <c r="U119" s="93"/>
      <c r="V119" s="93"/>
      <c r="W119" s="93"/>
      <c r="X119" s="93"/>
      <c r="Y119" s="93" t="s">
        <v>579</v>
      </c>
      <c r="Z119" s="93" t="s">
        <v>580</v>
      </c>
      <c r="AA119" s="93" t="s">
        <v>911</v>
      </c>
      <c r="AB119" s="93" t="s">
        <v>912</v>
      </c>
      <c r="AC119" s="93" t="s">
        <v>594</v>
      </c>
      <c r="AD119" s="93" t="s">
        <v>942</v>
      </c>
      <c r="AE119" s="93"/>
      <c r="AF119" s="93"/>
    </row>
    <row r="120" spans="1:32" x14ac:dyDescent="0.25">
      <c r="A120" s="93" t="s">
        <v>538</v>
      </c>
      <c r="B120" s="93" t="s">
        <v>943</v>
      </c>
      <c r="C120" s="93" t="s">
        <v>571</v>
      </c>
      <c r="D120" s="93"/>
      <c r="E120" s="93" t="s">
        <v>572</v>
      </c>
      <c r="F120" s="93"/>
      <c r="G120" s="98">
        <v>10015392</v>
      </c>
      <c r="H120" s="98">
        <v>1429752</v>
      </c>
      <c r="I120" s="93" t="s">
        <v>573</v>
      </c>
      <c r="J120" s="98">
        <v>3</v>
      </c>
      <c r="K120" s="98">
        <v>22</v>
      </c>
      <c r="L120" s="94">
        <v>50000</v>
      </c>
      <c r="M120" s="99">
        <v>44490</v>
      </c>
      <c r="N120" s="99">
        <v>44641</v>
      </c>
      <c r="O120" s="99">
        <v>44641</v>
      </c>
      <c r="P120" s="93" t="s">
        <v>944</v>
      </c>
      <c r="Q120" s="93" t="s">
        <v>614</v>
      </c>
      <c r="R120" s="93" t="s">
        <v>945</v>
      </c>
      <c r="S120" s="93" t="s">
        <v>946</v>
      </c>
      <c r="T120" s="93" t="s">
        <v>947</v>
      </c>
      <c r="U120" s="93"/>
      <c r="V120" s="93"/>
      <c r="W120" s="93"/>
      <c r="X120" s="93"/>
      <c r="Y120" s="93" t="s">
        <v>579</v>
      </c>
      <c r="Z120" s="93" t="s">
        <v>580</v>
      </c>
      <c r="AA120" s="93" t="s">
        <v>581</v>
      </c>
      <c r="AB120" s="93" t="s">
        <v>582</v>
      </c>
      <c r="AC120" s="93" t="s">
        <v>948</v>
      </c>
      <c r="AD120" s="93" t="s">
        <v>949</v>
      </c>
      <c r="AE120" s="93"/>
      <c r="AF120" s="93"/>
    </row>
    <row r="121" spans="1:32" x14ac:dyDescent="0.25">
      <c r="A121" s="93" t="s">
        <v>538</v>
      </c>
      <c r="B121" s="93" t="s">
        <v>943</v>
      </c>
      <c r="C121" s="93" t="s">
        <v>571</v>
      </c>
      <c r="D121" s="93"/>
      <c r="E121" s="93" t="s">
        <v>586</v>
      </c>
      <c r="F121" s="93"/>
      <c r="G121" s="98">
        <v>10003477</v>
      </c>
      <c r="H121" s="98">
        <v>18953596</v>
      </c>
      <c r="I121" s="93" t="s">
        <v>607</v>
      </c>
      <c r="J121" s="98">
        <v>3</v>
      </c>
      <c r="K121" s="98">
        <v>22</v>
      </c>
      <c r="L121" s="94">
        <v>-50000</v>
      </c>
      <c r="M121" s="99">
        <v>44651</v>
      </c>
      <c r="N121" s="99">
        <v>44651</v>
      </c>
      <c r="O121" s="99">
        <v>44614</v>
      </c>
      <c r="P121" s="93" t="s">
        <v>950</v>
      </c>
      <c r="Q121" s="93" t="s">
        <v>951</v>
      </c>
      <c r="R121" s="93"/>
      <c r="S121" s="93">
        <v>0</v>
      </c>
      <c r="T121" s="93" t="s">
        <v>952</v>
      </c>
      <c r="U121" s="93"/>
      <c r="V121" s="93"/>
      <c r="W121" s="93"/>
      <c r="X121" s="93"/>
      <c r="Y121" s="93" t="s">
        <v>579</v>
      </c>
      <c r="Z121" s="93" t="s">
        <v>580</v>
      </c>
      <c r="AA121" s="93" t="s">
        <v>767</v>
      </c>
      <c r="AB121" s="93" t="s">
        <v>764</v>
      </c>
      <c r="AC121" s="93" t="s">
        <v>948</v>
      </c>
      <c r="AD121" s="93" t="s">
        <v>953</v>
      </c>
      <c r="AE121" s="93"/>
      <c r="AF121" s="93"/>
    </row>
    <row r="122" spans="1:32" x14ac:dyDescent="0.25">
      <c r="A122" s="93" t="s">
        <v>537</v>
      </c>
      <c r="B122" s="93" t="s">
        <v>708</v>
      </c>
      <c r="C122" s="93" t="s">
        <v>571</v>
      </c>
      <c r="D122" s="93"/>
      <c r="E122" s="93" t="s">
        <v>572</v>
      </c>
      <c r="F122" s="93"/>
      <c r="G122" s="98">
        <v>10012422</v>
      </c>
      <c r="H122" s="98">
        <v>1429030</v>
      </c>
      <c r="I122" s="93" t="s">
        <v>573</v>
      </c>
      <c r="J122" s="98">
        <v>3</v>
      </c>
      <c r="K122" s="98">
        <v>22</v>
      </c>
      <c r="L122" s="94">
        <v>100000</v>
      </c>
      <c r="M122" s="99">
        <v>44523</v>
      </c>
      <c r="N122" s="99">
        <v>44634</v>
      </c>
      <c r="O122" s="99">
        <v>44634</v>
      </c>
      <c r="P122" s="93" t="s">
        <v>954</v>
      </c>
      <c r="Q122" s="93" t="s">
        <v>115</v>
      </c>
      <c r="R122" s="93" t="s">
        <v>955</v>
      </c>
      <c r="S122" s="93" t="s">
        <v>699</v>
      </c>
      <c r="T122" s="93" t="s">
        <v>956</v>
      </c>
      <c r="U122" s="93"/>
      <c r="V122" s="93"/>
      <c r="W122" s="93"/>
      <c r="X122" s="93"/>
      <c r="Y122" s="93" t="s">
        <v>579</v>
      </c>
      <c r="Z122" s="93" t="s">
        <v>580</v>
      </c>
      <c r="AA122" s="93" t="s">
        <v>581</v>
      </c>
      <c r="AB122" s="93" t="s">
        <v>582</v>
      </c>
      <c r="AC122" s="93" t="s">
        <v>713</v>
      </c>
      <c r="AD122" s="93" t="s">
        <v>957</v>
      </c>
      <c r="AE122" s="93"/>
      <c r="AF122" s="93"/>
    </row>
    <row r="123" spans="1:32" x14ac:dyDescent="0.25">
      <c r="A123" s="93" t="s">
        <v>538</v>
      </c>
      <c r="B123" s="93" t="s">
        <v>779</v>
      </c>
      <c r="C123" s="93" t="s">
        <v>571</v>
      </c>
      <c r="D123" s="93"/>
      <c r="E123" s="93" t="s">
        <v>572</v>
      </c>
      <c r="F123" s="93" t="s">
        <v>572</v>
      </c>
      <c r="G123" s="98">
        <v>10008572</v>
      </c>
      <c r="H123" s="98">
        <v>1426303</v>
      </c>
      <c r="I123" s="93" t="s">
        <v>573</v>
      </c>
      <c r="J123" s="98">
        <v>3</v>
      </c>
      <c r="K123" s="98">
        <v>22</v>
      </c>
      <c r="L123" s="94">
        <v>-48524.99</v>
      </c>
      <c r="M123" s="99">
        <v>44614</v>
      </c>
      <c r="N123" s="99">
        <v>44630</v>
      </c>
      <c r="O123" s="99">
        <v>44630</v>
      </c>
      <c r="P123" s="93" t="s">
        <v>958</v>
      </c>
      <c r="Q123" s="93" t="s">
        <v>287</v>
      </c>
      <c r="R123" s="93" t="s">
        <v>959</v>
      </c>
      <c r="S123" s="93" t="s">
        <v>960</v>
      </c>
      <c r="T123" s="93" t="s">
        <v>961</v>
      </c>
      <c r="U123" s="93"/>
      <c r="V123" s="93"/>
      <c r="W123" s="93"/>
      <c r="X123" s="93"/>
      <c r="Y123" s="93" t="s">
        <v>579</v>
      </c>
      <c r="Z123" s="93" t="s">
        <v>580</v>
      </c>
      <c r="AA123" s="93" t="s">
        <v>581</v>
      </c>
      <c r="AB123" s="93" t="s">
        <v>582</v>
      </c>
      <c r="AC123" s="93" t="s">
        <v>784</v>
      </c>
      <c r="AD123" s="93" t="s">
        <v>962</v>
      </c>
      <c r="AE123" s="93"/>
      <c r="AF123" s="93"/>
    </row>
    <row r="124" spans="1:32" x14ac:dyDescent="0.25">
      <c r="A124" s="93" t="s">
        <v>538</v>
      </c>
      <c r="B124" s="93" t="s">
        <v>779</v>
      </c>
      <c r="C124" s="93" t="s">
        <v>571</v>
      </c>
      <c r="D124" s="93"/>
      <c r="E124" s="93" t="s">
        <v>572</v>
      </c>
      <c r="F124" s="93" t="s">
        <v>572</v>
      </c>
      <c r="G124" s="98">
        <v>10008572</v>
      </c>
      <c r="H124" s="98">
        <v>1426303</v>
      </c>
      <c r="I124" s="93" t="s">
        <v>573</v>
      </c>
      <c r="J124" s="98">
        <v>3</v>
      </c>
      <c r="K124" s="98">
        <v>22</v>
      </c>
      <c r="L124" s="94">
        <v>48525</v>
      </c>
      <c r="M124" s="99">
        <v>44614</v>
      </c>
      <c r="N124" s="99">
        <v>44630</v>
      </c>
      <c r="O124" s="99">
        <v>44630</v>
      </c>
      <c r="P124" s="93" t="s">
        <v>963</v>
      </c>
      <c r="Q124" s="93" t="s">
        <v>287</v>
      </c>
      <c r="R124" s="93" t="s">
        <v>959</v>
      </c>
      <c r="S124" s="93" t="s">
        <v>960</v>
      </c>
      <c r="T124" s="93" t="s">
        <v>961</v>
      </c>
      <c r="U124" s="93"/>
      <c r="V124" s="93"/>
      <c r="W124" s="93"/>
      <c r="X124" s="93"/>
      <c r="Y124" s="93" t="s">
        <v>579</v>
      </c>
      <c r="Z124" s="93" t="s">
        <v>580</v>
      </c>
      <c r="AA124" s="93" t="s">
        <v>581</v>
      </c>
      <c r="AB124" s="93" t="s">
        <v>582</v>
      </c>
      <c r="AC124" s="93" t="s">
        <v>784</v>
      </c>
      <c r="AD124" s="93" t="s">
        <v>962</v>
      </c>
      <c r="AE124" s="93"/>
      <c r="AF124" s="93"/>
    </row>
    <row r="125" spans="1:32" x14ac:dyDescent="0.25">
      <c r="A125" s="93" t="s">
        <v>538</v>
      </c>
      <c r="B125" s="93" t="s">
        <v>779</v>
      </c>
      <c r="C125" s="93" t="s">
        <v>571</v>
      </c>
      <c r="D125" s="93"/>
      <c r="E125" s="93" t="s">
        <v>602</v>
      </c>
      <c r="F125" s="93"/>
      <c r="G125" s="98">
        <v>10008169</v>
      </c>
      <c r="H125" s="98">
        <v>3940970</v>
      </c>
      <c r="I125" s="93" t="s">
        <v>603</v>
      </c>
      <c r="J125" s="98">
        <v>3</v>
      </c>
      <c r="K125" s="98">
        <v>22</v>
      </c>
      <c r="L125" s="94">
        <v>42187.62</v>
      </c>
      <c r="M125" s="99">
        <v>44651</v>
      </c>
      <c r="N125" s="99">
        <v>44630</v>
      </c>
      <c r="O125" s="99">
        <v>44630</v>
      </c>
      <c r="P125" s="93" t="s">
        <v>604</v>
      </c>
      <c r="Q125" s="93" t="s">
        <v>860</v>
      </c>
      <c r="R125" s="93"/>
      <c r="S125" s="93" t="s">
        <v>862</v>
      </c>
      <c r="T125" s="93" t="s">
        <v>964</v>
      </c>
      <c r="U125" s="93"/>
      <c r="V125" s="93"/>
      <c r="W125" s="93"/>
      <c r="X125" s="93"/>
      <c r="Y125" s="93" t="s">
        <v>579</v>
      </c>
      <c r="Z125" s="93" t="s">
        <v>580</v>
      </c>
      <c r="AA125" s="93" t="s">
        <v>582</v>
      </c>
      <c r="AB125" s="93" t="s">
        <v>582</v>
      </c>
      <c r="AC125" s="93" t="s">
        <v>784</v>
      </c>
      <c r="AD125" s="93"/>
      <c r="AE125" s="93"/>
      <c r="AF125" s="93"/>
    </row>
    <row r="126" spans="1:32" x14ac:dyDescent="0.25">
      <c r="A126" s="93" t="s">
        <v>538</v>
      </c>
      <c r="B126" s="93" t="s">
        <v>779</v>
      </c>
      <c r="C126" s="93" t="s">
        <v>571</v>
      </c>
      <c r="D126" s="93"/>
      <c r="E126" s="93" t="s">
        <v>572</v>
      </c>
      <c r="F126" s="93" t="s">
        <v>572</v>
      </c>
      <c r="G126" s="98">
        <v>10008572</v>
      </c>
      <c r="H126" s="98">
        <v>1426303</v>
      </c>
      <c r="I126" s="93" t="s">
        <v>573</v>
      </c>
      <c r="J126" s="98">
        <v>3</v>
      </c>
      <c r="K126" s="98">
        <v>22</v>
      </c>
      <c r="L126" s="94">
        <v>48524.99</v>
      </c>
      <c r="M126" s="99">
        <v>44614</v>
      </c>
      <c r="N126" s="99">
        <v>44636</v>
      </c>
      <c r="O126" s="99">
        <v>44630</v>
      </c>
      <c r="P126" s="93" t="s">
        <v>958</v>
      </c>
      <c r="Q126" s="93" t="s">
        <v>287</v>
      </c>
      <c r="R126" s="93" t="s">
        <v>959</v>
      </c>
      <c r="S126" s="93" t="s">
        <v>960</v>
      </c>
      <c r="T126" s="93" t="s">
        <v>961</v>
      </c>
      <c r="U126" s="93"/>
      <c r="V126" s="93"/>
      <c r="W126" s="93"/>
      <c r="X126" s="93"/>
      <c r="Y126" s="93" t="s">
        <v>579</v>
      </c>
      <c r="Z126" s="93" t="s">
        <v>580</v>
      </c>
      <c r="AA126" s="93" t="s">
        <v>581</v>
      </c>
      <c r="AB126" s="93" t="s">
        <v>965</v>
      </c>
      <c r="AC126" s="93" t="s">
        <v>784</v>
      </c>
      <c r="AD126" s="93" t="s">
        <v>962</v>
      </c>
      <c r="AE126" s="93"/>
      <c r="AF126" s="93"/>
    </row>
    <row r="127" spans="1:32" x14ac:dyDescent="0.25">
      <c r="A127" s="93" t="s">
        <v>538</v>
      </c>
      <c r="B127" s="93" t="s">
        <v>779</v>
      </c>
      <c r="C127" s="93" t="s">
        <v>571</v>
      </c>
      <c r="D127" s="93"/>
      <c r="E127" s="93" t="s">
        <v>572</v>
      </c>
      <c r="F127" s="93" t="s">
        <v>572</v>
      </c>
      <c r="G127" s="98">
        <v>10008572</v>
      </c>
      <c r="H127" s="98">
        <v>1426303</v>
      </c>
      <c r="I127" s="93" t="s">
        <v>573</v>
      </c>
      <c r="J127" s="98">
        <v>3</v>
      </c>
      <c r="K127" s="98">
        <v>22</v>
      </c>
      <c r="L127" s="94">
        <v>-48525</v>
      </c>
      <c r="M127" s="99">
        <v>44614</v>
      </c>
      <c r="N127" s="99">
        <v>44636</v>
      </c>
      <c r="O127" s="99">
        <v>44630</v>
      </c>
      <c r="P127" s="93" t="s">
        <v>963</v>
      </c>
      <c r="Q127" s="93" t="s">
        <v>287</v>
      </c>
      <c r="R127" s="93" t="s">
        <v>959</v>
      </c>
      <c r="S127" s="93" t="s">
        <v>960</v>
      </c>
      <c r="T127" s="93" t="s">
        <v>961</v>
      </c>
      <c r="U127" s="93"/>
      <c r="V127" s="93"/>
      <c r="W127" s="93"/>
      <c r="X127" s="93"/>
      <c r="Y127" s="93" t="s">
        <v>579</v>
      </c>
      <c r="Z127" s="93" t="s">
        <v>580</v>
      </c>
      <c r="AA127" s="93" t="s">
        <v>581</v>
      </c>
      <c r="AB127" s="93" t="s">
        <v>965</v>
      </c>
      <c r="AC127" s="93" t="s">
        <v>784</v>
      </c>
      <c r="AD127" s="93" t="s">
        <v>962</v>
      </c>
      <c r="AE127" s="93"/>
      <c r="AF127" s="93"/>
    </row>
    <row r="128" spans="1:32" x14ac:dyDescent="0.25">
      <c r="A128" s="93" t="s">
        <v>538</v>
      </c>
      <c r="B128" s="93" t="s">
        <v>779</v>
      </c>
      <c r="C128" s="93" t="s">
        <v>571</v>
      </c>
      <c r="D128" s="93"/>
      <c r="E128" s="93" t="s">
        <v>602</v>
      </c>
      <c r="F128" s="93"/>
      <c r="G128" s="98">
        <v>10016370</v>
      </c>
      <c r="H128" s="98">
        <v>3954275</v>
      </c>
      <c r="I128" s="93" t="s">
        <v>603</v>
      </c>
      <c r="J128" s="98">
        <v>3</v>
      </c>
      <c r="K128" s="98">
        <v>22</v>
      </c>
      <c r="L128" s="94">
        <v>48525</v>
      </c>
      <c r="M128" s="99">
        <v>44651</v>
      </c>
      <c r="N128" s="99">
        <v>44643</v>
      </c>
      <c r="O128" s="99">
        <v>44643</v>
      </c>
      <c r="P128" s="93" t="s">
        <v>604</v>
      </c>
      <c r="Q128" s="93" t="s">
        <v>287</v>
      </c>
      <c r="R128" s="93"/>
      <c r="S128" s="93" t="s">
        <v>960</v>
      </c>
      <c r="T128" s="93" t="s">
        <v>966</v>
      </c>
      <c r="U128" s="93"/>
      <c r="V128" s="93"/>
      <c r="W128" s="93"/>
      <c r="X128" s="93"/>
      <c r="Y128" s="93" t="s">
        <v>579</v>
      </c>
      <c r="Z128" s="93" t="s">
        <v>580</v>
      </c>
      <c r="AA128" s="93" t="s">
        <v>582</v>
      </c>
      <c r="AB128" s="93" t="s">
        <v>582</v>
      </c>
      <c r="AC128" s="93" t="s">
        <v>784</v>
      </c>
      <c r="AD128" s="93"/>
      <c r="AE128" s="93"/>
      <c r="AF128" s="93"/>
    </row>
    <row r="129" spans="1:32" x14ac:dyDescent="0.25">
      <c r="A129" s="93" t="s">
        <v>539</v>
      </c>
      <c r="B129" s="93" t="s">
        <v>595</v>
      </c>
      <c r="C129" s="93" t="s">
        <v>571</v>
      </c>
      <c r="D129" s="93"/>
      <c r="E129" s="93" t="s">
        <v>586</v>
      </c>
      <c r="F129" s="93"/>
      <c r="G129" s="98">
        <v>10002654</v>
      </c>
      <c r="H129" s="98">
        <v>18951517</v>
      </c>
      <c r="I129" s="93" t="s">
        <v>607</v>
      </c>
      <c r="J129" s="98">
        <v>3</v>
      </c>
      <c r="K129" s="98">
        <v>22</v>
      </c>
      <c r="L129" s="94">
        <v>-40000</v>
      </c>
      <c r="M129" s="99">
        <v>44651</v>
      </c>
      <c r="N129" s="99">
        <v>44651</v>
      </c>
      <c r="O129" s="99">
        <v>44610</v>
      </c>
      <c r="P129" s="93" t="s">
        <v>967</v>
      </c>
      <c r="Q129" s="93" t="s">
        <v>968</v>
      </c>
      <c r="R129" s="93"/>
      <c r="S129" s="93">
        <v>0</v>
      </c>
      <c r="T129" s="93" t="s">
        <v>969</v>
      </c>
      <c r="U129" s="93"/>
      <c r="V129" s="93"/>
      <c r="W129" s="93" t="s">
        <v>611</v>
      </c>
      <c r="X129" s="93"/>
      <c r="Y129" s="93" t="s">
        <v>579</v>
      </c>
      <c r="Z129" s="93" t="s">
        <v>580</v>
      </c>
      <c r="AA129" s="93" t="s">
        <v>612</v>
      </c>
      <c r="AB129" s="93" t="s">
        <v>582</v>
      </c>
      <c r="AC129" s="93" t="s">
        <v>601</v>
      </c>
      <c r="AD129" s="93" t="s">
        <v>970</v>
      </c>
      <c r="AE129" s="93"/>
      <c r="AF129" s="93"/>
    </row>
    <row r="130" spans="1:32" x14ac:dyDescent="0.25">
      <c r="A130" s="93" t="s">
        <v>539</v>
      </c>
      <c r="B130" s="93" t="s">
        <v>595</v>
      </c>
      <c r="C130" s="93" t="s">
        <v>571</v>
      </c>
      <c r="D130" s="93"/>
      <c r="E130" s="93" t="s">
        <v>586</v>
      </c>
      <c r="F130" s="93"/>
      <c r="G130" s="98">
        <v>10003937</v>
      </c>
      <c r="H130" s="98">
        <v>18955630</v>
      </c>
      <c r="I130" s="93" t="s">
        <v>607</v>
      </c>
      <c r="J130" s="98">
        <v>3</v>
      </c>
      <c r="K130" s="98">
        <v>22</v>
      </c>
      <c r="L130" s="94">
        <v>-30000</v>
      </c>
      <c r="M130" s="99">
        <v>44651</v>
      </c>
      <c r="N130" s="99">
        <v>44651</v>
      </c>
      <c r="O130" s="99">
        <v>44615</v>
      </c>
      <c r="P130" s="93" t="s">
        <v>971</v>
      </c>
      <c r="Q130" s="93" t="s">
        <v>971</v>
      </c>
      <c r="R130" s="93"/>
      <c r="S130" s="93">
        <v>0</v>
      </c>
      <c r="T130" s="93" t="s">
        <v>600</v>
      </c>
      <c r="U130" s="93"/>
      <c r="V130" s="93"/>
      <c r="W130" s="93" t="s">
        <v>611</v>
      </c>
      <c r="X130" s="93"/>
      <c r="Y130" s="93" t="s">
        <v>579</v>
      </c>
      <c r="Z130" s="93" t="s">
        <v>580</v>
      </c>
      <c r="AA130" s="93" t="s">
        <v>612</v>
      </c>
      <c r="AB130" s="93" t="s">
        <v>582</v>
      </c>
      <c r="AC130" s="93" t="s">
        <v>601</v>
      </c>
      <c r="AD130" s="93" t="s">
        <v>596</v>
      </c>
      <c r="AE130" s="93"/>
      <c r="AF130" s="93"/>
    </row>
    <row r="131" spans="1:32" x14ac:dyDescent="0.25">
      <c r="A131" s="93" t="s">
        <v>537</v>
      </c>
      <c r="B131" s="93" t="s">
        <v>724</v>
      </c>
      <c r="C131" s="93" t="s">
        <v>571</v>
      </c>
      <c r="D131" s="93"/>
      <c r="E131" s="93" t="s">
        <v>572</v>
      </c>
      <c r="F131" s="93"/>
      <c r="G131" s="98">
        <v>10012406</v>
      </c>
      <c r="H131" s="98">
        <v>1429015</v>
      </c>
      <c r="I131" s="93" t="s">
        <v>573</v>
      </c>
      <c r="J131" s="98">
        <v>3</v>
      </c>
      <c r="K131" s="98">
        <v>22</v>
      </c>
      <c r="L131" s="94">
        <v>239840</v>
      </c>
      <c r="M131" s="99">
        <v>44405</v>
      </c>
      <c r="N131" s="99">
        <v>44634</v>
      </c>
      <c r="O131" s="99">
        <v>44634</v>
      </c>
      <c r="P131" s="93" t="s">
        <v>972</v>
      </c>
      <c r="Q131" s="93" t="s">
        <v>973</v>
      </c>
      <c r="R131" s="93" t="s">
        <v>974</v>
      </c>
      <c r="S131" s="93" t="s">
        <v>975</v>
      </c>
      <c r="T131" s="93" t="s">
        <v>976</v>
      </c>
      <c r="U131" s="93"/>
      <c r="V131" s="93"/>
      <c r="W131" s="93"/>
      <c r="X131" s="93"/>
      <c r="Y131" s="93" t="s">
        <v>579</v>
      </c>
      <c r="Z131" s="93" t="s">
        <v>580</v>
      </c>
      <c r="AA131" s="93" t="s">
        <v>581</v>
      </c>
      <c r="AB131" s="93" t="s">
        <v>582</v>
      </c>
      <c r="AC131" s="93" t="s">
        <v>730</v>
      </c>
      <c r="AD131" s="93" t="s">
        <v>977</v>
      </c>
      <c r="AE131" s="93"/>
      <c r="AF131" s="93"/>
    </row>
    <row r="132" spans="1:32" x14ac:dyDescent="0.25">
      <c r="A132" s="93" t="s">
        <v>537</v>
      </c>
      <c r="B132" s="93" t="s">
        <v>724</v>
      </c>
      <c r="C132" s="93" t="s">
        <v>571</v>
      </c>
      <c r="D132" s="93"/>
      <c r="E132" s="93" t="s">
        <v>586</v>
      </c>
      <c r="F132" s="93"/>
      <c r="G132" s="98">
        <v>10003237</v>
      </c>
      <c r="H132" s="98">
        <v>18952821</v>
      </c>
      <c r="I132" s="93" t="s">
        <v>607</v>
      </c>
      <c r="J132" s="98">
        <v>3</v>
      </c>
      <c r="K132" s="98">
        <v>22</v>
      </c>
      <c r="L132" s="94">
        <v>-298100</v>
      </c>
      <c r="M132" s="99">
        <v>44651</v>
      </c>
      <c r="N132" s="99">
        <v>44651</v>
      </c>
      <c r="O132" s="99">
        <v>44614</v>
      </c>
      <c r="P132" s="93" t="s">
        <v>978</v>
      </c>
      <c r="Q132" s="93" t="s">
        <v>979</v>
      </c>
      <c r="R132" s="93"/>
      <c r="S132" s="93">
        <v>0</v>
      </c>
      <c r="T132" s="93" t="s">
        <v>980</v>
      </c>
      <c r="U132" s="93"/>
      <c r="V132" s="93"/>
      <c r="W132" s="93" t="s">
        <v>627</v>
      </c>
      <c r="X132" s="93"/>
      <c r="Y132" s="93" t="s">
        <v>579</v>
      </c>
      <c r="Z132" s="93" t="s">
        <v>580</v>
      </c>
      <c r="AA132" s="93" t="s">
        <v>981</v>
      </c>
      <c r="AB132" s="93" t="s">
        <v>582</v>
      </c>
      <c r="AC132" s="93" t="s">
        <v>730</v>
      </c>
      <c r="AD132" s="93" t="s">
        <v>982</v>
      </c>
      <c r="AE132" s="93"/>
      <c r="AF132" s="93"/>
    </row>
    <row r="133" spans="1:32" x14ac:dyDescent="0.25">
      <c r="A133" s="93" t="s">
        <v>537</v>
      </c>
      <c r="B133" s="93" t="s">
        <v>724</v>
      </c>
      <c r="C133" s="93" t="s">
        <v>571</v>
      </c>
      <c r="D133" s="93"/>
      <c r="E133" s="93" t="s">
        <v>586</v>
      </c>
      <c r="F133" s="93"/>
      <c r="G133" s="98">
        <v>10003237</v>
      </c>
      <c r="H133" s="98">
        <v>18952821</v>
      </c>
      <c r="I133" s="93" t="s">
        <v>607</v>
      </c>
      <c r="J133" s="98">
        <v>3</v>
      </c>
      <c r="K133" s="98">
        <v>22</v>
      </c>
      <c r="L133" s="94">
        <v>-630430</v>
      </c>
      <c r="M133" s="99">
        <v>44651</v>
      </c>
      <c r="N133" s="99">
        <v>44651</v>
      </c>
      <c r="O133" s="99">
        <v>44614</v>
      </c>
      <c r="P133" s="93" t="s">
        <v>983</v>
      </c>
      <c r="Q133" s="93" t="s">
        <v>979</v>
      </c>
      <c r="R133" s="93"/>
      <c r="S133" s="93">
        <v>0</v>
      </c>
      <c r="T133" s="93" t="s">
        <v>984</v>
      </c>
      <c r="U133" s="93"/>
      <c r="V133" s="93"/>
      <c r="W133" s="93" t="s">
        <v>627</v>
      </c>
      <c r="X133" s="93"/>
      <c r="Y133" s="93" t="s">
        <v>579</v>
      </c>
      <c r="Z133" s="93" t="s">
        <v>580</v>
      </c>
      <c r="AA133" s="93" t="s">
        <v>981</v>
      </c>
      <c r="AB133" s="93" t="s">
        <v>582</v>
      </c>
      <c r="AC133" s="93" t="s">
        <v>730</v>
      </c>
      <c r="AD133" s="93" t="s">
        <v>985</v>
      </c>
      <c r="AE133" s="93"/>
      <c r="AF133" s="93"/>
    </row>
    <row r="134" spans="1:32" x14ac:dyDescent="0.25">
      <c r="A134" s="93" t="s">
        <v>536</v>
      </c>
      <c r="B134" s="93" t="s">
        <v>986</v>
      </c>
      <c r="C134" s="93" t="s">
        <v>571</v>
      </c>
      <c r="D134" s="93"/>
      <c r="E134" s="93" t="s">
        <v>572</v>
      </c>
      <c r="F134" s="93"/>
      <c r="G134" s="98">
        <v>10014075</v>
      </c>
      <c r="H134" s="98">
        <v>1429320</v>
      </c>
      <c r="I134" s="93" t="s">
        <v>573</v>
      </c>
      <c r="J134" s="98">
        <v>3</v>
      </c>
      <c r="K134" s="98">
        <v>22</v>
      </c>
      <c r="L134" s="94">
        <v>21535.88</v>
      </c>
      <c r="M134" s="99">
        <v>44586</v>
      </c>
      <c r="N134" s="99">
        <v>44637</v>
      </c>
      <c r="O134" s="99">
        <v>44637</v>
      </c>
      <c r="P134" s="93" t="s">
        <v>987</v>
      </c>
      <c r="Q134" s="93" t="s">
        <v>224</v>
      </c>
      <c r="R134" s="93" t="s">
        <v>988</v>
      </c>
      <c r="S134" s="93" t="s">
        <v>989</v>
      </c>
      <c r="T134" s="93" t="s">
        <v>990</v>
      </c>
      <c r="U134" s="93"/>
      <c r="V134" s="93"/>
      <c r="W134" s="93"/>
      <c r="X134" s="93"/>
      <c r="Y134" s="93" t="s">
        <v>579</v>
      </c>
      <c r="Z134" s="93" t="s">
        <v>580</v>
      </c>
      <c r="AA134" s="93" t="s">
        <v>581</v>
      </c>
      <c r="AB134" s="93" t="s">
        <v>582</v>
      </c>
      <c r="AC134" s="93" t="s">
        <v>991</v>
      </c>
      <c r="AD134" s="93"/>
      <c r="AE134" s="93"/>
      <c r="AF134" s="93"/>
    </row>
    <row r="135" spans="1:32" x14ac:dyDescent="0.25">
      <c r="A135" s="93" t="s">
        <v>539</v>
      </c>
      <c r="B135" s="93" t="s">
        <v>613</v>
      </c>
      <c r="C135" s="93" t="s">
        <v>571</v>
      </c>
      <c r="D135" s="93"/>
      <c r="E135" s="93" t="s">
        <v>572</v>
      </c>
      <c r="F135" s="93"/>
      <c r="G135" s="98">
        <v>10009705</v>
      </c>
      <c r="H135" s="98">
        <v>1427422</v>
      </c>
      <c r="I135" s="93" t="s">
        <v>573</v>
      </c>
      <c r="J135" s="98">
        <v>3</v>
      </c>
      <c r="K135" s="98">
        <v>22</v>
      </c>
      <c r="L135" s="94">
        <v>37500</v>
      </c>
      <c r="M135" s="99">
        <v>44608</v>
      </c>
      <c r="N135" s="99">
        <v>44630</v>
      </c>
      <c r="O135" s="99">
        <v>44630</v>
      </c>
      <c r="P135" s="93" t="s">
        <v>992</v>
      </c>
      <c r="Q135" s="93" t="s">
        <v>363</v>
      </c>
      <c r="R135" s="93" t="s">
        <v>993</v>
      </c>
      <c r="S135" s="93" t="s">
        <v>994</v>
      </c>
      <c r="T135" s="93" t="s">
        <v>995</v>
      </c>
      <c r="U135" s="93"/>
      <c r="V135" s="93"/>
      <c r="W135" s="93"/>
      <c r="X135" s="93"/>
      <c r="Y135" s="93" t="s">
        <v>579</v>
      </c>
      <c r="Z135" s="93" t="s">
        <v>580</v>
      </c>
      <c r="AA135" s="93" t="s">
        <v>581</v>
      </c>
      <c r="AB135" s="93" t="s">
        <v>582</v>
      </c>
      <c r="AC135" s="93" t="s">
        <v>617</v>
      </c>
      <c r="AD135" s="93" t="s">
        <v>996</v>
      </c>
      <c r="AE135" s="93"/>
      <c r="AF135" s="93"/>
    </row>
    <row r="136" spans="1:32" x14ac:dyDescent="0.25">
      <c r="A136" s="93" t="s">
        <v>539</v>
      </c>
      <c r="B136" s="93" t="s">
        <v>613</v>
      </c>
      <c r="C136" s="93" t="s">
        <v>571</v>
      </c>
      <c r="D136" s="93"/>
      <c r="E136" s="93" t="s">
        <v>572</v>
      </c>
      <c r="F136" s="93"/>
      <c r="G136" s="98">
        <v>10014210</v>
      </c>
      <c r="H136" s="98">
        <v>1429446</v>
      </c>
      <c r="I136" s="93" t="s">
        <v>573</v>
      </c>
      <c r="J136" s="98">
        <v>3</v>
      </c>
      <c r="K136" s="98">
        <v>22</v>
      </c>
      <c r="L136" s="94">
        <v>70500</v>
      </c>
      <c r="M136" s="99">
        <v>44614</v>
      </c>
      <c r="N136" s="99">
        <v>44637</v>
      </c>
      <c r="O136" s="99">
        <v>44637</v>
      </c>
      <c r="P136" s="93" t="s">
        <v>997</v>
      </c>
      <c r="Q136" s="93" t="s">
        <v>998</v>
      </c>
      <c r="R136" s="93" t="s">
        <v>999</v>
      </c>
      <c r="S136" s="93" t="s">
        <v>1000</v>
      </c>
      <c r="T136" s="93" t="s">
        <v>1001</v>
      </c>
      <c r="U136" s="93"/>
      <c r="V136" s="93"/>
      <c r="W136" s="93"/>
      <c r="X136" s="93"/>
      <c r="Y136" s="93" t="s">
        <v>579</v>
      </c>
      <c r="Z136" s="93" t="s">
        <v>580</v>
      </c>
      <c r="AA136" s="93" t="s">
        <v>581</v>
      </c>
      <c r="AB136" s="93" t="s">
        <v>582</v>
      </c>
      <c r="AC136" s="93" t="s">
        <v>617</v>
      </c>
      <c r="AD136" s="93" t="s">
        <v>1002</v>
      </c>
      <c r="AE136" s="93"/>
      <c r="AF136" s="93"/>
    </row>
    <row r="137" spans="1:32" x14ac:dyDescent="0.25">
      <c r="A137" s="93" t="s">
        <v>539</v>
      </c>
      <c r="B137" s="93" t="s">
        <v>613</v>
      </c>
      <c r="C137" s="93" t="s">
        <v>571</v>
      </c>
      <c r="D137" s="93"/>
      <c r="E137" s="93" t="s">
        <v>572</v>
      </c>
      <c r="F137" s="93"/>
      <c r="G137" s="98">
        <v>10018228</v>
      </c>
      <c r="H137" s="98">
        <v>1430571</v>
      </c>
      <c r="I137" s="93" t="s">
        <v>573</v>
      </c>
      <c r="J137" s="98">
        <v>3</v>
      </c>
      <c r="K137" s="98">
        <v>22</v>
      </c>
      <c r="L137" s="94">
        <v>381700</v>
      </c>
      <c r="M137" s="99">
        <v>44610</v>
      </c>
      <c r="N137" s="99">
        <v>44645</v>
      </c>
      <c r="O137" s="99">
        <v>44645</v>
      </c>
      <c r="P137" s="93" t="s">
        <v>1003</v>
      </c>
      <c r="Q137" s="93" t="s">
        <v>345</v>
      </c>
      <c r="R137" s="93" t="s">
        <v>1004</v>
      </c>
      <c r="S137" s="93" t="s">
        <v>728</v>
      </c>
      <c r="T137" s="93" t="s">
        <v>1005</v>
      </c>
      <c r="U137" s="93"/>
      <c r="V137" s="93"/>
      <c r="W137" s="93"/>
      <c r="X137" s="93"/>
      <c r="Y137" s="93" t="s">
        <v>579</v>
      </c>
      <c r="Z137" s="93" t="s">
        <v>580</v>
      </c>
      <c r="AA137" s="93" t="s">
        <v>581</v>
      </c>
      <c r="AB137" s="93" t="s">
        <v>582</v>
      </c>
      <c r="AC137" s="93" t="s">
        <v>617</v>
      </c>
      <c r="AD137" s="93" t="s">
        <v>1006</v>
      </c>
      <c r="AE137" s="93"/>
      <c r="AF137" s="93"/>
    </row>
    <row r="138" spans="1:32" x14ac:dyDescent="0.25">
      <c r="A138" s="93" t="s">
        <v>537</v>
      </c>
      <c r="B138" s="93" t="s">
        <v>1007</v>
      </c>
      <c r="C138" s="93" t="s">
        <v>571</v>
      </c>
      <c r="D138" s="93"/>
      <c r="E138" s="93" t="s">
        <v>572</v>
      </c>
      <c r="F138" s="93"/>
      <c r="G138" s="98">
        <v>10008539</v>
      </c>
      <c r="H138" s="98">
        <v>1426270</v>
      </c>
      <c r="I138" s="93" t="s">
        <v>573</v>
      </c>
      <c r="J138" s="98">
        <v>3</v>
      </c>
      <c r="K138" s="98">
        <v>22</v>
      </c>
      <c r="L138" s="94">
        <v>95000</v>
      </c>
      <c r="M138" s="99">
        <v>44627</v>
      </c>
      <c r="N138" s="99">
        <v>44630</v>
      </c>
      <c r="O138" s="99">
        <v>44630</v>
      </c>
      <c r="P138" s="93" t="s">
        <v>1008</v>
      </c>
      <c r="Q138" s="93" t="s">
        <v>440</v>
      </c>
      <c r="R138" s="93" t="s">
        <v>1009</v>
      </c>
      <c r="S138" s="93" t="s">
        <v>1010</v>
      </c>
      <c r="T138" s="93" t="s">
        <v>1011</v>
      </c>
      <c r="U138" s="93"/>
      <c r="V138" s="93"/>
      <c r="W138" s="93"/>
      <c r="X138" s="93"/>
      <c r="Y138" s="93" t="s">
        <v>579</v>
      </c>
      <c r="Z138" s="93" t="s">
        <v>580</v>
      </c>
      <c r="AA138" s="93" t="s">
        <v>581</v>
      </c>
      <c r="AB138" s="93" t="s">
        <v>582</v>
      </c>
      <c r="AC138" s="93" t="s">
        <v>1012</v>
      </c>
      <c r="AD138" s="93" t="s">
        <v>1013</v>
      </c>
      <c r="AE138" s="93"/>
      <c r="AF138" s="93"/>
    </row>
    <row r="139" spans="1:32" x14ac:dyDescent="0.25">
      <c r="A139" s="93" t="s">
        <v>537</v>
      </c>
      <c r="B139" s="93" t="s">
        <v>1007</v>
      </c>
      <c r="C139" s="93" t="s">
        <v>571</v>
      </c>
      <c r="D139" s="93"/>
      <c r="E139" s="93" t="s">
        <v>586</v>
      </c>
      <c r="F139" s="93"/>
      <c r="G139" s="98">
        <v>10003237</v>
      </c>
      <c r="H139" s="98">
        <v>18952821</v>
      </c>
      <c r="I139" s="93" t="s">
        <v>607</v>
      </c>
      <c r="J139" s="98">
        <v>3</v>
      </c>
      <c r="K139" s="98">
        <v>22</v>
      </c>
      <c r="L139" s="94">
        <v>-125000</v>
      </c>
      <c r="M139" s="99">
        <v>44651</v>
      </c>
      <c r="N139" s="99">
        <v>44651</v>
      </c>
      <c r="O139" s="99">
        <v>44614</v>
      </c>
      <c r="P139" s="93" t="s">
        <v>1014</v>
      </c>
      <c r="Q139" s="93" t="s">
        <v>979</v>
      </c>
      <c r="R139" s="93"/>
      <c r="S139" s="93">
        <v>0</v>
      </c>
      <c r="T139" s="93" t="s">
        <v>1015</v>
      </c>
      <c r="U139" s="93"/>
      <c r="V139" s="93"/>
      <c r="W139" s="93" t="s">
        <v>627</v>
      </c>
      <c r="X139" s="93"/>
      <c r="Y139" s="93" t="s">
        <v>579</v>
      </c>
      <c r="Z139" s="93" t="s">
        <v>580</v>
      </c>
      <c r="AA139" s="93" t="s">
        <v>981</v>
      </c>
      <c r="AB139" s="93" t="s">
        <v>582</v>
      </c>
      <c r="AC139" s="93" t="s">
        <v>1012</v>
      </c>
      <c r="AD139" s="93" t="s">
        <v>1016</v>
      </c>
      <c r="AE139" s="93"/>
      <c r="AF139" s="93"/>
    </row>
    <row r="140" spans="1:32" x14ac:dyDescent="0.25">
      <c r="A140" s="93" t="s">
        <v>537</v>
      </c>
      <c r="B140" s="93" t="s">
        <v>1007</v>
      </c>
      <c r="C140" s="93" t="s">
        <v>571</v>
      </c>
      <c r="D140" s="93"/>
      <c r="E140" s="93" t="s">
        <v>586</v>
      </c>
      <c r="F140" s="93"/>
      <c r="G140" s="98">
        <v>10003237</v>
      </c>
      <c r="H140" s="98">
        <v>18952821</v>
      </c>
      <c r="I140" s="93" t="s">
        <v>607</v>
      </c>
      <c r="J140" s="98">
        <v>3</v>
      </c>
      <c r="K140" s="98">
        <v>22</v>
      </c>
      <c r="L140" s="94">
        <v>-186050</v>
      </c>
      <c r="M140" s="99">
        <v>44651</v>
      </c>
      <c r="N140" s="99">
        <v>44651</v>
      </c>
      <c r="O140" s="99">
        <v>44614</v>
      </c>
      <c r="P140" s="93" t="s">
        <v>1017</v>
      </c>
      <c r="Q140" s="93" t="s">
        <v>979</v>
      </c>
      <c r="R140" s="93"/>
      <c r="S140" s="93">
        <v>0</v>
      </c>
      <c r="T140" s="93" t="s">
        <v>1018</v>
      </c>
      <c r="U140" s="93"/>
      <c r="V140" s="93"/>
      <c r="W140" s="93" t="s">
        <v>627</v>
      </c>
      <c r="X140" s="93"/>
      <c r="Y140" s="93" t="s">
        <v>579</v>
      </c>
      <c r="Z140" s="93" t="s">
        <v>580</v>
      </c>
      <c r="AA140" s="93" t="s">
        <v>981</v>
      </c>
      <c r="AB140" s="93" t="s">
        <v>582</v>
      </c>
      <c r="AC140" s="93" t="s">
        <v>1012</v>
      </c>
      <c r="AD140" s="93" t="s">
        <v>1019</v>
      </c>
      <c r="AE140" s="93"/>
      <c r="AF140" s="93"/>
    </row>
    <row r="141" spans="1:32" x14ac:dyDescent="0.25">
      <c r="A141" s="95" t="s">
        <v>536</v>
      </c>
      <c r="B141" s="95" t="s">
        <v>834</v>
      </c>
      <c r="C141" s="95" t="s">
        <v>571</v>
      </c>
      <c r="D141" s="95"/>
      <c r="E141" s="95" t="s">
        <v>572</v>
      </c>
      <c r="F141" s="95"/>
      <c r="G141" s="98">
        <v>10016966</v>
      </c>
      <c r="H141" s="98">
        <v>1430217</v>
      </c>
      <c r="I141" s="93" t="s">
        <v>573</v>
      </c>
      <c r="J141" s="98">
        <v>3</v>
      </c>
      <c r="K141" s="98">
        <v>22</v>
      </c>
      <c r="L141" s="100">
        <v>150000</v>
      </c>
      <c r="M141" s="101">
        <v>44480</v>
      </c>
      <c r="N141" s="101">
        <v>44644</v>
      </c>
      <c r="O141" s="101">
        <v>44644</v>
      </c>
      <c r="P141" s="95" t="s">
        <v>1020</v>
      </c>
      <c r="Q141" s="95" t="s">
        <v>1021</v>
      </c>
      <c r="R141" s="95" t="s">
        <v>1022</v>
      </c>
      <c r="S141" s="95" t="s">
        <v>1023</v>
      </c>
      <c r="T141" s="95" t="s">
        <v>1024</v>
      </c>
      <c r="U141" s="95"/>
      <c r="V141" s="95"/>
      <c r="W141" s="95"/>
      <c r="X141" s="95"/>
      <c r="Y141" s="95" t="s">
        <v>579</v>
      </c>
      <c r="Z141" s="95" t="s">
        <v>580</v>
      </c>
      <c r="AA141" s="95" t="s">
        <v>581</v>
      </c>
      <c r="AB141" s="95" t="s">
        <v>582</v>
      </c>
      <c r="AC141" s="95" t="s">
        <v>839</v>
      </c>
      <c r="AD141" s="95" t="s">
        <v>1025</v>
      </c>
      <c r="AE141" s="95"/>
      <c r="AF141" s="95"/>
    </row>
    <row r="142" spans="1:32" x14ac:dyDescent="0.25">
      <c r="A142" s="96" t="s">
        <v>540</v>
      </c>
      <c r="B142" s="96"/>
      <c r="C142" s="96"/>
      <c r="D142" s="96"/>
      <c r="E142" s="96"/>
      <c r="F142" s="96"/>
      <c r="G142" s="96"/>
      <c r="H142" s="96"/>
      <c r="I142" s="96"/>
      <c r="J142" s="96"/>
      <c r="K142" s="96"/>
      <c r="L142" s="104">
        <v>-2961930.53</v>
      </c>
      <c r="M142" s="96"/>
      <c r="N142" s="96"/>
      <c r="O142" s="96"/>
      <c r="P142" s="96"/>
      <c r="Q142" s="96"/>
      <c r="R142" s="96"/>
      <c r="S142" s="96"/>
      <c r="T142" s="96"/>
      <c r="U142" s="96"/>
      <c r="V142" s="96"/>
      <c r="W142" s="96"/>
      <c r="X142" s="96"/>
      <c r="Y142" s="96"/>
      <c r="Z142" s="96"/>
      <c r="AA142" s="96"/>
      <c r="AB142" s="96"/>
      <c r="AC142" s="96"/>
      <c r="AD142" s="96"/>
      <c r="AE142" s="96"/>
      <c r="AF142" s="96"/>
    </row>
    <row r="143" spans="1:32" x14ac:dyDescent="0.25">
      <c r="G143" s="105"/>
      <c r="H143" s="105"/>
      <c r="J143" s="105"/>
      <c r="K143" s="105"/>
    </row>
    <row r="144" spans="1:32" ht="31.5" x14ac:dyDescent="0.25">
      <c r="A144" s="90" t="s">
        <v>535</v>
      </c>
      <c r="B144" s="90" t="s">
        <v>489</v>
      </c>
      <c r="C144" s="90" t="s">
        <v>541</v>
      </c>
      <c r="D144" s="90" t="s">
        <v>542</v>
      </c>
      <c r="E144" s="90" t="s">
        <v>543</v>
      </c>
      <c r="F144" s="90" t="s">
        <v>544</v>
      </c>
      <c r="G144" s="90" t="s">
        <v>545</v>
      </c>
      <c r="H144" s="90" t="s">
        <v>546</v>
      </c>
      <c r="I144" s="90" t="s">
        <v>547</v>
      </c>
      <c r="J144" s="90" t="s">
        <v>548</v>
      </c>
      <c r="K144" s="90" t="s">
        <v>549</v>
      </c>
      <c r="L144" s="90" t="s">
        <v>550</v>
      </c>
      <c r="M144" s="90" t="s">
        <v>552</v>
      </c>
      <c r="N144" s="90" t="s">
        <v>10</v>
      </c>
      <c r="O144" s="90" t="s">
        <v>553</v>
      </c>
      <c r="P144" s="90" t="s">
        <v>554</v>
      </c>
      <c r="Q144" s="90" t="s">
        <v>555</v>
      </c>
      <c r="R144" s="90" t="s">
        <v>556</v>
      </c>
      <c r="S144" s="90" t="s">
        <v>557</v>
      </c>
      <c r="T144" s="90" t="s">
        <v>558</v>
      </c>
      <c r="U144" s="90" t="s">
        <v>559</v>
      </c>
      <c r="V144" s="90" t="s">
        <v>560</v>
      </c>
      <c r="W144" s="90" t="s">
        <v>561</v>
      </c>
      <c r="X144" s="90" t="s">
        <v>562</v>
      </c>
      <c r="Y144" s="90" t="s">
        <v>563</v>
      </c>
      <c r="Z144" s="90" t="s">
        <v>564</v>
      </c>
      <c r="AA144" s="90" t="s">
        <v>565</v>
      </c>
      <c r="AB144" s="90" t="s">
        <v>566</v>
      </c>
      <c r="AC144" s="90" t="s">
        <v>567</v>
      </c>
      <c r="AD144" s="90" t="s">
        <v>551</v>
      </c>
      <c r="AE144" s="90" t="s">
        <v>568</v>
      </c>
      <c r="AF144" s="90" t="s">
        <v>569</v>
      </c>
    </row>
    <row r="145" spans="1:32" x14ac:dyDescent="0.25">
      <c r="A145" s="93" t="s">
        <v>539</v>
      </c>
      <c r="B145" s="93" t="s">
        <v>570</v>
      </c>
      <c r="C145" s="93" t="s">
        <v>571</v>
      </c>
      <c r="D145" s="93"/>
      <c r="E145" s="93" t="s">
        <v>572</v>
      </c>
      <c r="F145" s="93"/>
      <c r="G145" s="98">
        <v>10028752</v>
      </c>
      <c r="H145" s="98">
        <v>1433510</v>
      </c>
      <c r="I145" s="93" t="s">
        <v>573</v>
      </c>
      <c r="J145" s="98">
        <v>4</v>
      </c>
      <c r="K145" s="98">
        <v>22</v>
      </c>
      <c r="L145" s="94">
        <v>21642.5</v>
      </c>
      <c r="M145" s="99">
        <v>44655</v>
      </c>
      <c r="N145" s="99">
        <v>44673</v>
      </c>
      <c r="O145" s="99">
        <v>44673</v>
      </c>
      <c r="P145" s="93" t="s">
        <v>575</v>
      </c>
      <c r="Q145" s="93" t="s">
        <v>147</v>
      </c>
      <c r="R145" s="93" t="s">
        <v>1026</v>
      </c>
      <c r="S145" s="93" t="s">
        <v>577</v>
      </c>
      <c r="T145" s="93" t="s">
        <v>578</v>
      </c>
      <c r="U145" s="93"/>
      <c r="V145" s="93"/>
      <c r="W145" s="93"/>
      <c r="X145" s="93"/>
      <c r="Y145" s="93" t="s">
        <v>579</v>
      </c>
      <c r="Z145" s="93" t="s">
        <v>580</v>
      </c>
      <c r="AA145" s="93" t="s">
        <v>581</v>
      </c>
      <c r="AB145" s="93" t="s">
        <v>582</v>
      </c>
      <c r="AC145" s="93" t="s">
        <v>583</v>
      </c>
      <c r="AD145" s="93" t="s">
        <v>574</v>
      </c>
      <c r="AE145" s="93"/>
      <c r="AF145" s="93"/>
    </row>
    <row r="146" spans="1:32" x14ac:dyDescent="0.25">
      <c r="A146" s="93" t="s">
        <v>539</v>
      </c>
      <c r="B146" s="93" t="s">
        <v>570</v>
      </c>
      <c r="C146" s="93" t="s">
        <v>571</v>
      </c>
      <c r="D146" s="93"/>
      <c r="E146" s="93" t="s">
        <v>586</v>
      </c>
      <c r="F146" s="93"/>
      <c r="G146" s="98">
        <v>10024017</v>
      </c>
      <c r="H146" s="98">
        <v>18965781</v>
      </c>
      <c r="I146" s="93" t="s">
        <v>607</v>
      </c>
      <c r="J146" s="98">
        <v>4</v>
      </c>
      <c r="K146" s="98">
        <v>22</v>
      </c>
      <c r="L146" s="94">
        <v>-167140.32</v>
      </c>
      <c r="M146" s="99">
        <v>44681</v>
      </c>
      <c r="N146" s="99">
        <v>44681</v>
      </c>
      <c r="O146" s="99">
        <v>44662</v>
      </c>
      <c r="P146" s="93" t="s">
        <v>1027</v>
      </c>
      <c r="Q146" s="93" t="s">
        <v>1028</v>
      </c>
      <c r="R146" s="93"/>
      <c r="S146" s="93">
        <v>0</v>
      </c>
      <c r="T146" s="93" t="s">
        <v>1029</v>
      </c>
      <c r="U146" s="93"/>
      <c r="V146" s="93"/>
      <c r="W146" s="93"/>
      <c r="X146" s="93"/>
      <c r="Y146" s="93" t="s">
        <v>579</v>
      </c>
      <c r="Z146" s="93" t="s">
        <v>580</v>
      </c>
      <c r="AA146" s="93" t="s">
        <v>911</v>
      </c>
      <c r="AB146" s="93" t="s">
        <v>582</v>
      </c>
      <c r="AC146" s="93" t="s">
        <v>583</v>
      </c>
      <c r="AD146" s="93" t="s">
        <v>1030</v>
      </c>
      <c r="AE146" s="93"/>
      <c r="AF146" s="93"/>
    </row>
    <row r="147" spans="1:32" x14ac:dyDescent="0.25">
      <c r="A147" s="93" t="s">
        <v>539</v>
      </c>
      <c r="B147" s="93" t="s">
        <v>585</v>
      </c>
      <c r="C147" s="93" t="s">
        <v>571</v>
      </c>
      <c r="D147" s="93"/>
      <c r="E147" s="93" t="s">
        <v>572</v>
      </c>
      <c r="F147" s="93"/>
      <c r="G147" s="98">
        <v>10028197</v>
      </c>
      <c r="H147" s="98">
        <v>1433238</v>
      </c>
      <c r="I147" s="93" t="s">
        <v>573</v>
      </c>
      <c r="J147" s="98">
        <v>4</v>
      </c>
      <c r="K147" s="98">
        <v>22</v>
      </c>
      <c r="L147" s="94">
        <v>282800</v>
      </c>
      <c r="M147" s="99">
        <v>44652</v>
      </c>
      <c r="N147" s="99">
        <v>44672</v>
      </c>
      <c r="O147" s="99">
        <v>44672</v>
      </c>
      <c r="P147" s="93" t="s">
        <v>1031</v>
      </c>
      <c r="Q147" s="93" t="s">
        <v>128</v>
      </c>
      <c r="R147" s="93" t="s">
        <v>1032</v>
      </c>
      <c r="S147" s="93" t="s">
        <v>1033</v>
      </c>
      <c r="T147" s="93" t="s">
        <v>1034</v>
      </c>
      <c r="U147" s="93"/>
      <c r="V147" s="93"/>
      <c r="W147" s="93"/>
      <c r="X147" s="93"/>
      <c r="Y147" s="93" t="s">
        <v>579</v>
      </c>
      <c r="Z147" s="93" t="s">
        <v>580</v>
      </c>
      <c r="AA147" s="93" t="s">
        <v>581</v>
      </c>
      <c r="AB147" s="93" t="s">
        <v>582</v>
      </c>
      <c r="AC147" s="93" t="s">
        <v>594</v>
      </c>
      <c r="AD147" s="93" t="s">
        <v>1035</v>
      </c>
      <c r="AE147" s="93"/>
      <c r="AF147" s="93"/>
    </row>
    <row r="148" spans="1:32" x14ac:dyDescent="0.25">
      <c r="A148" s="93" t="s">
        <v>539</v>
      </c>
      <c r="B148" s="93" t="s">
        <v>585</v>
      </c>
      <c r="C148" s="93" t="s">
        <v>571</v>
      </c>
      <c r="D148" s="93"/>
      <c r="E148" s="93" t="s">
        <v>572</v>
      </c>
      <c r="F148" s="93"/>
      <c r="G148" s="98">
        <v>10030026</v>
      </c>
      <c r="H148" s="98">
        <v>1433973</v>
      </c>
      <c r="I148" s="93" t="s">
        <v>573</v>
      </c>
      <c r="J148" s="98">
        <v>4</v>
      </c>
      <c r="K148" s="98">
        <v>22</v>
      </c>
      <c r="L148" s="94">
        <v>462857.14</v>
      </c>
      <c r="M148" s="99">
        <v>44655</v>
      </c>
      <c r="N148" s="99">
        <v>44677</v>
      </c>
      <c r="O148" s="99">
        <v>44677</v>
      </c>
      <c r="P148" s="93" t="s">
        <v>823</v>
      </c>
      <c r="Q148" s="93" t="s">
        <v>227</v>
      </c>
      <c r="R148" s="93" t="s">
        <v>1036</v>
      </c>
      <c r="S148" s="93" t="s">
        <v>825</v>
      </c>
      <c r="T148" s="93" t="s">
        <v>826</v>
      </c>
      <c r="U148" s="93"/>
      <c r="V148" s="93"/>
      <c r="W148" s="93"/>
      <c r="X148" s="93"/>
      <c r="Y148" s="93" t="s">
        <v>579</v>
      </c>
      <c r="Z148" s="93" t="s">
        <v>580</v>
      </c>
      <c r="AA148" s="93" t="s">
        <v>581</v>
      </c>
      <c r="AB148" s="93" t="s">
        <v>582</v>
      </c>
      <c r="AC148" s="93" t="s">
        <v>594</v>
      </c>
      <c r="AD148" s="93" t="s">
        <v>827</v>
      </c>
      <c r="AE148" s="93"/>
      <c r="AF148" s="93"/>
    </row>
    <row r="149" spans="1:32" x14ac:dyDescent="0.25">
      <c r="A149" s="93" t="s">
        <v>539</v>
      </c>
      <c r="B149" s="93" t="s">
        <v>585</v>
      </c>
      <c r="C149" s="93" t="s">
        <v>571</v>
      </c>
      <c r="D149" s="93"/>
      <c r="E149" s="93" t="s">
        <v>586</v>
      </c>
      <c r="F149" s="93"/>
      <c r="G149" s="98">
        <v>10022665</v>
      </c>
      <c r="H149" s="98">
        <v>18965557</v>
      </c>
      <c r="I149" s="93" t="s">
        <v>607</v>
      </c>
      <c r="J149" s="98">
        <v>4</v>
      </c>
      <c r="K149" s="98">
        <v>22</v>
      </c>
      <c r="L149" s="94">
        <v>-30000</v>
      </c>
      <c r="M149" s="99">
        <v>44681</v>
      </c>
      <c r="N149" s="99">
        <v>44681</v>
      </c>
      <c r="O149" s="99">
        <v>44658</v>
      </c>
      <c r="P149" s="93" t="s">
        <v>1037</v>
      </c>
      <c r="Q149" s="93" t="s">
        <v>1038</v>
      </c>
      <c r="R149" s="93"/>
      <c r="S149" s="93">
        <v>0</v>
      </c>
      <c r="T149" s="93" t="s">
        <v>1039</v>
      </c>
      <c r="U149" s="93"/>
      <c r="V149" s="93"/>
      <c r="W149" s="93"/>
      <c r="X149" s="93"/>
      <c r="Y149" s="93" t="s">
        <v>579</v>
      </c>
      <c r="Z149" s="93" t="s">
        <v>580</v>
      </c>
      <c r="AA149" s="93" t="s">
        <v>911</v>
      </c>
      <c r="AB149" s="93" t="s">
        <v>582</v>
      </c>
      <c r="AC149" s="93" t="s">
        <v>594</v>
      </c>
      <c r="AD149" s="93" t="s">
        <v>1040</v>
      </c>
      <c r="AE149" s="93"/>
      <c r="AF149" s="93"/>
    </row>
    <row r="150" spans="1:32" x14ac:dyDescent="0.25">
      <c r="A150" s="93" t="s">
        <v>539</v>
      </c>
      <c r="B150" s="93" t="s">
        <v>585</v>
      </c>
      <c r="C150" s="93" t="s">
        <v>571</v>
      </c>
      <c r="D150" s="93"/>
      <c r="E150" s="93" t="s">
        <v>586</v>
      </c>
      <c r="F150" s="93"/>
      <c r="G150" s="98">
        <v>10022864</v>
      </c>
      <c r="H150" s="98">
        <v>18965600</v>
      </c>
      <c r="I150" s="93" t="s">
        <v>607</v>
      </c>
      <c r="J150" s="98">
        <v>4</v>
      </c>
      <c r="K150" s="98">
        <v>22</v>
      </c>
      <c r="L150" s="94">
        <v>-1825000</v>
      </c>
      <c r="M150" s="99">
        <v>44681</v>
      </c>
      <c r="N150" s="99">
        <v>44681</v>
      </c>
      <c r="O150" s="99">
        <v>44658</v>
      </c>
      <c r="P150" s="93" t="s">
        <v>1041</v>
      </c>
      <c r="Q150" s="93" t="s">
        <v>1042</v>
      </c>
      <c r="R150" s="93"/>
      <c r="S150" s="93">
        <v>0</v>
      </c>
      <c r="T150" s="93" t="s">
        <v>1043</v>
      </c>
      <c r="U150" s="93"/>
      <c r="V150" s="93"/>
      <c r="W150" s="93"/>
      <c r="X150" s="93"/>
      <c r="Y150" s="93" t="s">
        <v>579</v>
      </c>
      <c r="Z150" s="93" t="s">
        <v>580</v>
      </c>
      <c r="AA150" s="93" t="s">
        <v>911</v>
      </c>
      <c r="AB150" s="93" t="s">
        <v>582</v>
      </c>
      <c r="AC150" s="93" t="s">
        <v>594</v>
      </c>
      <c r="AD150" s="93" t="s">
        <v>1044</v>
      </c>
      <c r="AE150" s="93"/>
      <c r="AF150" s="93"/>
    </row>
    <row r="151" spans="1:32" x14ac:dyDescent="0.25">
      <c r="A151" s="93" t="s">
        <v>539</v>
      </c>
      <c r="B151" s="93" t="s">
        <v>595</v>
      </c>
      <c r="C151" s="93" t="s">
        <v>571</v>
      </c>
      <c r="D151" s="93"/>
      <c r="E151" s="93" t="s">
        <v>586</v>
      </c>
      <c r="F151" s="93"/>
      <c r="G151" s="98">
        <v>10019564</v>
      </c>
      <c r="H151" s="98">
        <v>18962051</v>
      </c>
      <c r="I151" s="93" t="s">
        <v>607</v>
      </c>
      <c r="J151" s="98">
        <v>4</v>
      </c>
      <c r="K151" s="98">
        <v>22</v>
      </c>
      <c r="L151" s="94">
        <v>114775</v>
      </c>
      <c r="M151" s="99">
        <v>44652</v>
      </c>
      <c r="N151" s="99">
        <v>44652</v>
      </c>
      <c r="O151" s="99">
        <v>44652</v>
      </c>
      <c r="P151" s="93" t="s">
        <v>1045</v>
      </c>
      <c r="Q151" s="93" t="s">
        <v>1046</v>
      </c>
      <c r="R151" s="93"/>
      <c r="S151" s="93">
        <v>0</v>
      </c>
      <c r="T151" s="93" t="s">
        <v>1047</v>
      </c>
      <c r="U151" s="93"/>
      <c r="V151" s="93"/>
      <c r="W151" s="93" t="s">
        <v>611</v>
      </c>
      <c r="X151" s="93"/>
      <c r="Y151" s="93" t="s">
        <v>579</v>
      </c>
      <c r="Z151" s="93" t="s">
        <v>580</v>
      </c>
      <c r="AA151" s="93" t="s">
        <v>612</v>
      </c>
      <c r="AB151" s="93" t="s">
        <v>582</v>
      </c>
      <c r="AC151" s="93" t="s">
        <v>601</v>
      </c>
      <c r="AD151" s="93" t="s">
        <v>1048</v>
      </c>
      <c r="AE151" s="93"/>
      <c r="AF151" s="93"/>
    </row>
    <row r="152" spans="1:32" x14ac:dyDescent="0.25">
      <c r="A152" s="93" t="s">
        <v>539</v>
      </c>
      <c r="B152" s="93" t="s">
        <v>595</v>
      </c>
      <c r="C152" s="93" t="s">
        <v>571</v>
      </c>
      <c r="D152" s="93"/>
      <c r="E152" s="93" t="s">
        <v>586</v>
      </c>
      <c r="F152" s="93"/>
      <c r="G152" s="98">
        <v>10019564</v>
      </c>
      <c r="H152" s="98">
        <v>18962051</v>
      </c>
      <c r="I152" s="93" t="s">
        <v>607</v>
      </c>
      <c r="J152" s="98">
        <v>4</v>
      </c>
      <c r="K152" s="98">
        <v>22</v>
      </c>
      <c r="L152" s="94">
        <v>148000</v>
      </c>
      <c r="M152" s="99">
        <v>44652</v>
      </c>
      <c r="N152" s="99">
        <v>44652</v>
      </c>
      <c r="O152" s="99">
        <v>44652</v>
      </c>
      <c r="P152" s="93" t="s">
        <v>1049</v>
      </c>
      <c r="Q152" s="93" t="s">
        <v>1046</v>
      </c>
      <c r="R152" s="93"/>
      <c r="S152" s="93">
        <v>0</v>
      </c>
      <c r="T152" s="93" t="s">
        <v>1050</v>
      </c>
      <c r="U152" s="93"/>
      <c r="V152" s="93"/>
      <c r="W152" s="93" t="s">
        <v>611</v>
      </c>
      <c r="X152" s="93"/>
      <c r="Y152" s="93" t="s">
        <v>579</v>
      </c>
      <c r="Z152" s="93" t="s">
        <v>580</v>
      </c>
      <c r="AA152" s="93" t="s">
        <v>612</v>
      </c>
      <c r="AB152" s="93" t="s">
        <v>582</v>
      </c>
      <c r="AC152" s="93" t="s">
        <v>601</v>
      </c>
      <c r="AD152" s="93" t="s">
        <v>1051</v>
      </c>
      <c r="AE152" s="93"/>
      <c r="AF152" s="93"/>
    </row>
    <row r="153" spans="1:32" x14ac:dyDescent="0.25">
      <c r="A153" s="93" t="s">
        <v>539</v>
      </c>
      <c r="B153" s="93" t="s">
        <v>595</v>
      </c>
      <c r="C153" s="93" t="s">
        <v>571</v>
      </c>
      <c r="D153" s="93"/>
      <c r="E153" s="93" t="s">
        <v>586</v>
      </c>
      <c r="F153" s="93"/>
      <c r="G153" s="98">
        <v>10021163</v>
      </c>
      <c r="H153" s="98">
        <v>18962100</v>
      </c>
      <c r="I153" s="93" t="s">
        <v>607</v>
      </c>
      <c r="J153" s="98">
        <v>4</v>
      </c>
      <c r="K153" s="98">
        <v>22</v>
      </c>
      <c r="L153" s="94">
        <v>-110100</v>
      </c>
      <c r="M153" s="99">
        <v>44652</v>
      </c>
      <c r="N153" s="99">
        <v>44652</v>
      </c>
      <c r="O153" s="99">
        <v>44655</v>
      </c>
      <c r="P153" s="93" t="s">
        <v>1052</v>
      </c>
      <c r="Q153" s="93" t="s">
        <v>1052</v>
      </c>
      <c r="R153" s="93"/>
      <c r="S153" s="93">
        <v>0</v>
      </c>
      <c r="T153" s="93" t="s">
        <v>1053</v>
      </c>
      <c r="U153" s="93"/>
      <c r="V153" s="93"/>
      <c r="W153" s="93" t="s">
        <v>611</v>
      </c>
      <c r="X153" s="93"/>
      <c r="Y153" s="93" t="s">
        <v>579</v>
      </c>
      <c r="Z153" s="93" t="s">
        <v>580</v>
      </c>
      <c r="AA153" s="93" t="s">
        <v>612</v>
      </c>
      <c r="AB153" s="93" t="s">
        <v>582</v>
      </c>
      <c r="AC153" s="93" t="s">
        <v>601</v>
      </c>
      <c r="AD153" s="93" t="s">
        <v>1054</v>
      </c>
      <c r="AE153" s="93"/>
      <c r="AF153" s="93"/>
    </row>
    <row r="154" spans="1:32" x14ac:dyDescent="0.25">
      <c r="A154" s="93" t="s">
        <v>539</v>
      </c>
      <c r="B154" s="93" t="s">
        <v>613</v>
      </c>
      <c r="C154" s="93" t="s">
        <v>571</v>
      </c>
      <c r="D154" s="93"/>
      <c r="E154" s="93" t="s">
        <v>586</v>
      </c>
      <c r="F154" s="93"/>
      <c r="G154" s="98">
        <v>10025788</v>
      </c>
      <c r="H154" s="98">
        <v>18966085</v>
      </c>
      <c r="I154" s="93" t="s">
        <v>607</v>
      </c>
      <c r="J154" s="98">
        <v>4</v>
      </c>
      <c r="K154" s="98">
        <v>22</v>
      </c>
      <c r="L154" s="94">
        <v>-150000</v>
      </c>
      <c r="M154" s="99">
        <v>44681</v>
      </c>
      <c r="N154" s="99">
        <v>44681</v>
      </c>
      <c r="O154" s="99">
        <v>44665</v>
      </c>
      <c r="P154" s="93" t="s">
        <v>1055</v>
      </c>
      <c r="Q154" s="93" t="s">
        <v>1056</v>
      </c>
      <c r="R154" s="93"/>
      <c r="S154" s="93">
        <v>0</v>
      </c>
      <c r="T154" s="93" t="s">
        <v>1057</v>
      </c>
      <c r="U154" s="93"/>
      <c r="V154" s="93"/>
      <c r="W154" s="93" t="s">
        <v>627</v>
      </c>
      <c r="X154" s="93"/>
      <c r="Y154" s="93" t="s">
        <v>579</v>
      </c>
      <c r="Z154" s="93" t="s">
        <v>580</v>
      </c>
      <c r="AA154" s="93" t="s">
        <v>820</v>
      </c>
      <c r="AB154" s="93" t="s">
        <v>582</v>
      </c>
      <c r="AC154" s="93" t="s">
        <v>617</v>
      </c>
      <c r="AD154" s="93" t="s">
        <v>1058</v>
      </c>
      <c r="AE154" s="93"/>
      <c r="AF154" s="93"/>
    </row>
    <row r="155" spans="1:32" x14ac:dyDescent="0.25">
      <c r="A155" s="93" t="s">
        <v>539</v>
      </c>
      <c r="B155" s="93" t="s">
        <v>613</v>
      </c>
      <c r="C155" s="93" t="s">
        <v>571</v>
      </c>
      <c r="D155" s="93"/>
      <c r="E155" s="93" t="s">
        <v>586</v>
      </c>
      <c r="F155" s="93"/>
      <c r="G155" s="98">
        <v>10025788</v>
      </c>
      <c r="H155" s="98">
        <v>18966085</v>
      </c>
      <c r="I155" s="93" t="s">
        <v>607</v>
      </c>
      <c r="J155" s="98">
        <v>4</v>
      </c>
      <c r="K155" s="98">
        <v>22</v>
      </c>
      <c r="L155" s="94">
        <v>-763400</v>
      </c>
      <c r="M155" s="99">
        <v>44681</v>
      </c>
      <c r="N155" s="99">
        <v>44681</v>
      </c>
      <c r="O155" s="99">
        <v>44665</v>
      </c>
      <c r="P155" s="93" t="s">
        <v>1059</v>
      </c>
      <c r="Q155" s="93" t="s">
        <v>1056</v>
      </c>
      <c r="R155" s="93"/>
      <c r="S155" s="93">
        <v>0</v>
      </c>
      <c r="T155" s="93" t="s">
        <v>1005</v>
      </c>
      <c r="U155" s="93"/>
      <c r="V155" s="93"/>
      <c r="W155" s="93" t="s">
        <v>627</v>
      </c>
      <c r="X155" s="93"/>
      <c r="Y155" s="93" t="s">
        <v>579</v>
      </c>
      <c r="Z155" s="93" t="s">
        <v>580</v>
      </c>
      <c r="AA155" s="93" t="s">
        <v>820</v>
      </c>
      <c r="AB155" s="93" t="s">
        <v>582</v>
      </c>
      <c r="AC155" s="93" t="s">
        <v>617</v>
      </c>
      <c r="AD155" s="93" t="s">
        <v>1006</v>
      </c>
      <c r="AE155" s="93"/>
      <c r="AF155" s="93"/>
    </row>
    <row r="156" spans="1:32" x14ac:dyDescent="0.25">
      <c r="A156" s="93" t="s">
        <v>536</v>
      </c>
      <c r="B156" s="93" t="s">
        <v>618</v>
      </c>
      <c r="C156" s="93" t="s">
        <v>571</v>
      </c>
      <c r="D156" s="93"/>
      <c r="E156" s="93" t="s">
        <v>586</v>
      </c>
      <c r="F156" s="93"/>
      <c r="G156" s="98">
        <v>10030894</v>
      </c>
      <c r="H156" s="98">
        <v>19009103</v>
      </c>
      <c r="I156" s="93" t="s">
        <v>607</v>
      </c>
      <c r="J156" s="98">
        <v>4</v>
      </c>
      <c r="K156" s="98">
        <v>22</v>
      </c>
      <c r="L156" s="94">
        <v>-1462500</v>
      </c>
      <c r="M156" s="99">
        <v>44679</v>
      </c>
      <c r="N156" s="99">
        <v>44679</v>
      </c>
      <c r="O156" s="99">
        <v>44679</v>
      </c>
      <c r="P156" s="93" t="s">
        <v>1060</v>
      </c>
      <c r="Q156" s="93" t="s">
        <v>1060</v>
      </c>
      <c r="R156" s="93"/>
      <c r="S156" s="93">
        <v>0</v>
      </c>
      <c r="T156" s="93" t="s">
        <v>622</v>
      </c>
      <c r="U156" s="93"/>
      <c r="V156" s="93"/>
      <c r="W156" s="93" t="s">
        <v>611</v>
      </c>
      <c r="X156" s="93"/>
      <c r="Y156" s="93" t="s">
        <v>579</v>
      </c>
      <c r="Z156" s="93" t="s">
        <v>580</v>
      </c>
      <c r="AA156" s="93" t="s">
        <v>1061</v>
      </c>
      <c r="AB156" s="93" t="s">
        <v>912</v>
      </c>
      <c r="AC156" s="93" t="s">
        <v>623</v>
      </c>
      <c r="AD156" s="93" t="s">
        <v>1062</v>
      </c>
      <c r="AE156" s="93"/>
      <c r="AF156" s="93"/>
    </row>
    <row r="157" spans="1:32" x14ac:dyDescent="0.25">
      <c r="A157" s="93" t="s">
        <v>536</v>
      </c>
      <c r="B157" s="93" t="s">
        <v>1063</v>
      </c>
      <c r="C157" s="93" t="s">
        <v>571</v>
      </c>
      <c r="D157" s="93"/>
      <c r="E157" s="93" t="s">
        <v>586</v>
      </c>
      <c r="F157" s="93"/>
      <c r="G157" s="98">
        <v>10027875</v>
      </c>
      <c r="H157" s="98">
        <v>18966405</v>
      </c>
      <c r="I157" s="93" t="s">
        <v>607</v>
      </c>
      <c r="J157" s="98">
        <v>4</v>
      </c>
      <c r="K157" s="98">
        <v>22</v>
      </c>
      <c r="L157" s="94">
        <v>328.75</v>
      </c>
      <c r="M157" s="99">
        <v>44652</v>
      </c>
      <c r="N157" s="99">
        <v>44652</v>
      </c>
      <c r="O157" s="99">
        <v>44671</v>
      </c>
      <c r="P157" s="93" t="s">
        <v>1064</v>
      </c>
      <c r="Q157" s="93" t="s">
        <v>1065</v>
      </c>
      <c r="R157" s="93"/>
      <c r="S157" s="93">
        <v>0</v>
      </c>
      <c r="T157" s="93" t="s">
        <v>1066</v>
      </c>
      <c r="U157" s="93"/>
      <c r="V157" s="93"/>
      <c r="W157" s="93" t="s">
        <v>627</v>
      </c>
      <c r="X157" s="93"/>
      <c r="Y157" s="93" t="s">
        <v>579</v>
      </c>
      <c r="Z157" s="93" t="s">
        <v>580</v>
      </c>
      <c r="AA157" s="93" t="s">
        <v>783</v>
      </c>
      <c r="AB157" s="93" t="s">
        <v>764</v>
      </c>
      <c r="AC157" s="93" t="s">
        <v>1067</v>
      </c>
      <c r="AD157" s="93" t="s">
        <v>1068</v>
      </c>
      <c r="AE157" s="93"/>
      <c r="AF157" s="93"/>
    </row>
    <row r="158" spans="1:32" x14ac:dyDescent="0.25">
      <c r="A158" s="93" t="s">
        <v>536</v>
      </c>
      <c r="B158" s="93" t="s">
        <v>1069</v>
      </c>
      <c r="C158" s="93" t="s">
        <v>571</v>
      </c>
      <c r="D158" s="93"/>
      <c r="E158" s="93" t="s">
        <v>586</v>
      </c>
      <c r="F158" s="93"/>
      <c r="G158" s="98">
        <v>10012319</v>
      </c>
      <c r="H158" s="98">
        <v>18960702</v>
      </c>
      <c r="I158" s="93" t="s">
        <v>607</v>
      </c>
      <c r="J158" s="98">
        <v>4</v>
      </c>
      <c r="K158" s="98">
        <v>22</v>
      </c>
      <c r="L158" s="94">
        <v>100968</v>
      </c>
      <c r="M158" s="99">
        <v>44652</v>
      </c>
      <c r="N158" s="99">
        <v>44652</v>
      </c>
      <c r="O158" s="99">
        <v>44634</v>
      </c>
      <c r="P158" s="93" t="s">
        <v>1070</v>
      </c>
      <c r="Q158" s="93" t="s">
        <v>1070</v>
      </c>
      <c r="R158" s="93"/>
      <c r="S158" s="93">
        <v>0</v>
      </c>
      <c r="T158" s="93"/>
      <c r="U158" s="93"/>
      <c r="V158" s="93"/>
      <c r="W158" s="93"/>
      <c r="X158" s="93"/>
      <c r="Y158" s="93" t="s">
        <v>579</v>
      </c>
      <c r="Z158" s="93" t="s">
        <v>580</v>
      </c>
      <c r="AA158" s="93" t="s">
        <v>1071</v>
      </c>
      <c r="AB158" s="93" t="s">
        <v>800</v>
      </c>
      <c r="AC158" s="93" t="s">
        <v>1072</v>
      </c>
      <c r="AD158" s="93"/>
      <c r="AE158" s="93"/>
      <c r="AF158" s="93"/>
    </row>
    <row r="159" spans="1:32" x14ac:dyDescent="0.25">
      <c r="A159" s="93" t="s">
        <v>536</v>
      </c>
      <c r="B159" s="93" t="s">
        <v>1069</v>
      </c>
      <c r="C159" s="93" t="s">
        <v>571</v>
      </c>
      <c r="D159" s="93"/>
      <c r="E159" s="93" t="s">
        <v>586</v>
      </c>
      <c r="F159" s="93"/>
      <c r="G159" s="98">
        <v>10012319</v>
      </c>
      <c r="H159" s="98">
        <v>18960702</v>
      </c>
      <c r="I159" s="93" t="s">
        <v>607</v>
      </c>
      <c r="J159" s="98">
        <v>4</v>
      </c>
      <c r="K159" s="98">
        <v>22</v>
      </c>
      <c r="L159" s="94">
        <v>200000</v>
      </c>
      <c r="M159" s="99">
        <v>44652</v>
      </c>
      <c r="N159" s="99">
        <v>44652</v>
      </c>
      <c r="O159" s="99">
        <v>44634</v>
      </c>
      <c r="P159" s="93" t="s">
        <v>1070</v>
      </c>
      <c r="Q159" s="93" t="s">
        <v>1070</v>
      </c>
      <c r="R159" s="93"/>
      <c r="S159" s="93">
        <v>0</v>
      </c>
      <c r="T159" s="93" t="s">
        <v>1073</v>
      </c>
      <c r="U159" s="93"/>
      <c r="V159" s="93"/>
      <c r="W159" s="93"/>
      <c r="X159" s="93"/>
      <c r="Y159" s="93" t="s">
        <v>579</v>
      </c>
      <c r="Z159" s="93" t="s">
        <v>580</v>
      </c>
      <c r="AA159" s="93" t="s">
        <v>1071</v>
      </c>
      <c r="AB159" s="93" t="s">
        <v>800</v>
      </c>
      <c r="AC159" s="93" t="s">
        <v>1072</v>
      </c>
      <c r="AD159" s="93"/>
      <c r="AE159" s="93"/>
      <c r="AF159" s="93"/>
    </row>
    <row r="160" spans="1:32" x14ac:dyDescent="0.25">
      <c r="A160" s="93" t="s">
        <v>536</v>
      </c>
      <c r="B160" s="93" t="s">
        <v>1069</v>
      </c>
      <c r="C160" s="93" t="s">
        <v>571</v>
      </c>
      <c r="D160" s="93"/>
      <c r="E160" s="93" t="s">
        <v>586</v>
      </c>
      <c r="F160" s="93"/>
      <c r="G160" s="98">
        <v>10012319</v>
      </c>
      <c r="H160" s="98">
        <v>18960702</v>
      </c>
      <c r="I160" s="93" t="s">
        <v>607</v>
      </c>
      <c r="J160" s="98">
        <v>4</v>
      </c>
      <c r="K160" s="98">
        <v>22</v>
      </c>
      <c r="L160" s="94">
        <v>-15000</v>
      </c>
      <c r="M160" s="99">
        <v>44652</v>
      </c>
      <c r="N160" s="99">
        <v>44652</v>
      </c>
      <c r="O160" s="99">
        <v>44634</v>
      </c>
      <c r="P160" s="93" t="s">
        <v>1070</v>
      </c>
      <c r="Q160" s="93" t="s">
        <v>1070</v>
      </c>
      <c r="R160" s="93"/>
      <c r="S160" s="93">
        <v>0</v>
      </c>
      <c r="T160" s="93" t="s">
        <v>1074</v>
      </c>
      <c r="U160" s="93"/>
      <c r="V160" s="93"/>
      <c r="W160" s="93"/>
      <c r="X160" s="93"/>
      <c r="Y160" s="93" t="s">
        <v>579</v>
      </c>
      <c r="Z160" s="93" t="s">
        <v>580</v>
      </c>
      <c r="AA160" s="93" t="s">
        <v>1071</v>
      </c>
      <c r="AB160" s="93" t="s">
        <v>800</v>
      </c>
      <c r="AC160" s="93" t="s">
        <v>1072</v>
      </c>
      <c r="AD160" s="93"/>
      <c r="AE160" s="93"/>
      <c r="AF160" s="93"/>
    </row>
    <row r="161" spans="1:32" x14ac:dyDescent="0.25">
      <c r="A161" s="93" t="s">
        <v>536</v>
      </c>
      <c r="B161" s="93" t="s">
        <v>1069</v>
      </c>
      <c r="C161" s="93" t="s">
        <v>571</v>
      </c>
      <c r="D161" s="93"/>
      <c r="E161" s="93" t="s">
        <v>586</v>
      </c>
      <c r="F161" s="93"/>
      <c r="G161" s="98">
        <v>10012319</v>
      </c>
      <c r="H161" s="98">
        <v>18960702</v>
      </c>
      <c r="I161" s="93" t="s">
        <v>607</v>
      </c>
      <c r="J161" s="98">
        <v>4</v>
      </c>
      <c r="K161" s="98">
        <v>22</v>
      </c>
      <c r="L161" s="94">
        <v>-10000</v>
      </c>
      <c r="M161" s="99">
        <v>44652</v>
      </c>
      <c r="N161" s="99">
        <v>44652</v>
      </c>
      <c r="O161" s="99">
        <v>44634</v>
      </c>
      <c r="P161" s="93" t="s">
        <v>1070</v>
      </c>
      <c r="Q161" s="93" t="s">
        <v>1070</v>
      </c>
      <c r="R161" s="93"/>
      <c r="S161" s="93">
        <v>0</v>
      </c>
      <c r="T161" s="93" t="s">
        <v>1075</v>
      </c>
      <c r="U161" s="93"/>
      <c r="V161" s="93"/>
      <c r="W161" s="93"/>
      <c r="X161" s="93"/>
      <c r="Y161" s="93" t="s">
        <v>579</v>
      </c>
      <c r="Z161" s="93" t="s">
        <v>580</v>
      </c>
      <c r="AA161" s="93" t="s">
        <v>1071</v>
      </c>
      <c r="AB161" s="93" t="s">
        <v>800</v>
      </c>
      <c r="AC161" s="93" t="s">
        <v>1072</v>
      </c>
      <c r="AD161" s="93"/>
      <c r="AE161" s="93"/>
      <c r="AF161" s="93"/>
    </row>
    <row r="162" spans="1:32" x14ac:dyDescent="0.25">
      <c r="A162" s="93" t="s">
        <v>536</v>
      </c>
      <c r="B162" s="93" t="s">
        <v>1069</v>
      </c>
      <c r="C162" s="93" t="s">
        <v>571</v>
      </c>
      <c r="D162" s="93"/>
      <c r="E162" s="93" t="s">
        <v>586</v>
      </c>
      <c r="F162" s="93"/>
      <c r="G162" s="98">
        <v>10012319</v>
      </c>
      <c r="H162" s="98">
        <v>18960702</v>
      </c>
      <c r="I162" s="93" t="s">
        <v>607</v>
      </c>
      <c r="J162" s="98">
        <v>4</v>
      </c>
      <c r="K162" s="98">
        <v>22</v>
      </c>
      <c r="L162" s="94">
        <v>-8000</v>
      </c>
      <c r="M162" s="99">
        <v>44652</v>
      </c>
      <c r="N162" s="99">
        <v>44652</v>
      </c>
      <c r="O162" s="99">
        <v>44634</v>
      </c>
      <c r="P162" s="93" t="s">
        <v>1070</v>
      </c>
      <c r="Q162" s="93" t="s">
        <v>1070</v>
      </c>
      <c r="R162" s="93"/>
      <c r="S162" s="93">
        <v>0</v>
      </c>
      <c r="T162" s="93" t="s">
        <v>1076</v>
      </c>
      <c r="U162" s="93"/>
      <c r="V162" s="93"/>
      <c r="W162" s="93"/>
      <c r="X162" s="93"/>
      <c r="Y162" s="93" t="s">
        <v>579</v>
      </c>
      <c r="Z162" s="93" t="s">
        <v>580</v>
      </c>
      <c r="AA162" s="93" t="s">
        <v>1071</v>
      </c>
      <c r="AB162" s="93" t="s">
        <v>800</v>
      </c>
      <c r="AC162" s="93" t="s">
        <v>1072</v>
      </c>
      <c r="AD162" s="93"/>
      <c r="AE162" s="93"/>
      <c r="AF162" s="93"/>
    </row>
    <row r="163" spans="1:32" x14ac:dyDescent="0.25">
      <c r="A163" s="93" t="s">
        <v>536</v>
      </c>
      <c r="B163" s="93" t="s">
        <v>1069</v>
      </c>
      <c r="C163" s="93" t="s">
        <v>571</v>
      </c>
      <c r="D163" s="93"/>
      <c r="E163" s="93" t="s">
        <v>586</v>
      </c>
      <c r="F163" s="93"/>
      <c r="G163" s="98">
        <v>10012319</v>
      </c>
      <c r="H163" s="98">
        <v>18960702</v>
      </c>
      <c r="I163" s="93" t="s">
        <v>607</v>
      </c>
      <c r="J163" s="98">
        <v>4</v>
      </c>
      <c r="K163" s="98">
        <v>22</v>
      </c>
      <c r="L163" s="94">
        <v>15000</v>
      </c>
      <c r="M163" s="99">
        <v>44652</v>
      </c>
      <c r="N163" s="99">
        <v>44652</v>
      </c>
      <c r="O163" s="99">
        <v>44634</v>
      </c>
      <c r="P163" s="93" t="s">
        <v>1070</v>
      </c>
      <c r="Q163" s="93" t="s">
        <v>1070</v>
      </c>
      <c r="R163" s="93"/>
      <c r="S163" s="93">
        <v>0</v>
      </c>
      <c r="T163" s="93" t="s">
        <v>1077</v>
      </c>
      <c r="U163" s="93"/>
      <c r="V163" s="93"/>
      <c r="W163" s="93"/>
      <c r="X163" s="93"/>
      <c r="Y163" s="93" t="s">
        <v>579</v>
      </c>
      <c r="Z163" s="93" t="s">
        <v>580</v>
      </c>
      <c r="AA163" s="93" t="s">
        <v>1071</v>
      </c>
      <c r="AB163" s="93" t="s">
        <v>800</v>
      </c>
      <c r="AC163" s="93" t="s">
        <v>1072</v>
      </c>
      <c r="AD163" s="93"/>
      <c r="AE163" s="93"/>
      <c r="AF163" s="93"/>
    </row>
    <row r="164" spans="1:32" x14ac:dyDescent="0.25">
      <c r="A164" s="93" t="s">
        <v>536</v>
      </c>
      <c r="B164" s="93" t="s">
        <v>1069</v>
      </c>
      <c r="C164" s="93" t="s">
        <v>571</v>
      </c>
      <c r="D164" s="93"/>
      <c r="E164" s="93" t="s">
        <v>586</v>
      </c>
      <c r="F164" s="93"/>
      <c r="G164" s="98">
        <v>10012319</v>
      </c>
      <c r="H164" s="98">
        <v>18960702</v>
      </c>
      <c r="I164" s="93" t="s">
        <v>607</v>
      </c>
      <c r="J164" s="98">
        <v>4</v>
      </c>
      <c r="K164" s="98">
        <v>22</v>
      </c>
      <c r="L164" s="94">
        <v>547.34</v>
      </c>
      <c r="M164" s="99">
        <v>44652</v>
      </c>
      <c r="N164" s="99">
        <v>44652</v>
      </c>
      <c r="O164" s="99">
        <v>44634</v>
      </c>
      <c r="P164" s="93" t="s">
        <v>1070</v>
      </c>
      <c r="Q164" s="93" t="s">
        <v>1070</v>
      </c>
      <c r="R164" s="93"/>
      <c r="S164" s="93">
        <v>0</v>
      </c>
      <c r="T164" s="93" t="s">
        <v>1078</v>
      </c>
      <c r="U164" s="93"/>
      <c r="V164" s="93"/>
      <c r="W164" s="93"/>
      <c r="X164" s="93"/>
      <c r="Y164" s="93" t="s">
        <v>579</v>
      </c>
      <c r="Z164" s="93" t="s">
        <v>580</v>
      </c>
      <c r="AA164" s="93" t="s">
        <v>1071</v>
      </c>
      <c r="AB164" s="93" t="s">
        <v>800</v>
      </c>
      <c r="AC164" s="93" t="s">
        <v>1072</v>
      </c>
      <c r="AD164" s="93"/>
      <c r="AE164" s="93"/>
      <c r="AF164" s="93"/>
    </row>
    <row r="165" spans="1:32" x14ac:dyDescent="0.25">
      <c r="A165" s="93" t="s">
        <v>536</v>
      </c>
      <c r="B165" s="93" t="s">
        <v>1069</v>
      </c>
      <c r="C165" s="93" t="s">
        <v>571</v>
      </c>
      <c r="D165" s="93"/>
      <c r="E165" s="93" t="s">
        <v>586</v>
      </c>
      <c r="F165" s="93"/>
      <c r="G165" s="98">
        <v>10012319</v>
      </c>
      <c r="H165" s="98">
        <v>18960702</v>
      </c>
      <c r="I165" s="93" t="s">
        <v>607</v>
      </c>
      <c r="J165" s="98">
        <v>4</v>
      </c>
      <c r="K165" s="98">
        <v>22</v>
      </c>
      <c r="L165" s="94">
        <v>-2755473</v>
      </c>
      <c r="M165" s="99">
        <v>44652</v>
      </c>
      <c r="N165" s="99">
        <v>44652</v>
      </c>
      <c r="O165" s="99">
        <v>44634</v>
      </c>
      <c r="P165" s="93" t="s">
        <v>1070</v>
      </c>
      <c r="Q165" s="93" t="s">
        <v>1070</v>
      </c>
      <c r="R165" s="93"/>
      <c r="S165" s="93">
        <v>0</v>
      </c>
      <c r="T165" s="93" t="s">
        <v>1079</v>
      </c>
      <c r="U165" s="93"/>
      <c r="V165" s="93"/>
      <c r="W165" s="93"/>
      <c r="X165" s="93"/>
      <c r="Y165" s="93" t="s">
        <v>579</v>
      </c>
      <c r="Z165" s="93" t="s">
        <v>580</v>
      </c>
      <c r="AA165" s="93" t="s">
        <v>1071</v>
      </c>
      <c r="AB165" s="93" t="s">
        <v>800</v>
      </c>
      <c r="AC165" s="93" t="s">
        <v>1072</v>
      </c>
      <c r="AD165" s="93"/>
      <c r="AE165" s="93"/>
      <c r="AF165" s="93"/>
    </row>
    <row r="166" spans="1:32" x14ac:dyDescent="0.25">
      <c r="A166" s="93" t="s">
        <v>536</v>
      </c>
      <c r="B166" s="93" t="s">
        <v>1069</v>
      </c>
      <c r="C166" s="93" t="s">
        <v>571</v>
      </c>
      <c r="D166" s="93"/>
      <c r="E166" s="93" t="s">
        <v>586</v>
      </c>
      <c r="F166" s="93"/>
      <c r="G166" s="98">
        <v>10012319</v>
      </c>
      <c r="H166" s="98">
        <v>18960702</v>
      </c>
      <c r="I166" s="93" t="s">
        <v>607</v>
      </c>
      <c r="J166" s="98">
        <v>4</v>
      </c>
      <c r="K166" s="98">
        <v>22</v>
      </c>
      <c r="L166" s="94">
        <v>13274.9</v>
      </c>
      <c r="M166" s="99">
        <v>44652</v>
      </c>
      <c r="N166" s="99">
        <v>44652</v>
      </c>
      <c r="O166" s="99">
        <v>44634</v>
      </c>
      <c r="P166" s="93" t="s">
        <v>1070</v>
      </c>
      <c r="Q166" s="93" t="s">
        <v>1070</v>
      </c>
      <c r="R166" s="93"/>
      <c r="S166" s="93">
        <v>0</v>
      </c>
      <c r="T166" s="93" t="s">
        <v>1080</v>
      </c>
      <c r="U166" s="93"/>
      <c r="V166" s="93"/>
      <c r="W166" s="93"/>
      <c r="X166" s="93"/>
      <c r="Y166" s="93" t="s">
        <v>579</v>
      </c>
      <c r="Z166" s="93" t="s">
        <v>580</v>
      </c>
      <c r="AA166" s="93" t="s">
        <v>1071</v>
      </c>
      <c r="AB166" s="93" t="s">
        <v>800</v>
      </c>
      <c r="AC166" s="93" t="s">
        <v>1072</v>
      </c>
      <c r="AD166" s="93"/>
      <c r="AE166" s="93"/>
      <c r="AF166" s="93"/>
    </row>
    <row r="167" spans="1:32" x14ac:dyDescent="0.25">
      <c r="A167" s="93" t="s">
        <v>536</v>
      </c>
      <c r="B167" s="93" t="s">
        <v>1069</v>
      </c>
      <c r="C167" s="93" t="s">
        <v>571</v>
      </c>
      <c r="D167" s="93"/>
      <c r="E167" s="93" t="s">
        <v>586</v>
      </c>
      <c r="F167" s="93"/>
      <c r="G167" s="98">
        <v>10012319</v>
      </c>
      <c r="H167" s="98">
        <v>18960702</v>
      </c>
      <c r="I167" s="93" t="s">
        <v>607</v>
      </c>
      <c r="J167" s="98">
        <v>4</v>
      </c>
      <c r="K167" s="98">
        <v>22</v>
      </c>
      <c r="L167" s="94">
        <v>14588.1</v>
      </c>
      <c r="M167" s="99">
        <v>44652</v>
      </c>
      <c r="N167" s="99">
        <v>44652</v>
      </c>
      <c r="O167" s="99">
        <v>44634</v>
      </c>
      <c r="P167" s="93" t="s">
        <v>1070</v>
      </c>
      <c r="Q167" s="93" t="s">
        <v>1070</v>
      </c>
      <c r="R167" s="93"/>
      <c r="S167" s="93">
        <v>0</v>
      </c>
      <c r="T167" s="93" t="s">
        <v>1081</v>
      </c>
      <c r="U167" s="93"/>
      <c r="V167" s="93"/>
      <c r="W167" s="93"/>
      <c r="X167" s="93"/>
      <c r="Y167" s="93" t="s">
        <v>579</v>
      </c>
      <c r="Z167" s="93" t="s">
        <v>580</v>
      </c>
      <c r="AA167" s="93" t="s">
        <v>1071</v>
      </c>
      <c r="AB167" s="93" t="s">
        <v>800</v>
      </c>
      <c r="AC167" s="93" t="s">
        <v>1072</v>
      </c>
      <c r="AD167" s="93"/>
      <c r="AE167" s="93"/>
      <c r="AF167" s="93"/>
    </row>
    <row r="168" spans="1:32" x14ac:dyDescent="0.25">
      <c r="A168" s="93" t="s">
        <v>536</v>
      </c>
      <c r="B168" s="93" t="s">
        <v>1069</v>
      </c>
      <c r="C168" s="93" t="s">
        <v>571</v>
      </c>
      <c r="D168" s="93"/>
      <c r="E168" s="93" t="s">
        <v>586</v>
      </c>
      <c r="F168" s="93"/>
      <c r="G168" s="98">
        <v>10012319</v>
      </c>
      <c r="H168" s="98">
        <v>18960702</v>
      </c>
      <c r="I168" s="93" t="s">
        <v>607</v>
      </c>
      <c r="J168" s="98">
        <v>4</v>
      </c>
      <c r="K168" s="98">
        <v>22</v>
      </c>
      <c r="L168" s="94">
        <v>29811.93</v>
      </c>
      <c r="M168" s="99">
        <v>44652</v>
      </c>
      <c r="N168" s="99">
        <v>44652</v>
      </c>
      <c r="O168" s="99">
        <v>44634</v>
      </c>
      <c r="P168" s="93" t="s">
        <v>1070</v>
      </c>
      <c r="Q168" s="93" t="s">
        <v>1070</v>
      </c>
      <c r="R168" s="93"/>
      <c r="S168" s="93">
        <v>0</v>
      </c>
      <c r="T168" s="93" t="s">
        <v>1082</v>
      </c>
      <c r="U168" s="93"/>
      <c r="V168" s="93"/>
      <c r="W168" s="93"/>
      <c r="X168" s="93"/>
      <c r="Y168" s="93" t="s">
        <v>579</v>
      </c>
      <c r="Z168" s="93" t="s">
        <v>580</v>
      </c>
      <c r="AA168" s="93" t="s">
        <v>1071</v>
      </c>
      <c r="AB168" s="93" t="s">
        <v>800</v>
      </c>
      <c r="AC168" s="93" t="s">
        <v>1072</v>
      </c>
      <c r="AD168" s="93"/>
      <c r="AE168" s="93"/>
      <c r="AF168" s="93"/>
    </row>
    <row r="169" spans="1:32" x14ac:dyDescent="0.25">
      <c r="A169" s="93" t="s">
        <v>536</v>
      </c>
      <c r="B169" s="93" t="s">
        <v>1069</v>
      </c>
      <c r="C169" s="93" t="s">
        <v>571</v>
      </c>
      <c r="D169" s="93"/>
      <c r="E169" s="93" t="s">
        <v>586</v>
      </c>
      <c r="F169" s="93"/>
      <c r="G169" s="98">
        <v>10012319</v>
      </c>
      <c r="H169" s="98">
        <v>18960702</v>
      </c>
      <c r="I169" s="93" t="s">
        <v>607</v>
      </c>
      <c r="J169" s="98">
        <v>4</v>
      </c>
      <c r="K169" s="98">
        <v>22</v>
      </c>
      <c r="L169" s="94">
        <v>569160</v>
      </c>
      <c r="M169" s="99">
        <v>44652</v>
      </c>
      <c r="N169" s="99">
        <v>44652</v>
      </c>
      <c r="O169" s="99">
        <v>44634</v>
      </c>
      <c r="P169" s="93" t="s">
        <v>1070</v>
      </c>
      <c r="Q169" s="93" t="s">
        <v>1070</v>
      </c>
      <c r="R169" s="93"/>
      <c r="S169" s="93">
        <v>0</v>
      </c>
      <c r="T169" s="93" t="s">
        <v>1083</v>
      </c>
      <c r="U169" s="93"/>
      <c r="V169" s="93"/>
      <c r="W169" s="93"/>
      <c r="X169" s="93"/>
      <c r="Y169" s="93" t="s">
        <v>579</v>
      </c>
      <c r="Z169" s="93" t="s">
        <v>580</v>
      </c>
      <c r="AA169" s="93" t="s">
        <v>1071</v>
      </c>
      <c r="AB169" s="93" t="s">
        <v>800</v>
      </c>
      <c r="AC169" s="93" t="s">
        <v>1072</v>
      </c>
      <c r="AD169" s="93"/>
      <c r="AE169" s="93"/>
      <c r="AF169" s="93"/>
    </row>
    <row r="170" spans="1:32" x14ac:dyDescent="0.25">
      <c r="A170" s="93" t="s">
        <v>536</v>
      </c>
      <c r="B170" s="93" t="s">
        <v>1069</v>
      </c>
      <c r="C170" s="93" t="s">
        <v>571</v>
      </c>
      <c r="D170" s="93"/>
      <c r="E170" s="93" t="s">
        <v>586</v>
      </c>
      <c r="F170" s="93"/>
      <c r="G170" s="98">
        <v>10012319</v>
      </c>
      <c r="H170" s="98">
        <v>18960702</v>
      </c>
      <c r="I170" s="93" t="s">
        <v>607</v>
      </c>
      <c r="J170" s="98">
        <v>4</v>
      </c>
      <c r="K170" s="98">
        <v>22</v>
      </c>
      <c r="L170" s="94">
        <v>44231.95</v>
      </c>
      <c r="M170" s="99">
        <v>44652</v>
      </c>
      <c r="N170" s="99">
        <v>44652</v>
      </c>
      <c r="O170" s="99">
        <v>44634</v>
      </c>
      <c r="P170" s="93" t="s">
        <v>1070</v>
      </c>
      <c r="Q170" s="93" t="s">
        <v>1070</v>
      </c>
      <c r="R170" s="93"/>
      <c r="S170" s="93">
        <v>0</v>
      </c>
      <c r="T170" s="93" t="s">
        <v>1084</v>
      </c>
      <c r="U170" s="93"/>
      <c r="V170" s="93"/>
      <c r="W170" s="93"/>
      <c r="X170" s="93"/>
      <c r="Y170" s="93" t="s">
        <v>579</v>
      </c>
      <c r="Z170" s="93" t="s">
        <v>580</v>
      </c>
      <c r="AA170" s="93" t="s">
        <v>1071</v>
      </c>
      <c r="AB170" s="93" t="s">
        <v>800</v>
      </c>
      <c r="AC170" s="93" t="s">
        <v>1072</v>
      </c>
      <c r="AD170" s="93"/>
      <c r="AE170" s="93"/>
      <c r="AF170" s="93"/>
    </row>
    <row r="171" spans="1:32" x14ac:dyDescent="0.25">
      <c r="A171" s="93" t="s">
        <v>536</v>
      </c>
      <c r="B171" s="93" t="s">
        <v>1069</v>
      </c>
      <c r="C171" s="93" t="s">
        <v>571</v>
      </c>
      <c r="D171" s="93"/>
      <c r="E171" s="93" t="s">
        <v>586</v>
      </c>
      <c r="F171" s="93"/>
      <c r="G171" s="98">
        <v>10012319</v>
      </c>
      <c r="H171" s="98">
        <v>18960702</v>
      </c>
      <c r="I171" s="93" t="s">
        <v>607</v>
      </c>
      <c r="J171" s="98">
        <v>4</v>
      </c>
      <c r="K171" s="98">
        <v>22</v>
      </c>
      <c r="L171" s="94">
        <v>101968.2</v>
      </c>
      <c r="M171" s="99">
        <v>44652</v>
      </c>
      <c r="N171" s="99">
        <v>44652</v>
      </c>
      <c r="O171" s="99">
        <v>44634</v>
      </c>
      <c r="P171" s="93" t="s">
        <v>1070</v>
      </c>
      <c r="Q171" s="93" t="s">
        <v>1070</v>
      </c>
      <c r="R171" s="93"/>
      <c r="S171" s="93">
        <v>0</v>
      </c>
      <c r="T171" s="93" t="s">
        <v>1085</v>
      </c>
      <c r="U171" s="93"/>
      <c r="V171" s="93"/>
      <c r="W171" s="93"/>
      <c r="X171" s="93"/>
      <c r="Y171" s="93" t="s">
        <v>579</v>
      </c>
      <c r="Z171" s="93" t="s">
        <v>580</v>
      </c>
      <c r="AA171" s="93" t="s">
        <v>1071</v>
      </c>
      <c r="AB171" s="93" t="s">
        <v>800</v>
      </c>
      <c r="AC171" s="93" t="s">
        <v>1072</v>
      </c>
      <c r="AD171" s="93"/>
      <c r="AE171" s="93"/>
      <c r="AF171" s="93"/>
    </row>
    <row r="172" spans="1:32" x14ac:dyDescent="0.25">
      <c r="A172" s="93" t="s">
        <v>536</v>
      </c>
      <c r="B172" s="93" t="s">
        <v>1069</v>
      </c>
      <c r="C172" s="93" t="s">
        <v>571</v>
      </c>
      <c r="D172" s="93"/>
      <c r="E172" s="93" t="s">
        <v>586</v>
      </c>
      <c r="F172" s="93"/>
      <c r="G172" s="98">
        <v>10012319</v>
      </c>
      <c r="H172" s="98">
        <v>18960702</v>
      </c>
      <c r="I172" s="93" t="s">
        <v>607</v>
      </c>
      <c r="J172" s="98">
        <v>4</v>
      </c>
      <c r="K172" s="98">
        <v>22</v>
      </c>
      <c r="L172" s="94">
        <v>1262150</v>
      </c>
      <c r="M172" s="99">
        <v>44652</v>
      </c>
      <c r="N172" s="99">
        <v>44652</v>
      </c>
      <c r="O172" s="99">
        <v>44634</v>
      </c>
      <c r="P172" s="93" t="s">
        <v>1070</v>
      </c>
      <c r="Q172" s="93" t="s">
        <v>1070</v>
      </c>
      <c r="R172" s="93"/>
      <c r="S172" s="93">
        <v>0</v>
      </c>
      <c r="T172" s="93" t="s">
        <v>1086</v>
      </c>
      <c r="U172" s="93"/>
      <c r="V172" s="93"/>
      <c r="W172" s="93"/>
      <c r="X172" s="93"/>
      <c r="Y172" s="93" t="s">
        <v>579</v>
      </c>
      <c r="Z172" s="93" t="s">
        <v>580</v>
      </c>
      <c r="AA172" s="93" t="s">
        <v>1071</v>
      </c>
      <c r="AB172" s="93" t="s">
        <v>800</v>
      </c>
      <c r="AC172" s="93" t="s">
        <v>1072</v>
      </c>
      <c r="AD172" s="93"/>
      <c r="AE172" s="93"/>
      <c r="AF172" s="93"/>
    </row>
    <row r="173" spans="1:32" x14ac:dyDescent="0.25">
      <c r="A173" s="93" t="s">
        <v>536</v>
      </c>
      <c r="B173" s="93" t="s">
        <v>1069</v>
      </c>
      <c r="C173" s="93" t="s">
        <v>571</v>
      </c>
      <c r="D173" s="93"/>
      <c r="E173" s="93" t="s">
        <v>586</v>
      </c>
      <c r="F173" s="93"/>
      <c r="G173" s="98">
        <v>10012319</v>
      </c>
      <c r="H173" s="98">
        <v>18960702</v>
      </c>
      <c r="I173" s="93" t="s">
        <v>607</v>
      </c>
      <c r="J173" s="98">
        <v>4</v>
      </c>
      <c r="K173" s="98">
        <v>22</v>
      </c>
      <c r="L173" s="94">
        <v>263760.36</v>
      </c>
      <c r="M173" s="99">
        <v>44652</v>
      </c>
      <c r="N173" s="99">
        <v>44652</v>
      </c>
      <c r="O173" s="99">
        <v>44634</v>
      </c>
      <c r="P173" s="93" t="s">
        <v>1070</v>
      </c>
      <c r="Q173" s="93" t="s">
        <v>1070</v>
      </c>
      <c r="R173" s="93"/>
      <c r="S173" s="93">
        <v>0</v>
      </c>
      <c r="T173" s="93" t="s">
        <v>1087</v>
      </c>
      <c r="U173" s="93"/>
      <c r="V173" s="93"/>
      <c r="W173" s="93"/>
      <c r="X173" s="93"/>
      <c r="Y173" s="93" t="s">
        <v>579</v>
      </c>
      <c r="Z173" s="93" t="s">
        <v>580</v>
      </c>
      <c r="AA173" s="93" t="s">
        <v>1071</v>
      </c>
      <c r="AB173" s="93" t="s">
        <v>800</v>
      </c>
      <c r="AC173" s="93" t="s">
        <v>1072</v>
      </c>
      <c r="AD173" s="93"/>
      <c r="AE173" s="93"/>
      <c r="AF173" s="93"/>
    </row>
    <row r="174" spans="1:32" x14ac:dyDescent="0.25">
      <c r="A174" s="93" t="s">
        <v>536</v>
      </c>
      <c r="B174" s="93" t="s">
        <v>1069</v>
      </c>
      <c r="C174" s="93" t="s">
        <v>571</v>
      </c>
      <c r="D174" s="93"/>
      <c r="E174" s="93" t="s">
        <v>586</v>
      </c>
      <c r="F174" s="93"/>
      <c r="G174" s="98">
        <v>10012319</v>
      </c>
      <c r="H174" s="98">
        <v>18960702</v>
      </c>
      <c r="I174" s="93" t="s">
        <v>607</v>
      </c>
      <c r="J174" s="98">
        <v>4</v>
      </c>
      <c r="K174" s="98">
        <v>22</v>
      </c>
      <c r="L174" s="94">
        <v>65000</v>
      </c>
      <c r="M174" s="99">
        <v>44652</v>
      </c>
      <c r="N174" s="99">
        <v>44652</v>
      </c>
      <c r="O174" s="99">
        <v>44634</v>
      </c>
      <c r="P174" s="93" t="s">
        <v>1070</v>
      </c>
      <c r="Q174" s="93" t="s">
        <v>1070</v>
      </c>
      <c r="R174" s="93"/>
      <c r="S174" s="93">
        <v>0</v>
      </c>
      <c r="T174" s="93" t="s">
        <v>1088</v>
      </c>
      <c r="U174" s="93"/>
      <c r="V174" s="93"/>
      <c r="W174" s="93"/>
      <c r="X174" s="93"/>
      <c r="Y174" s="93" t="s">
        <v>579</v>
      </c>
      <c r="Z174" s="93" t="s">
        <v>580</v>
      </c>
      <c r="AA174" s="93" t="s">
        <v>1071</v>
      </c>
      <c r="AB174" s="93" t="s">
        <v>800</v>
      </c>
      <c r="AC174" s="93" t="s">
        <v>1072</v>
      </c>
      <c r="AD174" s="93"/>
      <c r="AE174" s="93"/>
      <c r="AF174" s="93"/>
    </row>
    <row r="175" spans="1:32" x14ac:dyDescent="0.25">
      <c r="A175" s="93" t="s">
        <v>536</v>
      </c>
      <c r="B175" s="93" t="s">
        <v>1069</v>
      </c>
      <c r="C175" s="93" t="s">
        <v>571</v>
      </c>
      <c r="D175" s="93"/>
      <c r="E175" s="93" t="s">
        <v>586</v>
      </c>
      <c r="F175" s="93"/>
      <c r="G175" s="98">
        <v>10012319</v>
      </c>
      <c r="H175" s="98">
        <v>18960702</v>
      </c>
      <c r="I175" s="93" t="s">
        <v>607</v>
      </c>
      <c r="J175" s="98">
        <v>4</v>
      </c>
      <c r="K175" s="98">
        <v>22</v>
      </c>
      <c r="L175" s="94">
        <v>-569160</v>
      </c>
      <c r="M175" s="99">
        <v>44652</v>
      </c>
      <c r="N175" s="99">
        <v>44652</v>
      </c>
      <c r="O175" s="99">
        <v>44634</v>
      </c>
      <c r="P175" s="93" t="s">
        <v>1070</v>
      </c>
      <c r="Q175" s="93" t="s">
        <v>1070</v>
      </c>
      <c r="R175" s="93"/>
      <c r="S175" s="93">
        <v>0</v>
      </c>
      <c r="T175" s="93" t="s">
        <v>1089</v>
      </c>
      <c r="U175" s="93"/>
      <c r="V175" s="93"/>
      <c r="W175" s="93"/>
      <c r="X175" s="93"/>
      <c r="Y175" s="93" t="s">
        <v>579</v>
      </c>
      <c r="Z175" s="93" t="s">
        <v>580</v>
      </c>
      <c r="AA175" s="93" t="s">
        <v>1071</v>
      </c>
      <c r="AB175" s="93" t="s">
        <v>800</v>
      </c>
      <c r="AC175" s="93" t="s">
        <v>1072</v>
      </c>
      <c r="AD175" s="93"/>
      <c r="AE175" s="93"/>
      <c r="AF175" s="93"/>
    </row>
    <row r="176" spans="1:32" x14ac:dyDescent="0.25">
      <c r="A176" s="93" t="s">
        <v>536</v>
      </c>
      <c r="B176" s="93" t="s">
        <v>1069</v>
      </c>
      <c r="C176" s="93" t="s">
        <v>571</v>
      </c>
      <c r="D176" s="93"/>
      <c r="E176" s="93" t="s">
        <v>586</v>
      </c>
      <c r="F176" s="93"/>
      <c r="G176" s="98">
        <v>10012319</v>
      </c>
      <c r="H176" s="98">
        <v>18960702</v>
      </c>
      <c r="I176" s="93" t="s">
        <v>607</v>
      </c>
      <c r="J176" s="98">
        <v>4</v>
      </c>
      <c r="K176" s="98">
        <v>22</v>
      </c>
      <c r="L176" s="94">
        <v>-101968.2</v>
      </c>
      <c r="M176" s="99">
        <v>44652</v>
      </c>
      <c r="N176" s="99">
        <v>44652</v>
      </c>
      <c r="O176" s="99">
        <v>44634</v>
      </c>
      <c r="P176" s="93" t="s">
        <v>1070</v>
      </c>
      <c r="Q176" s="93" t="s">
        <v>1070</v>
      </c>
      <c r="R176" s="93"/>
      <c r="S176" s="93">
        <v>0</v>
      </c>
      <c r="T176" s="93" t="s">
        <v>1090</v>
      </c>
      <c r="U176" s="93"/>
      <c r="V176" s="93"/>
      <c r="W176" s="93"/>
      <c r="X176" s="93"/>
      <c r="Y176" s="93" t="s">
        <v>579</v>
      </c>
      <c r="Z176" s="93" t="s">
        <v>580</v>
      </c>
      <c r="AA176" s="93" t="s">
        <v>1071</v>
      </c>
      <c r="AB176" s="93" t="s">
        <v>800</v>
      </c>
      <c r="AC176" s="93" t="s">
        <v>1072</v>
      </c>
      <c r="AD176" s="93"/>
      <c r="AE176" s="93"/>
      <c r="AF176" s="93"/>
    </row>
    <row r="177" spans="1:32" x14ac:dyDescent="0.25">
      <c r="A177" s="93" t="s">
        <v>536</v>
      </c>
      <c r="B177" s="93" t="s">
        <v>1069</v>
      </c>
      <c r="C177" s="93" t="s">
        <v>571</v>
      </c>
      <c r="D177" s="93"/>
      <c r="E177" s="93" t="s">
        <v>586</v>
      </c>
      <c r="F177" s="93"/>
      <c r="G177" s="98">
        <v>10012319</v>
      </c>
      <c r="H177" s="98">
        <v>18960702</v>
      </c>
      <c r="I177" s="93" t="s">
        <v>607</v>
      </c>
      <c r="J177" s="98">
        <v>4</v>
      </c>
      <c r="K177" s="98">
        <v>22</v>
      </c>
      <c r="L177" s="94">
        <v>-14588.1</v>
      </c>
      <c r="M177" s="99">
        <v>44652</v>
      </c>
      <c r="N177" s="99">
        <v>44652</v>
      </c>
      <c r="O177" s="99">
        <v>44634</v>
      </c>
      <c r="P177" s="93" t="s">
        <v>1070</v>
      </c>
      <c r="Q177" s="93" t="s">
        <v>1070</v>
      </c>
      <c r="R177" s="93"/>
      <c r="S177" s="93">
        <v>0</v>
      </c>
      <c r="T177" s="93" t="s">
        <v>1091</v>
      </c>
      <c r="U177" s="93"/>
      <c r="V177" s="93"/>
      <c r="W177" s="93"/>
      <c r="X177" s="93"/>
      <c r="Y177" s="93" t="s">
        <v>579</v>
      </c>
      <c r="Z177" s="93" t="s">
        <v>580</v>
      </c>
      <c r="AA177" s="93" t="s">
        <v>1071</v>
      </c>
      <c r="AB177" s="93" t="s">
        <v>800</v>
      </c>
      <c r="AC177" s="93" t="s">
        <v>1072</v>
      </c>
      <c r="AD177" s="93"/>
      <c r="AE177" s="93"/>
      <c r="AF177" s="93"/>
    </row>
    <row r="178" spans="1:32" x14ac:dyDescent="0.25">
      <c r="A178" s="93" t="s">
        <v>536</v>
      </c>
      <c r="B178" s="93" t="s">
        <v>1069</v>
      </c>
      <c r="C178" s="93" t="s">
        <v>571</v>
      </c>
      <c r="D178" s="93"/>
      <c r="E178" s="93" t="s">
        <v>586</v>
      </c>
      <c r="F178" s="93"/>
      <c r="G178" s="98">
        <v>10012319</v>
      </c>
      <c r="H178" s="98">
        <v>18960702</v>
      </c>
      <c r="I178" s="93" t="s">
        <v>607</v>
      </c>
      <c r="J178" s="98">
        <v>4</v>
      </c>
      <c r="K178" s="98">
        <v>22</v>
      </c>
      <c r="L178" s="94">
        <v>-331728.36</v>
      </c>
      <c r="M178" s="99">
        <v>44652</v>
      </c>
      <c r="N178" s="99">
        <v>44652</v>
      </c>
      <c r="O178" s="99">
        <v>44634</v>
      </c>
      <c r="P178" s="93" t="s">
        <v>1070</v>
      </c>
      <c r="Q178" s="93" t="s">
        <v>1070</v>
      </c>
      <c r="R178" s="93"/>
      <c r="S178" s="93">
        <v>0</v>
      </c>
      <c r="T178" s="93" t="s">
        <v>1092</v>
      </c>
      <c r="U178" s="93"/>
      <c r="V178" s="93"/>
      <c r="W178" s="93"/>
      <c r="X178" s="93"/>
      <c r="Y178" s="93" t="s">
        <v>579</v>
      </c>
      <c r="Z178" s="93" t="s">
        <v>580</v>
      </c>
      <c r="AA178" s="93" t="s">
        <v>1071</v>
      </c>
      <c r="AB178" s="93" t="s">
        <v>800</v>
      </c>
      <c r="AC178" s="93" t="s">
        <v>1072</v>
      </c>
      <c r="AD178" s="93"/>
      <c r="AE178" s="93"/>
      <c r="AF178" s="93"/>
    </row>
    <row r="179" spans="1:32" x14ac:dyDescent="0.25">
      <c r="A179" s="93" t="s">
        <v>536</v>
      </c>
      <c r="B179" s="93" t="s">
        <v>1069</v>
      </c>
      <c r="C179" s="93" t="s">
        <v>571</v>
      </c>
      <c r="D179" s="93"/>
      <c r="E179" s="93" t="s">
        <v>586</v>
      </c>
      <c r="F179" s="93"/>
      <c r="G179" s="98">
        <v>10012319</v>
      </c>
      <c r="H179" s="98">
        <v>18960702</v>
      </c>
      <c r="I179" s="93" t="s">
        <v>607</v>
      </c>
      <c r="J179" s="98">
        <v>4</v>
      </c>
      <c r="K179" s="98">
        <v>22</v>
      </c>
      <c r="L179" s="94">
        <v>-44231.95</v>
      </c>
      <c r="M179" s="99">
        <v>44652</v>
      </c>
      <c r="N179" s="99">
        <v>44652</v>
      </c>
      <c r="O179" s="99">
        <v>44634</v>
      </c>
      <c r="P179" s="93" t="s">
        <v>1070</v>
      </c>
      <c r="Q179" s="93" t="s">
        <v>1070</v>
      </c>
      <c r="R179" s="93"/>
      <c r="S179" s="93">
        <v>0</v>
      </c>
      <c r="T179" s="93" t="s">
        <v>1093</v>
      </c>
      <c r="U179" s="93"/>
      <c r="V179" s="93"/>
      <c r="W179" s="93"/>
      <c r="X179" s="93"/>
      <c r="Y179" s="93" t="s">
        <v>579</v>
      </c>
      <c r="Z179" s="93" t="s">
        <v>580</v>
      </c>
      <c r="AA179" s="93" t="s">
        <v>1071</v>
      </c>
      <c r="AB179" s="93" t="s">
        <v>800</v>
      </c>
      <c r="AC179" s="93" t="s">
        <v>1072</v>
      </c>
      <c r="AD179" s="93"/>
      <c r="AE179" s="93"/>
      <c r="AF179" s="93"/>
    </row>
    <row r="180" spans="1:32" x14ac:dyDescent="0.25">
      <c r="A180" s="93" t="s">
        <v>536</v>
      </c>
      <c r="B180" s="93" t="s">
        <v>1069</v>
      </c>
      <c r="C180" s="93" t="s">
        <v>571</v>
      </c>
      <c r="D180" s="93"/>
      <c r="E180" s="93" t="s">
        <v>586</v>
      </c>
      <c r="F180" s="93"/>
      <c r="G180" s="98">
        <v>10012319</v>
      </c>
      <c r="H180" s="98">
        <v>18960702</v>
      </c>
      <c r="I180" s="93" t="s">
        <v>607</v>
      </c>
      <c r="J180" s="98">
        <v>4</v>
      </c>
      <c r="K180" s="98">
        <v>22</v>
      </c>
      <c r="L180" s="94">
        <v>2755473</v>
      </c>
      <c r="M180" s="99">
        <v>44652</v>
      </c>
      <c r="N180" s="99">
        <v>44652</v>
      </c>
      <c r="O180" s="99">
        <v>44634</v>
      </c>
      <c r="P180" s="93" t="s">
        <v>1070</v>
      </c>
      <c r="Q180" s="93" t="s">
        <v>1070</v>
      </c>
      <c r="R180" s="93"/>
      <c r="S180" s="93">
        <v>0</v>
      </c>
      <c r="T180" s="93" t="s">
        <v>1094</v>
      </c>
      <c r="U180" s="93"/>
      <c r="V180" s="93"/>
      <c r="W180" s="93"/>
      <c r="X180" s="93"/>
      <c r="Y180" s="93" t="s">
        <v>579</v>
      </c>
      <c r="Z180" s="93" t="s">
        <v>580</v>
      </c>
      <c r="AA180" s="93" t="s">
        <v>1071</v>
      </c>
      <c r="AB180" s="93" t="s">
        <v>800</v>
      </c>
      <c r="AC180" s="93" t="s">
        <v>1072</v>
      </c>
      <c r="AD180" s="93"/>
      <c r="AE180" s="93"/>
      <c r="AF180" s="93"/>
    </row>
    <row r="181" spans="1:32" x14ac:dyDescent="0.25">
      <c r="A181" s="93" t="s">
        <v>536</v>
      </c>
      <c r="B181" s="93" t="s">
        <v>1069</v>
      </c>
      <c r="C181" s="93" t="s">
        <v>571</v>
      </c>
      <c r="D181" s="93"/>
      <c r="E181" s="93" t="s">
        <v>586</v>
      </c>
      <c r="F181" s="93"/>
      <c r="G181" s="98">
        <v>10012319</v>
      </c>
      <c r="H181" s="98">
        <v>18960702</v>
      </c>
      <c r="I181" s="93" t="s">
        <v>607</v>
      </c>
      <c r="J181" s="98">
        <v>4</v>
      </c>
      <c r="K181" s="98">
        <v>22</v>
      </c>
      <c r="L181" s="94">
        <v>-29811.93</v>
      </c>
      <c r="M181" s="99">
        <v>44652</v>
      </c>
      <c r="N181" s="99">
        <v>44652</v>
      </c>
      <c r="O181" s="99">
        <v>44634</v>
      </c>
      <c r="P181" s="93" t="s">
        <v>1070</v>
      </c>
      <c r="Q181" s="93" t="s">
        <v>1070</v>
      </c>
      <c r="R181" s="93"/>
      <c r="S181" s="93">
        <v>0</v>
      </c>
      <c r="T181" s="93" t="s">
        <v>1095</v>
      </c>
      <c r="U181" s="93"/>
      <c r="V181" s="93"/>
      <c r="W181" s="93"/>
      <c r="X181" s="93"/>
      <c r="Y181" s="93" t="s">
        <v>579</v>
      </c>
      <c r="Z181" s="93" t="s">
        <v>580</v>
      </c>
      <c r="AA181" s="93" t="s">
        <v>1071</v>
      </c>
      <c r="AB181" s="93" t="s">
        <v>800</v>
      </c>
      <c r="AC181" s="93" t="s">
        <v>1072</v>
      </c>
      <c r="AD181" s="93"/>
      <c r="AE181" s="93"/>
      <c r="AF181" s="93"/>
    </row>
    <row r="182" spans="1:32" x14ac:dyDescent="0.25">
      <c r="A182" s="93" t="s">
        <v>536</v>
      </c>
      <c r="B182" s="93" t="s">
        <v>1069</v>
      </c>
      <c r="C182" s="93" t="s">
        <v>571</v>
      </c>
      <c r="D182" s="93"/>
      <c r="E182" s="93" t="s">
        <v>586</v>
      </c>
      <c r="F182" s="93"/>
      <c r="G182" s="98">
        <v>10012319</v>
      </c>
      <c r="H182" s="98">
        <v>18960702</v>
      </c>
      <c r="I182" s="93" t="s">
        <v>607</v>
      </c>
      <c r="J182" s="98">
        <v>4</v>
      </c>
      <c r="K182" s="98">
        <v>22</v>
      </c>
      <c r="L182" s="94">
        <v>-13274.9</v>
      </c>
      <c r="M182" s="99">
        <v>44652</v>
      </c>
      <c r="N182" s="99">
        <v>44652</v>
      </c>
      <c r="O182" s="99">
        <v>44634</v>
      </c>
      <c r="P182" s="93" t="s">
        <v>1070</v>
      </c>
      <c r="Q182" s="93" t="s">
        <v>1070</v>
      </c>
      <c r="R182" s="93"/>
      <c r="S182" s="93">
        <v>0</v>
      </c>
      <c r="T182" s="93" t="s">
        <v>1096</v>
      </c>
      <c r="U182" s="93"/>
      <c r="V182" s="93"/>
      <c r="W182" s="93"/>
      <c r="X182" s="93"/>
      <c r="Y182" s="93" t="s">
        <v>579</v>
      </c>
      <c r="Z182" s="93" t="s">
        <v>580</v>
      </c>
      <c r="AA182" s="93" t="s">
        <v>1071</v>
      </c>
      <c r="AB182" s="93" t="s">
        <v>800</v>
      </c>
      <c r="AC182" s="93" t="s">
        <v>1072</v>
      </c>
      <c r="AD182" s="93"/>
      <c r="AE182" s="93"/>
      <c r="AF182" s="93"/>
    </row>
    <row r="183" spans="1:32" x14ac:dyDescent="0.25">
      <c r="A183" s="93" t="s">
        <v>536</v>
      </c>
      <c r="B183" s="93" t="s">
        <v>1069</v>
      </c>
      <c r="C183" s="93" t="s">
        <v>571</v>
      </c>
      <c r="D183" s="93"/>
      <c r="E183" s="93" t="s">
        <v>586</v>
      </c>
      <c r="F183" s="93"/>
      <c r="G183" s="98">
        <v>10012319</v>
      </c>
      <c r="H183" s="98">
        <v>18960702</v>
      </c>
      <c r="I183" s="93" t="s">
        <v>607</v>
      </c>
      <c r="J183" s="98">
        <v>4</v>
      </c>
      <c r="K183" s="98">
        <v>22</v>
      </c>
      <c r="L183" s="94">
        <v>-15000</v>
      </c>
      <c r="M183" s="99">
        <v>44652</v>
      </c>
      <c r="N183" s="99">
        <v>44652</v>
      </c>
      <c r="O183" s="99">
        <v>44634</v>
      </c>
      <c r="P183" s="93" t="s">
        <v>1070</v>
      </c>
      <c r="Q183" s="93" t="s">
        <v>1070</v>
      </c>
      <c r="R183" s="93"/>
      <c r="S183" s="93">
        <v>0</v>
      </c>
      <c r="T183" s="93" t="s">
        <v>1097</v>
      </c>
      <c r="U183" s="93"/>
      <c r="V183" s="93"/>
      <c r="W183" s="93"/>
      <c r="X183" s="93"/>
      <c r="Y183" s="93" t="s">
        <v>579</v>
      </c>
      <c r="Z183" s="93" t="s">
        <v>580</v>
      </c>
      <c r="AA183" s="93" t="s">
        <v>1071</v>
      </c>
      <c r="AB183" s="93" t="s">
        <v>800</v>
      </c>
      <c r="AC183" s="93" t="s">
        <v>1072</v>
      </c>
      <c r="AD183" s="93"/>
      <c r="AE183" s="93"/>
      <c r="AF183" s="93"/>
    </row>
    <row r="184" spans="1:32" x14ac:dyDescent="0.25">
      <c r="A184" s="93" t="s">
        <v>536</v>
      </c>
      <c r="B184" s="93" t="s">
        <v>1069</v>
      </c>
      <c r="C184" s="93" t="s">
        <v>571</v>
      </c>
      <c r="D184" s="93"/>
      <c r="E184" s="93" t="s">
        <v>586</v>
      </c>
      <c r="F184" s="93"/>
      <c r="G184" s="98">
        <v>10012319</v>
      </c>
      <c r="H184" s="98">
        <v>18960702</v>
      </c>
      <c r="I184" s="93" t="s">
        <v>607</v>
      </c>
      <c r="J184" s="98">
        <v>4</v>
      </c>
      <c r="K184" s="98">
        <v>22</v>
      </c>
      <c r="L184" s="94">
        <v>-547.34</v>
      </c>
      <c r="M184" s="99">
        <v>44652</v>
      </c>
      <c r="N184" s="99">
        <v>44652</v>
      </c>
      <c r="O184" s="99">
        <v>44634</v>
      </c>
      <c r="P184" s="93" t="s">
        <v>1070</v>
      </c>
      <c r="Q184" s="93" t="s">
        <v>1070</v>
      </c>
      <c r="R184" s="93"/>
      <c r="S184" s="93">
        <v>0</v>
      </c>
      <c r="T184" s="93" t="s">
        <v>1098</v>
      </c>
      <c r="U184" s="93"/>
      <c r="V184" s="93"/>
      <c r="W184" s="93"/>
      <c r="X184" s="93"/>
      <c r="Y184" s="93" t="s">
        <v>579</v>
      </c>
      <c r="Z184" s="93" t="s">
        <v>580</v>
      </c>
      <c r="AA184" s="93" t="s">
        <v>1071</v>
      </c>
      <c r="AB184" s="93" t="s">
        <v>800</v>
      </c>
      <c r="AC184" s="93" t="s">
        <v>1072</v>
      </c>
      <c r="AD184" s="93"/>
      <c r="AE184" s="93"/>
      <c r="AF184" s="93"/>
    </row>
    <row r="185" spans="1:32" x14ac:dyDescent="0.25">
      <c r="A185" s="93" t="s">
        <v>536</v>
      </c>
      <c r="B185" s="93" t="s">
        <v>834</v>
      </c>
      <c r="C185" s="93" t="s">
        <v>571</v>
      </c>
      <c r="D185" s="93"/>
      <c r="E185" s="93" t="s">
        <v>572</v>
      </c>
      <c r="F185" s="93"/>
      <c r="G185" s="98">
        <v>10025199</v>
      </c>
      <c r="H185" s="98">
        <v>1432546</v>
      </c>
      <c r="I185" s="93" t="s">
        <v>573</v>
      </c>
      <c r="J185" s="98">
        <v>4</v>
      </c>
      <c r="K185" s="98">
        <v>22</v>
      </c>
      <c r="L185" s="94">
        <v>50000</v>
      </c>
      <c r="M185" s="99">
        <v>44645</v>
      </c>
      <c r="N185" s="99">
        <v>44664</v>
      </c>
      <c r="O185" s="99">
        <v>44664</v>
      </c>
      <c r="P185" s="93" t="s">
        <v>1099</v>
      </c>
      <c r="Q185" s="93" t="s">
        <v>456</v>
      </c>
      <c r="R185" s="93" t="s">
        <v>1100</v>
      </c>
      <c r="S185" s="93" t="s">
        <v>353</v>
      </c>
      <c r="T185" s="93" t="s">
        <v>1101</v>
      </c>
      <c r="U185" s="93"/>
      <c r="V185" s="93"/>
      <c r="W185" s="93"/>
      <c r="X185" s="93"/>
      <c r="Y185" s="93" t="s">
        <v>579</v>
      </c>
      <c r="Z185" s="93" t="s">
        <v>580</v>
      </c>
      <c r="AA185" s="93" t="s">
        <v>581</v>
      </c>
      <c r="AB185" s="93" t="s">
        <v>582</v>
      </c>
      <c r="AC185" s="93" t="s">
        <v>839</v>
      </c>
      <c r="AD185" s="93" t="s">
        <v>1102</v>
      </c>
      <c r="AE185" s="93"/>
      <c r="AF185" s="93"/>
    </row>
    <row r="186" spans="1:32" x14ac:dyDescent="0.25">
      <c r="A186" s="93" t="s">
        <v>537</v>
      </c>
      <c r="B186" s="93" t="s">
        <v>643</v>
      </c>
      <c r="C186" s="93" t="s">
        <v>571</v>
      </c>
      <c r="D186" s="93"/>
      <c r="E186" s="93" t="s">
        <v>586</v>
      </c>
      <c r="F186" s="93"/>
      <c r="G186" s="98">
        <v>10024658</v>
      </c>
      <c r="H186" s="98">
        <v>18965860</v>
      </c>
      <c r="I186" s="93" t="s">
        <v>607</v>
      </c>
      <c r="J186" s="98">
        <v>4</v>
      </c>
      <c r="K186" s="98">
        <v>22</v>
      </c>
      <c r="L186" s="94">
        <v>-2256490</v>
      </c>
      <c r="M186" s="99">
        <v>44663</v>
      </c>
      <c r="N186" s="99">
        <v>44663</v>
      </c>
      <c r="O186" s="99">
        <v>44663</v>
      </c>
      <c r="P186" s="93" t="s">
        <v>1103</v>
      </c>
      <c r="Q186" s="93" t="s">
        <v>646</v>
      </c>
      <c r="R186" s="93"/>
      <c r="S186" s="93">
        <v>0</v>
      </c>
      <c r="T186" s="93" t="s">
        <v>1104</v>
      </c>
      <c r="U186" s="93"/>
      <c r="V186" s="93"/>
      <c r="W186" s="93" t="s">
        <v>627</v>
      </c>
      <c r="X186" s="93"/>
      <c r="Y186" s="93" t="s">
        <v>579</v>
      </c>
      <c r="Z186" s="93" t="s">
        <v>580</v>
      </c>
      <c r="AA186" s="93" t="s">
        <v>648</v>
      </c>
      <c r="AB186" s="93" t="s">
        <v>582</v>
      </c>
      <c r="AC186" s="93" t="s">
        <v>649</v>
      </c>
      <c r="AD186" s="93" t="s">
        <v>1105</v>
      </c>
      <c r="AE186" s="93"/>
      <c r="AF186" s="93"/>
    </row>
    <row r="187" spans="1:32" x14ac:dyDescent="0.25">
      <c r="A187" s="93" t="s">
        <v>537</v>
      </c>
      <c r="B187" s="93" t="s">
        <v>643</v>
      </c>
      <c r="C187" s="93" t="s">
        <v>571</v>
      </c>
      <c r="D187" s="93"/>
      <c r="E187" s="93" t="s">
        <v>572</v>
      </c>
      <c r="F187" s="93" t="s">
        <v>572</v>
      </c>
      <c r="G187" s="98">
        <v>10029433</v>
      </c>
      <c r="H187" s="98">
        <v>1433754</v>
      </c>
      <c r="I187" s="93" t="s">
        <v>573</v>
      </c>
      <c r="J187" s="98">
        <v>4</v>
      </c>
      <c r="K187" s="98">
        <v>22</v>
      </c>
      <c r="L187" s="94">
        <v>-44999.99</v>
      </c>
      <c r="M187" s="99">
        <v>44671</v>
      </c>
      <c r="N187" s="99">
        <v>44676</v>
      </c>
      <c r="O187" s="99">
        <v>44676</v>
      </c>
      <c r="P187" s="93" t="s">
        <v>1106</v>
      </c>
      <c r="Q187" s="93" t="s">
        <v>54</v>
      </c>
      <c r="R187" s="93" t="s">
        <v>1107</v>
      </c>
      <c r="S187" s="93" t="s">
        <v>1108</v>
      </c>
      <c r="T187" s="93" t="s">
        <v>1109</v>
      </c>
      <c r="U187" s="93"/>
      <c r="V187" s="93"/>
      <c r="W187" s="93"/>
      <c r="X187" s="93"/>
      <c r="Y187" s="93" t="s">
        <v>579</v>
      </c>
      <c r="Z187" s="93" t="s">
        <v>580</v>
      </c>
      <c r="AA187" s="93" t="s">
        <v>581</v>
      </c>
      <c r="AB187" s="93" t="s">
        <v>582</v>
      </c>
      <c r="AC187" s="93" t="s">
        <v>649</v>
      </c>
      <c r="AD187" s="93" t="s">
        <v>1110</v>
      </c>
      <c r="AE187" s="93"/>
      <c r="AF187" s="93"/>
    </row>
    <row r="188" spans="1:32" x14ac:dyDescent="0.25">
      <c r="A188" s="93" t="s">
        <v>537</v>
      </c>
      <c r="B188" s="93" t="s">
        <v>643</v>
      </c>
      <c r="C188" s="93" t="s">
        <v>571</v>
      </c>
      <c r="D188" s="93"/>
      <c r="E188" s="93" t="s">
        <v>572</v>
      </c>
      <c r="F188" s="93" t="s">
        <v>572</v>
      </c>
      <c r="G188" s="98">
        <v>10029433</v>
      </c>
      <c r="H188" s="98">
        <v>1433754</v>
      </c>
      <c r="I188" s="93" t="s">
        <v>573</v>
      </c>
      <c r="J188" s="98">
        <v>4</v>
      </c>
      <c r="K188" s="98">
        <v>22</v>
      </c>
      <c r="L188" s="94">
        <v>45000</v>
      </c>
      <c r="M188" s="99">
        <v>44671</v>
      </c>
      <c r="N188" s="99">
        <v>44676</v>
      </c>
      <c r="O188" s="99">
        <v>44676</v>
      </c>
      <c r="P188" s="93" t="s">
        <v>1111</v>
      </c>
      <c r="Q188" s="93" t="s">
        <v>54</v>
      </c>
      <c r="R188" s="93" t="s">
        <v>1107</v>
      </c>
      <c r="S188" s="93" t="s">
        <v>1108</v>
      </c>
      <c r="T188" s="93" t="s">
        <v>1109</v>
      </c>
      <c r="U188" s="93"/>
      <c r="V188" s="93"/>
      <c r="W188" s="93"/>
      <c r="X188" s="93"/>
      <c r="Y188" s="93" t="s">
        <v>579</v>
      </c>
      <c r="Z188" s="93" t="s">
        <v>580</v>
      </c>
      <c r="AA188" s="93" t="s">
        <v>581</v>
      </c>
      <c r="AB188" s="93" t="s">
        <v>582</v>
      </c>
      <c r="AC188" s="93" t="s">
        <v>649</v>
      </c>
      <c r="AD188" s="93" t="s">
        <v>1110</v>
      </c>
      <c r="AE188" s="93"/>
      <c r="AF188" s="93"/>
    </row>
    <row r="189" spans="1:32" x14ac:dyDescent="0.25">
      <c r="A189" s="93" t="s">
        <v>537</v>
      </c>
      <c r="B189" s="93" t="s">
        <v>701</v>
      </c>
      <c r="C189" s="93" t="s">
        <v>571</v>
      </c>
      <c r="D189" s="93"/>
      <c r="E189" s="93" t="s">
        <v>586</v>
      </c>
      <c r="F189" s="93"/>
      <c r="G189" s="98">
        <v>10027921</v>
      </c>
      <c r="H189" s="98">
        <v>18966412</v>
      </c>
      <c r="I189" s="93" t="s">
        <v>607</v>
      </c>
      <c r="J189" s="98">
        <v>4</v>
      </c>
      <c r="K189" s="98">
        <v>22</v>
      </c>
      <c r="L189" s="94">
        <v>-265000</v>
      </c>
      <c r="M189" s="99">
        <v>44652</v>
      </c>
      <c r="N189" s="99">
        <v>44652</v>
      </c>
      <c r="O189" s="99">
        <v>44671</v>
      </c>
      <c r="P189" s="93" t="s">
        <v>1112</v>
      </c>
      <c r="Q189" s="93" t="s">
        <v>1113</v>
      </c>
      <c r="R189" s="93"/>
      <c r="S189" s="93">
        <v>0</v>
      </c>
      <c r="T189" s="93" t="s">
        <v>1114</v>
      </c>
      <c r="U189" s="93"/>
      <c r="V189" s="93"/>
      <c r="W189" s="93"/>
      <c r="X189" s="93"/>
      <c r="Y189" s="93" t="s">
        <v>579</v>
      </c>
      <c r="Z189" s="93" t="s">
        <v>580</v>
      </c>
      <c r="AA189" s="93" t="s">
        <v>888</v>
      </c>
      <c r="AB189" s="93" t="s">
        <v>582</v>
      </c>
      <c r="AC189" s="93" t="s">
        <v>707</v>
      </c>
      <c r="AD189" s="93" t="s">
        <v>1115</v>
      </c>
      <c r="AE189" s="93"/>
      <c r="AF189" s="93"/>
    </row>
    <row r="190" spans="1:32" x14ac:dyDescent="0.25">
      <c r="A190" s="93" t="s">
        <v>537</v>
      </c>
      <c r="B190" s="93" t="s">
        <v>701</v>
      </c>
      <c r="C190" s="93" t="s">
        <v>571</v>
      </c>
      <c r="D190" s="93"/>
      <c r="E190" s="93" t="s">
        <v>586</v>
      </c>
      <c r="F190" s="93"/>
      <c r="G190" s="98">
        <v>10027928</v>
      </c>
      <c r="H190" s="98">
        <v>18966415</v>
      </c>
      <c r="I190" s="93" t="s">
        <v>607</v>
      </c>
      <c r="J190" s="98">
        <v>4</v>
      </c>
      <c r="K190" s="98">
        <v>22</v>
      </c>
      <c r="L190" s="94">
        <v>125000</v>
      </c>
      <c r="M190" s="99">
        <v>44652</v>
      </c>
      <c r="N190" s="99">
        <v>44652</v>
      </c>
      <c r="O190" s="99">
        <v>44671</v>
      </c>
      <c r="P190" s="93" t="s">
        <v>894</v>
      </c>
      <c r="Q190" s="93" t="s">
        <v>1116</v>
      </c>
      <c r="R190" s="93"/>
      <c r="S190" s="93">
        <v>0</v>
      </c>
      <c r="T190" s="93" t="s">
        <v>887</v>
      </c>
      <c r="U190" s="93"/>
      <c r="V190" s="93"/>
      <c r="W190" s="93" t="s">
        <v>611</v>
      </c>
      <c r="X190" s="93"/>
      <c r="Y190" s="93" t="s">
        <v>579</v>
      </c>
      <c r="Z190" s="93" t="s">
        <v>580</v>
      </c>
      <c r="AA190" s="93" t="s">
        <v>888</v>
      </c>
      <c r="AB190" s="93" t="s">
        <v>582</v>
      </c>
      <c r="AC190" s="93" t="s">
        <v>707</v>
      </c>
      <c r="AD190" s="93" t="s">
        <v>896</v>
      </c>
      <c r="AE190" s="93"/>
      <c r="AF190" s="93"/>
    </row>
    <row r="191" spans="1:32" x14ac:dyDescent="0.25">
      <c r="A191" s="93" t="s">
        <v>537</v>
      </c>
      <c r="B191" s="93" t="s">
        <v>708</v>
      </c>
      <c r="C191" s="93" t="s">
        <v>571</v>
      </c>
      <c r="D191" s="93"/>
      <c r="E191" s="93" t="s">
        <v>586</v>
      </c>
      <c r="F191" s="93"/>
      <c r="G191" s="98">
        <v>10029473</v>
      </c>
      <c r="H191" s="98">
        <v>18966584</v>
      </c>
      <c r="I191" s="93" t="s">
        <v>607</v>
      </c>
      <c r="J191" s="98">
        <v>4</v>
      </c>
      <c r="K191" s="98">
        <v>22</v>
      </c>
      <c r="L191" s="94">
        <v>183168</v>
      </c>
      <c r="M191" s="99">
        <v>44681</v>
      </c>
      <c r="N191" s="99">
        <v>44681</v>
      </c>
      <c r="O191" s="99">
        <v>44676</v>
      </c>
      <c r="P191" s="93" t="s">
        <v>1117</v>
      </c>
      <c r="Q191" s="93" t="s">
        <v>1118</v>
      </c>
      <c r="R191" s="93"/>
      <c r="S191" s="93">
        <v>0</v>
      </c>
      <c r="T191" s="93" t="s">
        <v>1119</v>
      </c>
      <c r="U191" s="93"/>
      <c r="V191" s="93"/>
      <c r="W191" s="93" t="s">
        <v>611</v>
      </c>
      <c r="X191" s="93"/>
      <c r="Y191" s="93" t="s">
        <v>579</v>
      </c>
      <c r="Z191" s="93" t="s">
        <v>580</v>
      </c>
      <c r="AA191" s="93" t="s">
        <v>712</v>
      </c>
      <c r="AB191" s="93" t="s">
        <v>582</v>
      </c>
      <c r="AC191" s="93" t="s">
        <v>713</v>
      </c>
      <c r="AD191" s="93" t="s">
        <v>1120</v>
      </c>
      <c r="AE191" s="93"/>
      <c r="AF191" s="93"/>
    </row>
    <row r="192" spans="1:32" x14ac:dyDescent="0.25">
      <c r="A192" s="93" t="s">
        <v>537</v>
      </c>
      <c r="B192" s="93" t="s">
        <v>708</v>
      </c>
      <c r="C192" s="93" t="s">
        <v>571</v>
      </c>
      <c r="D192" s="93"/>
      <c r="E192" s="93" t="s">
        <v>586</v>
      </c>
      <c r="F192" s="93"/>
      <c r="G192" s="98">
        <v>10029566</v>
      </c>
      <c r="H192" s="98">
        <v>18966593</v>
      </c>
      <c r="I192" s="93" t="s">
        <v>607</v>
      </c>
      <c r="J192" s="98">
        <v>4</v>
      </c>
      <c r="K192" s="98">
        <v>22</v>
      </c>
      <c r="L192" s="94">
        <v>183168</v>
      </c>
      <c r="M192" s="99">
        <v>44681</v>
      </c>
      <c r="N192" s="99">
        <v>44681</v>
      </c>
      <c r="O192" s="99">
        <v>44676</v>
      </c>
      <c r="P192" s="93" t="s">
        <v>1117</v>
      </c>
      <c r="Q192" s="93" t="s">
        <v>1121</v>
      </c>
      <c r="R192" s="93"/>
      <c r="S192" s="93">
        <v>0</v>
      </c>
      <c r="T192" s="93" t="s">
        <v>1122</v>
      </c>
      <c r="U192" s="93"/>
      <c r="V192" s="93"/>
      <c r="W192" s="93" t="s">
        <v>611</v>
      </c>
      <c r="X192" s="93"/>
      <c r="Y192" s="93" t="s">
        <v>579</v>
      </c>
      <c r="Z192" s="93" t="s">
        <v>580</v>
      </c>
      <c r="AA192" s="93" t="s">
        <v>712</v>
      </c>
      <c r="AB192" s="93" t="s">
        <v>582</v>
      </c>
      <c r="AC192" s="93" t="s">
        <v>713</v>
      </c>
      <c r="AD192" s="93" t="s">
        <v>1120</v>
      </c>
      <c r="AE192" s="93"/>
      <c r="AF192" s="93"/>
    </row>
    <row r="193" spans="1:32" x14ac:dyDescent="0.25">
      <c r="A193" s="93" t="s">
        <v>537</v>
      </c>
      <c r="B193" s="93" t="s">
        <v>708</v>
      </c>
      <c r="C193" s="93" t="s">
        <v>571</v>
      </c>
      <c r="D193" s="93"/>
      <c r="E193" s="93" t="s">
        <v>586</v>
      </c>
      <c r="F193" s="93"/>
      <c r="G193" s="98">
        <v>10029566</v>
      </c>
      <c r="H193" s="98">
        <v>18966593</v>
      </c>
      <c r="I193" s="93" t="s">
        <v>607</v>
      </c>
      <c r="J193" s="98">
        <v>4</v>
      </c>
      <c r="K193" s="98">
        <v>22</v>
      </c>
      <c r="L193" s="94">
        <v>-183168</v>
      </c>
      <c r="M193" s="99">
        <v>44681</v>
      </c>
      <c r="N193" s="99">
        <v>44681</v>
      </c>
      <c r="O193" s="99">
        <v>44676</v>
      </c>
      <c r="P193" s="93" t="s">
        <v>1117</v>
      </c>
      <c r="Q193" s="93" t="s">
        <v>1121</v>
      </c>
      <c r="R193" s="93"/>
      <c r="S193" s="93">
        <v>0</v>
      </c>
      <c r="T193" s="93" t="s">
        <v>1119</v>
      </c>
      <c r="U193" s="93"/>
      <c r="V193" s="93"/>
      <c r="W193" s="93" t="s">
        <v>611</v>
      </c>
      <c r="X193" s="93"/>
      <c r="Y193" s="93" t="s">
        <v>579</v>
      </c>
      <c r="Z193" s="93" t="s">
        <v>580</v>
      </c>
      <c r="AA193" s="93" t="s">
        <v>712</v>
      </c>
      <c r="AB193" s="93" t="s">
        <v>582</v>
      </c>
      <c r="AC193" s="93" t="s">
        <v>713</v>
      </c>
      <c r="AD193" s="93" t="s">
        <v>1120</v>
      </c>
      <c r="AE193" s="93"/>
      <c r="AF193" s="93"/>
    </row>
    <row r="194" spans="1:32" x14ac:dyDescent="0.25">
      <c r="A194" s="93" t="s">
        <v>537</v>
      </c>
      <c r="B194" s="93" t="s">
        <v>717</v>
      </c>
      <c r="C194" s="93" t="s">
        <v>571</v>
      </c>
      <c r="D194" s="93"/>
      <c r="E194" s="93" t="s">
        <v>572</v>
      </c>
      <c r="F194" s="93"/>
      <c r="G194" s="98">
        <v>10020153</v>
      </c>
      <c r="H194" s="98">
        <v>1430751</v>
      </c>
      <c r="I194" s="93" t="s">
        <v>573</v>
      </c>
      <c r="J194" s="98">
        <v>4</v>
      </c>
      <c r="K194" s="98">
        <v>22</v>
      </c>
      <c r="L194" s="94">
        <v>429840</v>
      </c>
      <c r="M194" s="99">
        <v>44634</v>
      </c>
      <c r="N194" s="99">
        <v>44655</v>
      </c>
      <c r="O194" s="99">
        <v>44655</v>
      </c>
      <c r="P194" s="93" t="s">
        <v>1123</v>
      </c>
      <c r="Q194" s="93" t="s">
        <v>63</v>
      </c>
      <c r="R194" s="93" t="s">
        <v>1124</v>
      </c>
      <c r="S194" s="93" t="s">
        <v>1125</v>
      </c>
      <c r="T194" s="93" t="s">
        <v>1126</v>
      </c>
      <c r="U194" s="93"/>
      <c r="V194" s="93"/>
      <c r="W194" s="93"/>
      <c r="X194" s="93"/>
      <c r="Y194" s="93" t="s">
        <v>579</v>
      </c>
      <c r="Z194" s="93" t="s">
        <v>580</v>
      </c>
      <c r="AA194" s="93" t="s">
        <v>581</v>
      </c>
      <c r="AB194" s="93" t="s">
        <v>582</v>
      </c>
      <c r="AC194" s="93" t="s">
        <v>723</v>
      </c>
      <c r="AD194" s="93" t="s">
        <v>1127</v>
      </c>
      <c r="AE194" s="93"/>
      <c r="AF194" s="93"/>
    </row>
    <row r="195" spans="1:32" x14ac:dyDescent="0.25">
      <c r="A195" s="93" t="s">
        <v>537</v>
      </c>
      <c r="B195" s="93" t="s">
        <v>724</v>
      </c>
      <c r="C195" s="93" t="s">
        <v>571</v>
      </c>
      <c r="D195" s="93"/>
      <c r="E195" s="93" t="s">
        <v>602</v>
      </c>
      <c r="F195" s="93"/>
      <c r="G195" s="98">
        <v>10021836</v>
      </c>
      <c r="H195" s="98">
        <v>3960248</v>
      </c>
      <c r="I195" s="93" t="s">
        <v>603</v>
      </c>
      <c r="J195" s="98">
        <v>4</v>
      </c>
      <c r="K195" s="98">
        <v>22</v>
      </c>
      <c r="L195" s="94">
        <v>-944.5</v>
      </c>
      <c r="M195" s="99">
        <v>43830</v>
      </c>
      <c r="N195" s="99">
        <v>44657</v>
      </c>
      <c r="O195" s="99">
        <v>44657</v>
      </c>
      <c r="P195" s="93" t="s">
        <v>604</v>
      </c>
      <c r="Q195" s="93" t="s">
        <v>340</v>
      </c>
      <c r="R195" s="93"/>
      <c r="S195" s="93" t="s">
        <v>1128</v>
      </c>
      <c r="T195" s="93" t="s">
        <v>1129</v>
      </c>
      <c r="U195" s="93"/>
      <c r="V195" s="93"/>
      <c r="W195" s="93"/>
      <c r="X195" s="93"/>
      <c r="Y195" s="93" t="s">
        <v>579</v>
      </c>
      <c r="Z195" s="93" t="s">
        <v>580</v>
      </c>
      <c r="AA195" s="93" t="s">
        <v>582</v>
      </c>
      <c r="AB195" s="93" t="s">
        <v>582</v>
      </c>
      <c r="AC195" s="93" t="s">
        <v>730</v>
      </c>
      <c r="AD195" s="93"/>
      <c r="AE195" s="93"/>
      <c r="AF195" s="93"/>
    </row>
    <row r="196" spans="1:32" x14ac:dyDescent="0.25">
      <c r="A196" s="93" t="s">
        <v>537</v>
      </c>
      <c r="B196" s="93" t="s">
        <v>724</v>
      </c>
      <c r="C196" s="93" t="s">
        <v>571</v>
      </c>
      <c r="D196" s="93"/>
      <c r="E196" s="93" t="s">
        <v>602</v>
      </c>
      <c r="F196" s="93"/>
      <c r="G196" s="98">
        <v>10021836</v>
      </c>
      <c r="H196" s="98">
        <v>3960248</v>
      </c>
      <c r="I196" s="93" t="s">
        <v>603</v>
      </c>
      <c r="J196" s="98">
        <v>4</v>
      </c>
      <c r="K196" s="98">
        <v>22</v>
      </c>
      <c r="L196" s="94">
        <v>944.4</v>
      </c>
      <c r="M196" s="99">
        <v>43830</v>
      </c>
      <c r="N196" s="99">
        <v>44657</v>
      </c>
      <c r="O196" s="99">
        <v>44657</v>
      </c>
      <c r="P196" s="93" t="s">
        <v>604</v>
      </c>
      <c r="Q196" s="93" t="s">
        <v>340</v>
      </c>
      <c r="R196" s="93"/>
      <c r="S196" s="93" t="s">
        <v>1128</v>
      </c>
      <c r="T196" s="93" t="s">
        <v>1129</v>
      </c>
      <c r="U196" s="93"/>
      <c r="V196" s="93"/>
      <c r="W196" s="93"/>
      <c r="X196" s="93"/>
      <c r="Y196" s="93" t="s">
        <v>579</v>
      </c>
      <c r="Z196" s="93" t="s">
        <v>580</v>
      </c>
      <c r="AA196" s="93" t="s">
        <v>582</v>
      </c>
      <c r="AB196" s="93" t="s">
        <v>582</v>
      </c>
      <c r="AC196" s="93" t="s">
        <v>730</v>
      </c>
      <c r="AD196" s="93"/>
      <c r="AE196" s="93"/>
      <c r="AF196" s="93"/>
    </row>
    <row r="197" spans="1:32" x14ac:dyDescent="0.25">
      <c r="A197" s="93" t="s">
        <v>537</v>
      </c>
      <c r="B197" s="93" t="s">
        <v>731</v>
      </c>
      <c r="C197" s="93" t="s">
        <v>571</v>
      </c>
      <c r="D197" s="93"/>
      <c r="E197" s="93" t="s">
        <v>572</v>
      </c>
      <c r="F197" s="93"/>
      <c r="G197" s="98">
        <v>10022138</v>
      </c>
      <c r="H197" s="98">
        <v>1431740</v>
      </c>
      <c r="I197" s="93" t="s">
        <v>573</v>
      </c>
      <c r="J197" s="98">
        <v>4</v>
      </c>
      <c r="K197" s="98">
        <v>22</v>
      </c>
      <c r="L197" s="94">
        <v>88270</v>
      </c>
      <c r="M197" s="99">
        <v>44467</v>
      </c>
      <c r="N197" s="99">
        <v>44657</v>
      </c>
      <c r="O197" s="99">
        <v>44657</v>
      </c>
      <c r="P197" s="93" t="s">
        <v>1130</v>
      </c>
      <c r="Q197" s="93" t="s">
        <v>415</v>
      </c>
      <c r="R197" s="93" t="s">
        <v>1131</v>
      </c>
      <c r="S197" s="93" t="s">
        <v>1132</v>
      </c>
      <c r="T197" s="93" t="s">
        <v>1133</v>
      </c>
      <c r="U197" s="93"/>
      <c r="V197" s="93"/>
      <c r="W197" s="93"/>
      <c r="X197" s="93"/>
      <c r="Y197" s="93" t="s">
        <v>579</v>
      </c>
      <c r="Z197" s="93" t="s">
        <v>580</v>
      </c>
      <c r="AA197" s="93" t="s">
        <v>581</v>
      </c>
      <c r="AB197" s="93" t="s">
        <v>582</v>
      </c>
      <c r="AC197" s="93" t="s">
        <v>737</v>
      </c>
      <c r="AD197" s="93" t="s">
        <v>1134</v>
      </c>
      <c r="AE197" s="93"/>
      <c r="AF197" s="93"/>
    </row>
    <row r="198" spans="1:32" x14ac:dyDescent="0.25">
      <c r="A198" s="93" t="s">
        <v>537</v>
      </c>
      <c r="B198" s="93" t="s">
        <v>731</v>
      </c>
      <c r="C198" s="93" t="s">
        <v>571</v>
      </c>
      <c r="D198" s="93"/>
      <c r="E198" s="93" t="s">
        <v>572</v>
      </c>
      <c r="F198" s="93"/>
      <c r="G198" s="98">
        <v>10024495</v>
      </c>
      <c r="H198" s="98">
        <v>1432384</v>
      </c>
      <c r="I198" s="93" t="s">
        <v>573</v>
      </c>
      <c r="J198" s="98">
        <v>4</v>
      </c>
      <c r="K198" s="98">
        <v>22</v>
      </c>
      <c r="L198" s="94">
        <v>90000</v>
      </c>
      <c r="M198" s="99">
        <v>44398</v>
      </c>
      <c r="N198" s="99">
        <v>44663</v>
      </c>
      <c r="O198" s="99">
        <v>44663</v>
      </c>
      <c r="P198" s="93" t="s">
        <v>1135</v>
      </c>
      <c r="Q198" s="93" t="s">
        <v>1136</v>
      </c>
      <c r="R198" s="93" t="s">
        <v>1137</v>
      </c>
      <c r="S198" s="93" t="s">
        <v>1138</v>
      </c>
      <c r="T198" s="93" t="s">
        <v>1139</v>
      </c>
      <c r="U198" s="93"/>
      <c r="V198" s="93"/>
      <c r="W198" s="93"/>
      <c r="X198" s="93"/>
      <c r="Y198" s="93" t="s">
        <v>579</v>
      </c>
      <c r="Z198" s="93" t="s">
        <v>580</v>
      </c>
      <c r="AA198" s="93" t="s">
        <v>581</v>
      </c>
      <c r="AB198" s="93" t="s">
        <v>582</v>
      </c>
      <c r="AC198" s="93" t="s">
        <v>737</v>
      </c>
      <c r="AD198" s="93"/>
      <c r="AE198" s="93"/>
      <c r="AF198" s="93"/>
    </row>
    <row r="199" spans="1:32" x14ac:dyDescent="0.25">
      <c r="A199" s="93" t="s">
        <v>538</v>
      </c>
      <c r="B199" s="93" t="s">
        <v>768</v>
      </c>
      <c r="C199" s="93" t="s">
        <v>571</v>
      </c>
      <c r="D199" s="93"/>
      <c r="E199" s="93" t="s">
        <v>572</v>
      </c>
      <c r="F199" s="93"/>
      <c r="G199" s="98">
        <v>10028233</v>
      </c>
      <c r="H199" s="98">
        <v>1433274</v>
      </c>
      <c r="I199" s="93" t="s">
        <v>573</v>
      </c>
      <c r="J199" s="98">
        <v>4</v>
      </c>
      <c r="K199" s="98">
        <v>22</v>
      </c>
      <c r="L199" s="94">
        <v>150000</v>
      </c>
      <c r="M199" s="99">
        <v>44399</v>
      </c>
      <c r="N199" s="99">
        <v>44672</v>
      </c>
      <c r="O199" s="99">
        <v>44672</v>
      </c>
      <c r="P199" s="93" t="s">
        <v>1140</v>
      </c>
      <c r="Q199" s="93" t="s">
        <v>198</v>
      </c>
      <c r="R199" s="93" t="s">
        <v>1141</v>
      </c>
      <c r="S199" s="93" t="s">
        <v>1142</v>
      </c>
      <c r="T199" s="93" t="s">
        <v>1143</v>
      </c>
      <c r="U199" s="93"/>
      <c r="V199" s="93"/>
      <c r="W199" s="93"/>
      <c r="X199" s="93"/>
      <c r="Y199" s="93" t="s">
        <v>579</v>
      </c>
      <c r="Z199" s="93" t="s">
        <v>580</v>
      </c>
      <c r="AA199" s="93" t="s">
        <v>581</v>
      </c>
      <c r="AB199" s="93" t="s">
        <v>582</v>
      </c>
      <c r="AC199" s="93" t="s">
        <v>772</v>
      </c>
      <c r="AD199" s="93" t="s">
        <v>1144</v>
      </c>
      <c r="AE199" s="93"/>
      <c r="AF199" s="93"/>
    </row>
    <row r="200" spans="1:32" x14ac:dyDescent="0.25">
      <c r="A200" s="95" t="s">
        <v>538</v>
      </c>
      <c r="B200" s="95" t="s">
        <v>801</v>
      </c>
      <c r="C200" s="95" t="s">
        <v>571</v>
      </c>
      <c r="D200" s="95"/>
      <c r="E200" s="95" t="s">
        <v>602</v>
      </c>
      <c r="F200" s="95"/>
      <c r="G200" s="98">
        <v>10025866</v>
      </c>
      <c r="H200" s="98">
        <v>3961337</v>
      </c>
      <c r="I200" s="93" t="s">
        <v>603</v>
      </c>
      <c r="J200" s="98">
        <v>4</v>
      </c>
      <c r="K200" s="98">
        <v>22</v>
      </c>
      <c r="L200" s="100">
        <v>209812.5</v>
      </c>
      <c r="M200" s="101">
        <v>44681</v>
      </c>
      <c r="N200" s="101">
        <v>44666</v>
      </c>
      <c r="O200" s="101">
        <v>44666</v>
      </c>
      <c r="P200" s="95" t="s">
        <v>604</v>
      </c>
      <c r="Q200" s="95" t="s">
        <v>189</v>
      </c>
      <c r="R200" s="95"/>
      <c r="S200" s="95" t="s">
        <v>1145</v>
      </c>
      <c r="T200" s="95" t="s">
        <v>1146</v>
      </c>
      <c r="U200" s="95"/>
      <c r="V200" s="95"/>
      <c r="W200" s="95"/>
      <c r="X200" s="95"/>
      <c r="Y200" s="95" t="s">
        <v>579</v>
      </c>
      <c r="Z200" s="95" t="s">
        <v>580</v>
      </c>
      <c r="AA200" s="95" t="s">
        <v>582</v>
      </c>
      <c r="AB200" s="95" t="s">
        <v>582</v>
      </c>
      <c r="AC200" s="95" t="s">
        <v>807</v>
      </c>
      <c r="AD200" s="95"/>
      <c r="AE200" s="95"/>
      <c r="AF200" s="95"/>
    </row>
    <row r="201" spans="1:32" x14ac:dyDescent="0.25">
      <c r="A201" s="96" t="s">
        <v>540</v>
      </c>
      <c r="B201" s="96"/>
      <c r="C201" s="96"/>
      <c r="D201" s="96"/>
      <c r="E201" s="96"/>
      <c r="F201" s="96"/>
      <c r="G201" s="96"/>
      <c r="H201" s="96"/>
      <c r="I201" s="96"/>
      <c r="J201" s="96"/>
      <c r="K201" s="96"/>
      <c r="L201" s="104">
        <v>-3145986.52</v>
      </c>
      <c r="M201" s="96"/>
      <c r="N201" s="96"/>
      <c r="O201" s="96"/>
      <c r="P201" s="96"/>
      <c r="Q201" s="96"/>
      <c r="R201" s="96"/>
      <c r="S201" s="96"/>
      <c r="T201" s="96"/>
      <c r="U201" s="96"/>
      <c r="V201" s="96"/>
      <c r="W201" s="96"/>
      <c r="X201" s="96"/>
      <c r="Y201" s="96"/>
      <c r="Z201" s="96"/>
      <c r="AA201" s="96"/>
      <c r="AB201" s="96"/>
      <c r="AC201" s="96"/>
      <c r="AD201" s="96"/>
      <c r="AE201" s="96"/>
      <c r="AF201" s="96"/>
    </row>
  </sheetData>
  <autoFilter ref="A1:AF21" xr:uid="{57C668F7-BAAC-4E1F-A22A-4C5ADA90352B}"/>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74404-25C4-47F7-885F-44D32755FC3C}">
  <dimension ref="A1:B1002"/>
  <sheetViews>
    <sheetView topLeftCell="A965" workbookViewId="0">
      <selection activeCell="A2" sqref="A2:A1002"/>
    </sheetView>
  </sheetViews>
  <sheetFormatPr defaultRowHeight="15" x14ac:dyDescent="0.25"/>
  <cols>
    <col min="1" max="1" width="9.140625" style="105"/>
    <col min="2" max="2" width="34.140625" style="105" bestFit="1" customWidth="1"/>
    <col min="3" max="16384" width="9.140625" style="128"/>
  </cols>
  <sheetData>
    <row r="1" spans="1:2" ht="12.75" x14ac:dyDescent="0.2">
      <c r="A1" s="129" t="s">
        <v>1220</v>
      </c>
      <c r="B1" s="129" t="s">
        <v>1221</v>
      </c>
    </row>
    <row r="2" spans="1:2" x14ac:dyDescent="0.25">
      <c r="A2" s="112">
        <v>0</v>
      </c>
      <c r="B2" s="105" t="s">
        <v>1669</v>
      </c>
    </row>
    <row r="3" spans="1:2" x14ac:dyDescent="0.25">
      <c r="A3" s="112">
        <v>1</v>
      </c>
      <c r="B3" s="105" t="s">
        <v>1670</v>
      </c>
    </row>
    <row r="4" spans="1:2" x14ac:dyDescent="0.25">
      <c r="A4" s="112">
        <v>10000</v>
      </c>
      <c r="B4" s="105" t="s">
        <v>1671</v>
      </c>
    </row>
    <row r="5" spans="1:2" x14ac:dyDescent="0.25">
      <c r="A5" s="112">
        <v>10200</v>
      </c>
      <c r="B5" s="105" t="s">
        <v>1672</v>
      </c>
    </row>
    <row r="6" spans="1:2" x14ac:dyDescent="0.25">
      <c r="A6" s="112">
        <v>10500</v>
      </c>
      <c r="B6" s="105" t="s">
        <v>1673</v>
      </c>
    </row>
    <row r="7" spans="1:2" x14ac:dyDescent="0.25">
      <c r="A7" s="112">
        <v>10501</v>
      </c>
      <c r="B7" s="105" t="s">
        <v>1674</v>
      </c>
    </row>
    <row r="8" spans="1:2" x14ac:dyDescent="0.25">
      <c r="A8" s="112">
        <v>10503</v>
      </c>
      <c r="B8" s="105" t="s">
        <v>1675</v>
      </c>
    </row>
    <row r="9" spans="1:2" x14ac:dyDescent="0.25">
      <c r="A9" s="112">
        <v>10505</v>
      </c>
      <c r="B9" s="105" t="s">
        <v>1676</v>
      </c>
    </row>
    <row r="10" spans="1:2" x14ac:dyDescent="0.25">
      <c r="A10" s="112">
        <v>10506</v>
      </c>
      <c r="B10" s="105" t="s">
        <v>1677</v>
      </c>
    </row>
    <row r="11" spans="1:2" x14ac:dyDescent="0.25">
      <c r="A11" s="112">
        <v>10507</v>
      </c>
      <c r="B11" s="105" t="s">
        <v>1678</v>
      </c>
    </row>
    <row r="12" spans="1:2" x14ac:dyDescent="0.25">
      <c r="A12" s="112">
        <v>10508</v>
      </c>
      <c r="B12" s="105" t="s">
        <v>1679</v>
      </c>
    </row>
    <row r="13" spans="1:2" x14ac:dyDescent="0.25">
      <c r="A13" s="112">
        <v>10509</v>
      </c>
      <c r="B13" s="105" t="s">
        <v>1680</v>
      </c>
    </row>
    <row r="14" spans="1:2" x14ac:dyDescent="0.25">
      <c r="A14" s="112">
        <v>10510</v>
      </c>
      <c r="B14" s="105" t="s">
        <v>1681</v>
      </c>
    </row>
    <row r="15" spans="1:2" x14ac:dyDescent="0.25">
      <c r="A15" s="112">
        <v>10511</v>
      </c>
      <c r="B15" s="105" t="s">
        <v>1682</v>
      </c>
    </row>
    <row r="16" spans="1:2" x14ac:dyDescent="0.25">
      <c r="A16" s="112">
        <v>10513</v>
      </c>
      <c r="B16" s="105" t="s">
        <v>1683</v>
      </c>
    </row>
    <row r="17" spans="1:2" x14ac:dyDescent="0.25">
      <c r="A17" s="112">
        <v>10516</v>
      </c>
      <c r="B17" s="105" t="s">
        <v>1684</v>
      </c>
    </row>
    <row r="18" spans="1:2" x14ac:dyDescent="0.25">
      <c r="A18" s="112">
        <v>10519</v>
      </c>
      <c r="B18" s="105" t="s">
        <v>1685</v>
      </c>
    </row>
    <row r="19" spans="1:2" x14ac:dyDescent="0.25">
      <c r="A19" s="112">
        <v>10900</v>
      </c>
      <c r="B19" s="105" t="s">
        <v>1686</v>
      </c>
    </row>
    <row r="20" spans="1:2" x14ac:dyDescent="0.25">
      <c r="A20" s="112">
        <v>11998</v>
      </c>
      <c r="B20" s="105" t="s">
        <v>1687</v>
      </c>
    </row>
    <row r="21" spans="1:2" x14ac:dyDescent="0.25">
      <c r="A21" s="112">
        <v>11999</v>
      </c>
      <c r="B21" s="105" t="s">
        <v>1688</v>
      </c>
    </row>
    <row r="22" spans="1:2" x14ac:dyDescent="0.25">
      <c r="A22" s="112">
        <v>12001</v>
      </c>
      <c r="B22" s="105" t="s">
        <v>1689</v>
      </c>
    </row>
    <row r="23" spans="1:2" x14ac:dyDescent="0.25">
      <c r="A23" s="112">
        <v>12002</v>
      </c>
      <c r="B23" s="105" t="s">
        <v>1690</v>
      </c>
    </row>
    <row r="24" spans="1:2" x14ac:dyDescent="0.25">
      <c r="A24" s="112">
        <v>12003</v>
      </c>
      <c r="B24" s="105" t="s">
        <v>1691</v>
      </c>
    </row>
    <row r="25" spans="1:2" x14ac:dyDescent="0.25">
      <c r="A25" s="112">
        <v>12004</v>
      </c>
      <c r="B25" s="105" t="s">
        <v>1675</v>
      </c>
    </row>
    <row r="26" spans="1:2" x14ac:dyDescent="0.25">
      <c r="A26" s="112">
        <v>12005</v>
      </c>
      <c r="B26" s="105" t="s">
        <v>1676</v>
      </c>
    </row>
    <row r="27" spans="1:2" x14ac:dyDescent="0.25">
      <c r="A27" s="112">
        <v>12006</v>
      </c>
      <c r="B27" s="105" t="s">
        <v>1677</v>
      </c>
    </row>
    <row r="28" spans="1:2" x14ac:dyDescent="0.25">
      <c r="A28" s="112">
        <v>12007</v>
      </c>
      <c r="B28" s="105" t="s">
        <v>1678</v>
      </c>
    </row>
    <row r="29" spans="1:2" x14ac:dyDescent="0.25">
      <c r="A29" s="112">
        <v>12008</v>
      </c>
      <c r="B29" s="105" t="s">
        <v>1679</v>
      </c>
    </row>
    <row r="30" spans="1:2" x14ac:dyDescent="0.25">
      <c r="A30" s="112">
        <v>12009</v>
      </c>
      <c r="B30" s="105" t="s">
        <v>1680</v>
      </c>
    </row>
    <row r="31" spans="1:2" x14ac:dyDescent="0.25">
      <c r="A31" s="112">
        <v>12010</v>
      </c>
      <c r="B31" s="105" t="s">
        <v>1692</v>
      </c>
    </row>
    <row r="32" spans="1:2" x14ac:dyDescent="0.25">
      <c r="A32" s="112">
        <v>12011</v>
      </c>
      <c r="B32" s="105" t="s">
        <v>1682</v>
      </c>
    </row>
    <row r="33" spans="1:2" x14ac:dyDescent="0.25">
      <c r="A33" s="112">
        <v>12012</v>
      </c>
      <c r="B33" s="105" t="s">
        <v>1693</v>
      </c>
    </row>
    <row r="34" spans="1:2" x14ac:dyDescent="0.25">
      <c r="A34" s="112">
        <v>12013</v>
      </c>
      <c r="B34" s="105" t="s">
        <v>1683</v>
      </c>
    </row>
    <row r="35" spans="1:2" x14ac:dyDescent="0.25">
      <c r="A35" s="112">
        <v>12014</v>
      </c>
      <c r="B35" s="105" t="s">
        <v>1694</v>
      </c>
    </row>
    <row r="36" spans="1:2" x14ac:dyDescent="0.25">
      <c r="A36" s="112">
        <v>12015</v>
      </c>
      <c r="B36" s="105" t="s">
        <v>1695</v>
      </c>
    </row>
    <row r="37" spans="1:2" x14ac:dyDescent="0.25">
      <c r="A37" s="112">
        <v>12016</v>
      </c>
      <c r="B37" s="105" t="s">
        <v>1696</v>
      </c>
    </row>
    <row r="38" spans="1:2" x14ac:dyDescent="0.25">
      <c r="A38" s="112">
        <v>12017</v>
      </c>
      <c r="B38" s="105" t="s">
        <v>1697</v>
      </c>
    </row>
    <row r="39" spans="1:2" x14ac:dyDescent="0.25">
      <c r="A39" s="112">
        <v>12019</v>
      </c>
      <c r="B39" s="105" t="s">
        <v>1698</v>
      </c>
    </row>
    <row r="40" spans="1:2" x14ac:dyDescent="0.25">
      <c r="A40" s="112">
        <v>12020</v>
      </c>
      <c r="B40" s="105" t="s">
        <v>1699</v>
      </c>
    </row>
    <row r="41" spans="1:2" x14ac:dyDescent="0.25">
      <c r="A41" s="112">
        <v>12021</v>
      </c>
      <c r="B41" s="105" t="s">
        <v>1700</v>
      </c>
    </row>
    <row r="42" spans="1:2" x14ac:dyDescent="0.25">
      <c r="A42" s="112">
        <v>12022</v>
      </c>
      <c r="B42" s="105" t="s">
        <v>1701</v>
      </c>
    </row>
    <row r="43" spans="1:2" x14ac:dyDescent="0.25">
      <c r="A43" s="112">
        <v>12200</v>
      </c>
      <c r="B43" s="105" t="s">
        <v>1702</v>
      </c>
    </row>
    <row r="44" spans="1:2" x14ac:dyDescent="0.25">
      <c r="A44" s="112">
        <v>12201</v>
      </c>
      <c r="B44" s="105" t="s">
        <v>1703</v>
      </c>
    </row>
    <row r="45" spans="1:2" x14ac:dyDescent="0.25">
      <c r="A45" s="112">
        <v>12202</v>
      </c>
      <c r="B45" s="105" t="s">
        <v>1704</v>
      </c>
    </row>
    <row r="46" spans="1:2" x14ac:dyDescent="0.25">
      <c r="A46" s="112">
        <v>12203</v>
      </c>
      <c r="B46" s="105" t="s">
        <v>1705</v>
      </c>
    </row>
    <row r="47" spans="1:2" x14ac:dyDescent="0.25">
      <c r="A47" s="112">
        <v>12204</v>
      </c>
      <c r="B47" s="105" t="s">
        <v>20</v>
      </c>
    </row>
    <row r="48" spans="1:2" x14ac:dyDescent="0.25">
      <c r="A48" s="112">
        <v>12205</v>
      </c>
      <c r="B48" s="105" t="s">
        <v>1222</v>
      </c>
    </row>
    <row r="49" spans="1:2" x14ac:dyDescent="0.25">
      <c r="A49" s="112">
        <v>12206</v>
      </c>
      <c r="B49" s="105" t="s">
        <v>41</v>
      </c>
    </row>
    <row r="50" spans="1:2" x14ac:dyDescent="0.25">
      <c r="A50" s="112">
        <v>12207</v>
      </c>
      <c r="B50" s="105" t="s">
        <v>1223</v>
      </c>
    </row>
    <row r="51" spans="1:2" x14ac:dyDescent="0.25">
      <c r="A51" s="112">
        <v>12208</v>
      </c>
      <c r="B51" s="105" t="s">
        <v>1224</v>
      </c>
    </row>
    <row r="52" spans="1:2" x14ac:dyDescent="0.25">
      <c r="A52" s="112">
        <v>12209</v>
      </c>
      <c r="B52" s="105" t="s">
        <v>1225</v>
      </c>
    </row>
    <row r="53" spans="1:2" x14ac:dyDescent="0.25">
      <c r="A53" s="112">
        <v>12210</v>
      </c>
      <c r="B53" s="105" t="s">
        <v>1226</v>
      </c>
    </row>
    <row r="54" spans="1:2" x14ac:dyDescent="0.25">
      <c r="A54" s="112">
        <v>12211</v>
      </c>
      <c r="B54" s="105" t="s">
        <v>50</v>
      </c>
    </row>
    <row r="55" spans="1:2" x14ac:dyDescent="0.25">
      <c r="A55" s="112">
        <v>12212</v>
      </c>
      <c r="B55" s="105" t="s">
        <v>1227</v>
      </c>
    </row>
    <row r="56" spans="1:2" x14ac:dyDescent="0.25">
      <c r="A56" s="112">
        <v>12213</v>
      </c>
      <c r="B56" s="105" t="s">
        <v>1228</v>
      </c>
    </row>
    <row r="57" spans="1:2" x14ac:dyDescent="0.25">
      <c r="A57" s="112">
        <v>12214</v>
      </c>
      <c r="B57" s="105" t="s">
        <v>1229</v>
      </c>
    </row>
    <row r="58" spans="1:2" x14ac:dyDescent="0.25">
      <c r="A58" s="112">
        <v>12215</v>
      </c>
      <c r="B58" s="105" t="s">
        <v>1230</v>
      </c>
    </row>
    <row r="59" spans="1:2" x14ac:dyDescent="0.25">
      <c r="A59" s="112">
        <v>12216</v>
      </c>
      <c r="B59" s="105" t="s">
        <v>84</v>
      </c>
    </row>
    <row r="60" spans="1:2" x14ac:dyDescent="0.25">
      <c r="A60" s="112">
        <v>12217</v>
      </c>
      <c r="B60" s="105" t="s">
        <v>1231</v>
      </c>
    </row>
    <row r="61" spans="1:2" x14ac:dyDescent="0.25">
      <c r="A61" s="112">
        <v>12218</v>
      </c>
      <c r="B61" s="105" t="s">
        <v>1232</v>
      </c>
    </row>
    <row r="62" spans="1:2" x14ac:dyDescent="0.25">
      <c r="A62" s="112">
        <v>12219</v>
      </c>
      <c r="B62" s="105" t="s">
        <v>1233</v>
      </c>
    </row>
    <row r="63" spans="1:2" x14ac:dyDescent="0.25">
      <c r="A63" s="112">
        <v>12220</v>
      </c>
      <c r="B63" s="105" t="s">
        <v>1234</v>
      </c>
    </row>
    <row r="64" spans="1:2" x14ac:dyDescent="0.25">
      <c r="A64" s="112">
        <v>12221</v>
      </c>
      <c r="B64" s="105" t="s">
        <v>1235</v>
      </c>
    </row>
    <row r="65" spans="1:2" x14ac:dyDescent="0.25">
      <c r="A65" s="112">
        <v>12222</v>
      </c>
      <c r="B65" s="105" t="s">
        <v>1236</v>
      </c>
    </row>
    <row r="66" spans="1:2" x14ac:dyDescent="0.25">
      <c r="A66" s="112">
        <v>12223</v>
      </c>
      <c r="B66" s="105" t="s">
        <v>1237</v>
      </c>
    </row>
    <row r="67" spans="1:2" x14ac:dyDescent="0.25">
      <c r="A67" s="112">
        <v>12224</v>
      </c>
      <c r="B67" s="105" t="s">
        <v>1238</v>
      </c>
    </row>
    <row r="68" spans="1:2" x14ac:dyDescent="0.25">
      <c r="A68" s="112">
        <v>12225</v>
      </c>
      <c r="B68" s="105" t="s">
        <v>1239</v>
      </c>
    </row>
    <row r="69" spans="1:2" x14ac:dyDescent="0.25">
      <c r="A69" s="112">
        <v>12226</v>
      </c>
      <c r="B69" s="105" t="s">
        <v>1240</v>
      </c>
    </row>
    <row r="70" spans="1:2" x14ac:dyDescent="0.25">
      <c r="A70" s="112">
        <v>12227</v>
      </c>
      <c r="B70" s="105" t="s">
        <v>1241</v>
      </c>
    </row>
    <row r="71" spans="1:2" x14ac:dyDescent="0.25">
      <c r="A71" s="112">
        <v>12228</v>
      </c>
      <c r="B71" s="105" t="s">
        <v>1242</v>
      </c>
    </row>
    <row r="72" spans="1:2" x14ac:dyDescent="0.25">
      <c r="A72" s="112">
        <v>12229</v>
      </c>
      <c r="B72" s="105" t="s">
        <v>98</v>
      </c>
    </row>
    <row r="73" spans="1:2" x14ac:dyDescent="0.25">
      <c r="A73" s="112">
        <v>12230</v>
      </c>
      <c r="B73" s="105" t="s">
        <v>102</v>
      </c>
    </row>
    <row r="74" spans="1:2" x14ac:dyDescent="0.25">
      <c r="A74" s="112">
        <v>12231</v>
      </c>
      <c r="B74" s="105" t="s">
        <v>1243</v>
      </c>
    </row>
    <row r="75" spans="1:2" x14ac:dyDescent="0.25">
      <c r="A75" s="112">
        <v>12232</v>
      </c>
      <c r="B75" s="105" t="s">
        <v>116</v>
      </c>
    </row>
    <row r="76" spans="1:2" x14ac:dyDescent="0.25">
      <c r="A76" s="112">
        <v>12233</v>
      </c>
      <c r="B76" s="105" t="s">
        <v>1244</v>
      </c>
    </row>
    <row r="77" spans="1:2" x14ac:dyDescent="0.25">
      <c r="A77" s="112">
        <v>12234</v>
      </c>
      <c r="B77" s="105" t="s">
        <v>122</v>
      </c>
    </row>
    <row r="78" spans="1:2" x14ac:dyDescent="0.25">
      <c r="A78" s="112">
        <v>12235</v>
      </c>
      <c r="B78" s="105" t="s">
        <v>135</v>
      </c>
    </row>
    <row r="79" spans="1:2" x14ac:dyDescent="0.25">
      <c r="A79" s="112">
        <v>12236</v>
      </c>
      <c r="B79" s="105" t="s">
        <v>1245</v>
      </c>
    </row>
    <row r="80" spans="1:2" x14ac:dyDescent="0.25">
      <c r="A80" s="112">
        <v>12237</v>
      </c>
      <c r="B80" s="105" t="s">
        <v>1246</v>
      </c>
    </row>
    <row r="81" spans="1:2" x14ac:dyDescent="0.25">
      <c r="A81" s="112">
        <v>12238</v>
      </c>
      <c r="B81" s="105" t="s">
        <v>1247</v>
      </c>
    </row>
    <row r="82" spans="1:2" x14ac:dyDescent="0.25">
      <c r="A82" s="112">
        <v>12239</v>
      </c>
      <c r="B82" s="105" t="s">
        <v>1248</v>
      </c>
    </row>
    <row r="83" spans="1:2" x14ac:dyDescent="0.25">
      <c r="A83" s="112">
        <v>12240</v>
      </c>
      <c r="B83" s="105" t="s">
        <v>160</v>
      </c>
    </row>
    <row r="84" spans="1:2" x14ac:dyDescent="0.25">
      <c r="A84" s="112">
        <v>12241</v>
      </c>
      <c r="B84" s="105" t="s">
        <v>1249</v>
      </c>
    </row>
    <row r="85" spans="1:2" x14ac:dyDescent="0.25">
      <c r="A85" s="112">
        <v>12242</v>
      </c>
      <c r="B85" s="105" t="s">
        <v>1250</v>
      </c>
    </row>
    <row r="86" spans="1:2" x14ac:dyDescent="0.25">
      <c r="A86" s="112">
        <v>12243</v>
      </c>
      <c r="B86" s="105" t="s">
        <v>1251</v>
      </c>
    </row>
    <row r="87" spans="1:2" x14ac:dyDescent="0.25">
      <c r="A87" s="112">
        <v>12244</v>
      </c>
      <c r="B87" s="105" t="s">
        <v>1252</v>
      </c>
    </row>
    <row r="88" spans="1:2" x14ac:dyDescent="0.25">
      <c r="A88" s="112">
        <v>12245</v>
      </c>
      <c r="B88" s="105" t="s">
        <v>1253</v>
      </c>
    </row>
    <row r="89" spans="1:2" x14ac:dyDescent="0.25">
      <c r="A89" s="112">
        <v>12246</v>
      </c>
      <c r="B89" s="105" t="s">
        <v>1254</v>
      </c>
    </row>
    <row r="90" spans="1:2" x14ac:dyDescent="0.25">
      <c r="A90" s="112">
        <v>12247</v>
      </c>
      <c r="B90" s="105" t="s">
        <v>164</v>
      </c>
    </row>
    <row r="91" spans="1:2" x14ac:dyDescent="0.25">
      <c r="A91" s="112">
        <v>12248</v>
      </c>
      <c r="B91" s="105" t="s">
        <v>175</v>
      </c>
    </row>
    <row r="92" spans="1:2" x14ac:dyDescent="0.25">
      <c r="A92" s="112">
        <v>12249</v>
      </c>
      <c r="B92" s="105" t="s">
        <v>1255</v>
      </c>
    </row>
    <row r="93" spans="1:2" x14ac:dyDescent="0.25">
      <c r="A93" s="112">
        <v>12250</v>
      </c>
      <c r="B93" s="105" t="s">
        <v>1256</v>
      </c>
    </row>
    <row r="94" spans="1:2" x14ac:dyDescent="0.25">
      <c r="A94" s="112">
        <v>12251</v>
      </c>
      <c r="B94" s="105" t="s">
        <v>1257</v>
      </c>
    </row>
    <row r="95" spans="1:2" x14ac:dyDescent="0.25">
      <c r="A95" s="112">
        <v>12252</v>
      </c>
      <c r="B95" s="105" t="s">
        <v>1258</v>
      </c>
    </row>
    <row r="96" spans="1:2" x14ac:dyDescent="0.25">
      <c r="A96" s="112">
        <v>12253</v>
      </c>
      <c r="B96" s="105" t="s">
        <v>177</v>
      </c>
    </row>
    <row r="97" spans="1:2" x14ac:dyDescent="0.25">
      <c r="A97" s="112">
        <v>12254</v>
      </c>
      <c r="B97" s="105" t="s">
        <v>181</v>
      </c>
    </row>
    <row r="98" spans="1:2" x14ac:dyDescent="0.25">
      <c r="A98" s="112">
        <v>12255</v>
      </c>
      <c r="B98" s="105" t="s">
        <v>183</v>
      </c>
    </row>
    <row r="99" spans="1:2" x14ac:dyDescent="0.25">
      <c r="A99" s="112">
        <v>12256</v>
      </c>
      <c r="B99" s="105" t="s">
        <v>1259</v>
      </c>
    </row>
    <row r="100" spans="1:2" x14ac:dyDescent="0.25">
      <c r="A100" s="112">
        <v>12257</v>
      </c>
      <c r="B100" s="105" t="s">
        <v>1260</v>
      </c>
    </row>
    <row r="101" spans="1:2" x14ac:dyDescent="0.25">
      <c r="A101" s="112">
        <v>12258</v>
      </c>
      <c r="B101" s="105" t="s">
        <v>1261</v>
      </c>
    </row>
    <row r="102" spans="1:2" x14ac:dyDescent="0.25">
      <c r="A102" s="112">
        <v>12259</v>
      </c>
      <c r="B102" s="105" t="s">
        <v>1262</v>
      </c>
    </row>
    <row r="103" spans="1:2" x14ac:dyDescent="0.25">
      <c r="A103" s="112">
        <v>12260</v>
      </c>
      <c r="B103" s="105" t="s">
        <v>1263</v>
      </c>
    </row>
    <row r="104" spans="1:2" x14ac:dyDescent="0.25">
      <c r="A104" s="112">
        <v>12261</v>
      </c>
      <c r="B104" s="105" t="s">
        <v>1264</v>
      </c>
    </row>
    <row r="105" spans="1:2" x14ac:dyDescent="0.25">
      <c r="A105" s="112">
        <v>12262</v>
      </c>
      <c r="B105" s="105" t="s">
        <v>1265</v>
      </c>
    </row>
    <row r="106" spans="1:2" x14ac:dyDescent="0.25">
      <c r="A106" s="112">
        <v>12263</v>
      </c>
      <c r="B106" s="105" t="s">
        <v>188</v>
      </c>
    </row>
    <row r="107" spans="1:2" x14ac:dyDescent="0.25">
      <c r="A107" s="112">
        <v>12264</v>
      </c>
      <c r="B107" s="105" t="s">
        <v>1266</v>
      </c>
    </row>
    <row r="108" spans="1:2" x14ac:dyDescent="0.25">
      <c r="A108" s="112">
        <v>12265</v>
      </c>
      <c r="B108" s="105" t="s">
        <v>1267</v>
      </c>
    </row>
    <row r="109" spans="1:2" x14ac:dyDescent="0.25">
      <c r="A109" s="112">
        <v>12266</v>
      </c>
      <c r="B109" s="105" t="s">
        <v>195</v>
      </c>
    </row>
    <row r="110" spans="1:2" x14ac:dyDescent="0.25">
      <c r="A110" s="112">
        <v>12267</v>
      </c>
      <c r="B110" s="105" t="s">
        <v>220</v>
      </c>
    </row>
    <row r="111" spans="1:2" x14ac:dyDescent="0.25">
      <c r="A111" s="112">
        <v>12268</v>
      </c>
      <c r="B111" s="105" t="s">
        <v>242</v>
      </c>
    </row>
    <row r="112" spans="1:2" x14ac:dyDescent="0.25">
      <c r="A112" s="112">
        <v>12269</v>
      </c>
      <c r="B112" s="105" t="s">
        <v>248</v>
      </c>
    </row>
    <row r="113" spans="1:2" x14ac:dyDescent="0.25">
      <c r="A113" s="112">
        <v>12270</v>
      </c>
      <c r="B113" s="105" t="s">
        <v>1268</v>
      </c>
    </row>
    <row r="114" spans="1:2" x14ac:dyDescent="0.25">
      <c r="A114" s="112">
        <v>12271</v>
      </c>
      <c r="B114" s="105" t="s">
        <v>257</v>
      </c>
    </row>
    <row r="115" spans="1:2" x14ac:dyDescent="0.25">
      <c r="A115" s="112">
        <v>12272</v>
      </c>
      <c r="B115" s="105" t="s">
        <v>1269</v>
      </c>
    </row>
    <row r="116" spans="1:2" x14ac:dyDescent="0.25">
      <c r="A116" s="112">
        <v>12273</v>
      </c>
      <c r="B116" s="105" t="s">
        <v>1270</v>
      </c>
    </row>
    <row r="117" spans="1:2" x14ac:dyDescent="0.25">
      <c r="A117" s="112">
        <v>12274</v>
      </c>
      <c r="B117" s="105" t="s">
        <v>1706</v>
      </c>
    </row>
    <row r="118" spans="1:2" x14ac:dyDescent="0.25">
      <c r="A118" s="112">
        <v>12275</v>
      </c>
      <c r="B118" s="105" t="s">
        <v>1271</v>
      </c>
    </row>
    <row r="119" spans="1:2" x14ac:dyDescent="0.25">
      <c r="A119" s="112">
        <v>12276</v>
      </c>
      <c r="B119" s="105" t="s">
        <v>1272</v>
      </c>
    </row>
    <row r="120" spans="1:2" x14ac:dyDescent="0.25">
      <c r="A120" s="112">
        <v>12277</v>
      </c>
      <c r="B120" s="105" t="s">
        <v>264</v>
      </c>
    </row>
    <row r="121" spans="1:2" x14ac:dyDescent="0.25">
      <c r="A121" s="112">
        <v>12278</v>
      </c>
      <c r="B121" s="105" t="s">
        <v>1273</v>
      </c>
    </row>
    <row r="122" spans="1:2" x14ac:dyDescent="0.25">
      <c r="A122" s="112">
        <v>12279</v>
      </c>
      <c r="B122" s="105" t="s">
        <v>281</v>
      </c>
    </row>
    <row r="123" spans="1:2" x14ac:dyDescent="0.25">
      <c r="A123" s="112">
        <v>12280</v>
      </c>
      <c r="B123" s="105" t="s">
        <v>283</v>
      </c>
    </row>
    <row r="124" spans="1:2" x14ac:dyDescent="0.25">
      <c r="A124" s="112">
        <v>12281</v>
      </c>
      <c r="B124" s="105" t="s">
        <v>1274</v>
      </c>
    </row>
    <row r="125" spans="1:2" x14ac:dyDescent="0.25">
      <c r="A125" s="112">
        <v>12282</v>
      </c>
      <c r="B125" s="105" t="s">
        <v>1275</v>
      </c>
    </row>
    <row r="126" spans="1:2" x14ac:dyDescent="0.25">
      <c r="A126" s="112">
        <v>12283</v>
      </c>
      <c r="B126" s="105" t="s">
        <v>1276</v>
      </c>
    </row>
    <row r="127" spans="1:2" x14ac:dyDescent="0.25">
      <c r="A127" s="112">
        <v>12284</v>
      </c>
      <c r="B127" s="105" t="s">
        <v>1277</v>
      </c>
    </row>
    <row r="128" spans="1:2" x14ac:dyDescent="0.25">
      <c r="A128" s="112">
        <v>12285</v>
      </c>
      <c r="B128" s="105" t="s">
        <v>309</v>
      </c>
    </row>
    <row r="129" spans="1:2" x14ac:dyDescent="0.25">
      <c r="A129" s="112">
        <v>12286</v>
      </c>
      <c r="B129" s="105" t="s">
        <v>319</v>
      </c>
    </row>
    <row r="130" spans="1:2" x14ac:dyDescent="0.25">
      <c r="A130" s="112">
        <v>12287</v>
      </c>
      <c r="B130" s="105" t="s">
        <v>1707</v>
      </c>
    </row>
    <row r="131" spans="1:2" x14ac:dyDescent="0.25">
      <c r="A131" s="112">
        <v>12288</v>
      </c>
      <c r="B131" s="105" t="s">
        <v>336</v>
      </c>
    </row>
    <row r="132" spans="1:2" x14ac:dyDescent="0.25">
      <c r="A132" s="112">
        <v>12289</v>
      </c>
      <c r="B132" s="105" t="s">
        <v>1278</v>
      </c>
    </row>
    <row r="133" spans="1:2" x14ac:dyDescent="0.25">
      <c r="A133" s="112">
        <v>12290</v>
      </c>
      <c r="B133" s="105" t="s">
        <v>1279</v>
      </c>
    </row>
    <row r="134" spans="1:2" x14ac:dyDescent="0.25">
      <c r="A134" s="112">
        <v>12291</v>
      </c>
      <c r="B134" s="105" t="s">
        <v>339</v>
      </c>
    </row>
    <row r="135" spans="1:2" x14ac:dyDescent="0.25">
      <c r="A135" s="112">
        <v>12292</v>
      </c>
      <c r="B135" s="105" t="s">
        <v>350</v>
      </c>
    </row>
    <row r="136" spans="1:2" x14ac:dyDescent="0.25">
      <c r="A136" s="112">
        <v>12293</v>
      </c>
      <c r="B136" s="105" t="s">
        <v>356</v>
      </c>
    </row>
    <row r="137" spans="1:2" x14ac:dyDescent="0.25">
      <c r="A137" s="112">
        <v>12294</v>
      </c>
      <c r="B137" s="105" t="s">
        <v>307</v>
      </c>
    </row>
    <row r="138" spans="1:2" x14ac:dyDescent="0.25">
      <c r="A138" s="112">
        <v>12295</v>
      </c>
      <c r="B138" s="105" t="s">
        <v>373</v>
      </c>
    </row>
    <row r="139" spans="1:2" x14ac:dyDescent="0.25">
      <c r="A139" s="112">
        <v>12296</v>
      </c>
      <c r="B139" s="105" t="s">
        <v>376</v>
      </c>
    </row>
    <row r="140" spans="1:2" x14ac:dyDescent="0.25">
      <c r="A140" s="112">
        <v>12297</v>
      </c>
      <c r="B140" s="105" t="s">
        <v>379</v>
      </c>
    </row>
    <row r="141" spans="1:2" x14ac:dyDescent="0.25">
      <c r="A141" s="112">
        <v>12298</v>
      </c>
      <c r="B141" s="105" t="s">
        <v>427</v>
      </c>
    </row>
    <row r="142" spans="1:2" x14ac:dyDescent="0.25">
      <c r="A142" s="112">
        <v>12299</v>
      </c>
      <c r="B142" s="105" t="s">
        <v>1280</v>
      </c>
    </row>
    <row r="143" spans="1:2" x14ac:dyDescent="0.25">
      <c r="A143" s="112">
        <v>12300</v>
      </c>
      <c r="B143" s="105" t="s">
        <v>1281</v>
      </c>
    </row>
    <row r="144" spans="1:2" x14ac:dyDescent="0.25">
      <c r="A144" s="112">
        <v>12301</v>
      </c>
      <c r="B144" s="105" t="s">
        <v>1282</v>
      </c>
    </row>
    <row r="145" spans="1:2" x14ac:dyDescent="0.25">
      <c r="A145" s="112">
        <v>12302</v>
      </c>
      <c r="B145" s="105" t="s">
        <v>1283</v>
      </c>
    </row>
    <row r="146" spans="1:2" x14ac:dyDescent="0.25">
      <c r="A146" s="112">
        <v>12303</v>
      </c>
      <c r="B146" s="105" t="s">
        <v>1284</v>
      </c>
    </row>
    <row r="147" spans="1:2" x14ac:dyDescent="0.25">
      <c r="A147" s="112">
        <v>12304</v>
      </c>
      <c r="B147" s="105" t="s">
        <v>1285</v>
      </c>
    </row>
    <row r="148" spans="1:2" x14ac:dyDescent="0.25">
      <c r="A148" s="112">
        <v>12305</v>
      </c>
      <c r="B148" s="105" t="s">
        <v>444</v>
      </c>
    </row>
    <row r="149" spans="1:2" x14ac:dyDescent="0.25">
      <c r="A149" s="112">
        <v>12306</v>
      </c>
      <c r="B149" s="105" t="s">
        <v>461</v>
      </c>
    </row>
    <row r="150" spans="1:2" x14ac:dyDescent="0.25">
      <c r="A150" s="112">
        <v>12307</v>
      </c>
      <c r="B150" s="105" t="s">
        <v>465</v>
      </c>
    </row>
    <row r="151" spans="1:2" x14ac:dyDescent="0.25">
      <c r="A151" s="112">
        <v>12308</v>
      </c>
      <c r="B151" s="105" t="s">
        <v>1286</v>
      </c>
    </row>
    <row r="152" spans="1:2" x14ac:dyDescent="0.25">
      <c r="A152" s="112">
        <v>12309</v>
      </c>
      <c r="B152" s="105" t="s">
        <v>1287</v>
      </c>
    </row>
    <row r="153" spans="1:2" x14ac:dyDescent="0.25">
      <c r="A153" s="112">
        <v>12310</v>
      </c>
      <c r="B153" s="105" t="s">
        <v>1288</v>
      </c>
    </row>
    <row r="154" spans="1:2" x14ac:dyDescent="0.25">
      <c r="A154" s="112">
        <v>12311</v>
      </c>
      <c r="B154" s="105" t="s">
        <v>1289</v>
      </c>
    </row>
    <row r="155" spans="1:2" x14ac:dyDescent="0.25">
      <c r="A155" s="112">
        <v>12312</v>
      </c>
      <c r="B155" s="105" t="s">
        <v>1290</v>
      </c>
    </row>
    <row r="156" spans="1:2" x14ac:dyDescent="0.25">
      <c r="A156" s="112">
        <v>12313</v>
      </c>
      <c r="B156" s="105" t="s">
        <v>1291</v>
      </c>
    </row>
    <row r="157" spans="1:2" x14ac:dyDescent="0.25">
      <c r="A157" s="112">
        <v>12314</v>
      </c>
      <c r="B157" s="105" t="s">
        <v>1292</v>
      </c>
    </row>
    <row r="158" spans="1:2" x14ac:dyDescent="0.25">
      <c r="A158" s="112">
        <v>12315</v>
      </c>
      <c r="B158" s="105" t="s">
        <v>467</v>
      </c>
    </row>
    <row r="159" spans="1:2" x14ac:dyDescent="0.25">
      <c r="A159" s="112">
        <v>12316</v>
      </c>
      <c r="B159" s="105" t="s">
        <v>1293</v>
      </c>
    </row>
    <row r="160" spans="1:2" x14ac:dyDescent="0.25">
      <c r="A160" s="112">
        <v>12317</v>
      </c>
      <c r="B160" s="105" t="s">
        <v>469</v>
      </c>
    </row>
    <row r="161" spans="1:2" x14ac:dyDescent="0.25">
      <c r="A161" s="112">
        <v>12318</v>
      </c>
      <c r="B161" s="105" t="s">
        <v>1294</v>
      </c>
    </row>
    <row r="162" spans="1:2" x14ac:dyDescent="0.25">
      <c r="A162" s="112">
        <v>12319</v>
      </c>
      <c r="B162" s="105" t="s">
        <v>1295</v>
      </c>
    </row>
    <row r="163" spans="1:2" x14ac:dyDescent="0.25">
      <c r="A163" s="112">
        <v>12320</v>
      </c>
      <c r="B163" s="105" t="s">
        <v>1296</v>
      </c>
    </row>
    <row r="164" spans="1:2" x14ac:dyDescent="0.25">
      <c r="A164" s="112">
        <v>12321</v>
      </c>
      <c r="B164" s="105" t="s">
        <v>1297</v>
      </c>
    </row>
    <row r="165" spans="1:2" x14ac:dyDescent="0.25">
      <c r="A165" s="112">
        <v>12322</v>
      </c>
      <c r="B165" s="105" t="s">
        <v>1298</v>
      </c>
    </row>
    <row r="166" spans="1:2" x14ac:dyDescent="0.25">
      <c r="A166" s="112">
        <v>12323</v>
      </c>
      <c r="B166" s="105" t="s">
        <v>1708</v>
      </c>
    </row>
    <row r="167" spans="1:2" x14ac:dyDescent="0.25">
      <c r="A167" s="112">
        <v>12324</v>
      </c>
      <c r="B167" s="105" t="s">
        <v>1299</v>
      </c>
    </row>
    <row r="168" spans="1:2" x14ac:dyDescent="0.25">
      <c r="A168" s="112">
        <v>12325</v>
      </c>
      <c r="B168" s="105" t="s">
        <v>1300</v>
      </c>
    </row>
    <row r="169" spans="1:2" x14ac:dyDescent="0.25">
      <c r="A169" s="112">
        <v>12326</v>
      </c>
      <c r="B169" s="105" t="s">
        <v>1301</v>
      </c>
    </row>
    <row r="170" spans="1:2" x14ac:dyDescent="0.25">
      <c r="A170" s="112">
        <v>12327</v>
      </c>
      <c r="B170" s="105" t="s">
        <v>1302</v>
      </c>
    </row>
    <row r="171" spans="1:2" x14ac:dyDescent="0.25">
      <c r="A171" s="112">
        <v>12328</v>
      </c>
      <c r="B171" s="105" t="s">
        <v>1303</v>
      </c>
    </row>
    <row r="172" spans="1:2" x14ac:dyDescent="0.25">
      <c r="A172" s="112">
        <v>12329</v>
      </c>
      <c r="B172" s="105" t="s">
        <v>1304</v>
      </c>
    </row>
    <row r="173" spans="1:2" x14ac:dyDescent="0.25">
      <c r="A173" s="112">
        <v>12330</v>
      </c>
      <c r="B173" s="105" t="s">
        <v>1305</v>
      </c>
    </row>
    <row r="174" spans="1:2" x14ac:dyDescent="0.25">
      <c r="A174" s="112">
        <v>12331</v>
      </c>
      <c r="B174" s="105" t="s">
        <v>1306</v>
      </c>
    </row>
    <row r="175" spans="1:2" x14ac:dyDescent="0.25">
      <c r="A175" s="112">
        <v>12332</v>
      </c>
      <c r="B175" s="105" t="s">
        <v>1307</v>
      </c>
    </row>
    <row r="176" spans="1:2" x14ac:dyDescent="0.25">
      <c r="A176" s="112">
        <v>12333</v>
      </c>
      <c r="B176" s="105" t="s">
        <v>1308</v>
      </c>
    </row>
    <row r="177" spans="1:2" x14ac:dyDescent="0.25">
      <c r="A177" s="112">
        <v>12334</v>
      </c>
      <c r="B177" s="105" t="s">
        <v>1309</v>
      </c>
    </row>
    <row r="178" spans="1:2" x14ac:dyDescent="0.25">
      <c r="A178" s="112">
        <v>12335</v>
      </c>
      <c r="B178" s="105" t="s">
        <v>1310</v>
      </c>
    </row>
    <row r="179" spans="1:2" x14ac:dyDescent="0.25">
      <c r="A179" s="112">
        <v>12336</v>
      </c>
      <c r="B179" s="105" t="s">
        <v>1311</v>
      </c>
    </row>
    <row r="180" spans="1:2" x14ac:dyDescent="0.25">
      <c r="A180" s="112">
        <v>12337</v>
      </c>
      <c r="B180" s="105" t="s">
        <v>472</v>
      </c>
    </row>
    <row r="181" spans="1:2" x14ac:dyDescent="0.25">
      <c r="A181" s="112">
        <v>12338</v>
      </c>
      <c r="B181" s="105" t="s">
        <v>1709</v>
      </c>
    </row>
    <row r="182" spans="1:2" x14ac:dyDescent="0.25">
      <c r="A182" s="112">
        <v>12339</v>
      </c>
      <c r="B182" s="105" t="s">
        <v>1710</v>
      </c>
    </row>
    <row r="183" spans="1:2" x14ac:dyDescent="0.25">
      <c r="A183" s="112">
        <v>12340</v>
      </c>
      <c r="B183" s="105" t="s">
        <v>1711</v>
      </c>
    </row>
    <row r="184" spans="1:2" x14ac:dyDescent="0.25">
      <c r="A184" s="112">
        <v>12341</v>
      </c>
      <c r="B184" s="105" t="s">
        <v>1712</v>
      </c>
    </row>
    <row r="185" spans="1:2" x14ac:dyDescent="0.25">
      <c r="A185" s="112">
        <v>12342</v>
      </c>
      <c r="B185" s="105" t="s">
        <v>1713</v>
      </c>
    </row>
    <row r="186" spans="1:2" x14ac:dyDescent="0.25">
      <c r="A186" s="112">
        <v>12343</v>
      </c>
      <c r="B186" s="105" t="s">
        <v>1714</v>
      </c>
    </row>
    <row r="187" spans="1:2" x14ac:dyDescent="0.25">
      <c r="A187" s="112">
        <v>12344</v>
      </c>
      <c r="B187" s="105" t="s">
        <v>1715</v>
      </c>
    </row>
    <row r="188" spans="1:2" x14ac:dyDescent="0.25">
      <c r="A188" s="112">
        <v>12345</v>
      </c>
      <c r="B188" s="105" t="s">
        <v>1716</v>
      </c>
    </row>
    <row r="189" spans="1:2" x14ac:dyDescent="0.25">
      <c r="A189" s="112">
        <v>12346</v>
      </c>
      <c r="B189" s="105" t="s">
        <v>1717</v>
      </c>
    </row>
    <row r="190" spans="1:2" x14ac:dyDescent="0.25">
      <c r="A190" s="112">
        <v>12347</v>
      </c>
      <c r="B190" s="105" t="s">
        <v>1718</v>
      </c>
    </row>
    <row r="191" spans="1:2" x14ac:dyDescent="0.25">
      <c r="A191" s="112">
        <v>12348</v>
      </c>
      <c r="B191" s="105" t="s">
        <v>1719</v>
      </c>
    </row>
    <row r="192" spans="1:2" x14ac:dyDescent="0.25">
      <c r="A192" s="112">
        <v>12349</v>
      </c>
      <c r="B192" s="105" t="s">
        <v>1720</v>
      </c>
    </row>
    <row r="193" spans="1:2" x14ac:dyDescent="0.25">
      <c r="A193" s="112">
        <v>12350</v>
      </c>
      <c r="B193" s="105" t="s">
        <v>1721</v>
      </c>
    </row>
    <row r="194" spans="1:2" x14ac:dyDescent="0.25">
      <c r="A194" s="112">
        <v>12351</v>
      </c>
      <c r="B194" s="105" t="s">
        <v>1722</v>
      </c>
    </row>
    <row r="195" spans="1:2" x14ac:dyDescent="0.25">
      <c r="A195" s="112">
        <v>12352</v>
      </c>
      <c r="B195" s="105" t="s">
        <v>1723</v>
      </c>
    </row>
    <row r="196" spans="1:2" x14ac:dyDescent="0.25">
      <c r="A196" s="112">
        <v>12353</v>
      </c>
      <c r="B196" s="105" t="s">
        <v>1724</v>
      </c>
    </row>
    <row r="197" spans="1:2" x14ac:dyDescent="0.25">
      <c r="A197" s="112">
        <v>12354</v>
      </c>
      <c r="B197" s="105" t="s">
        <v>1725</v>
      </c>
    </row>
    <row r="198" spans="1:2" x14ac:dyDescent="0.25">
      <c r="A198" s="112">
        <v>12355</v>
      </c>
      <c r="B198" s="105" t="s">
        <v>1726</v>
      </c>
    </row>
    <row r="199" spans="1:2" x14ac:dyDescent="0.25">
      <c r="A199" s="112">
        <v>12356</v>
      </c>
      <c r="B199" s="105" t="s">
        <v>1727</v>
      </c>
    </row>
    <row r="200" spans="1:2" x14ac:dyDescent="0.25">
      <c r="A200" s="112">
        <v>12357</v>
      </c>
      <c r="B200" s="105" t="s">
        <v>1728</v>
      </c>
    </row>
    <row r="201" spans="1:2" x14ac:dyDescent="0.25">
      <c r="A201" s="112">
        <v>12358</v>
      </c>
      <c r="B201" s="105" t="s">
        <v>1729</v>
      </c>
    </row>
    <row r="202" spans="1:2" x14ac:dyDescent="0.25">
      <c r="A202" s="112">
        <v>12359</v>
      </c>
      <c r="B202" s="105" t="s">
        <v>1730</v>
      </c>
    </row>
    <row r="203" spans="1:2" x14ac:dyDescent="0.25">
      <c r="A203" s="112">
        <v>12360</v>
      </c>
      <c r="B203" s="105" t="s">
        <v>1731</v>
      </c>
    </row>
    <row r="204" spans="1:2" x14ac:dyDescent="0.25">
      <c r="A204" s="112">
        <v>12361</v>
      </c>
      <c r="B204" s="105" t="s">
        <v>1732</v>
      </c>
    </row>
    <row r="205" spans="1:2" x14ac:dyDescent="0.25">
      <c r="A205" s="112">
        <v>12362</v>
      </c>
      <c r="B205" s="105" t="s">
        <v>1733</v>
      </c>
    </row>
    <row r="206" spans="1:2" x14ac:dyDescent="0.25">
      <c r="A206" s="112">
        <v>12363</v>
      </c>
      <c r="B206" s="105" t="s">
        <v>1734</v>
      </c>
    </row>
    <row r="207" spans="1:2" x14ac:dyDescent="0.25">
      <c r="A207" s="112">
        <v>12364</v>
      </c>
      <c r="B207" s="105" t="s">
        <v>1735</v>
      </c>
    </row>
    <row r="208" spans="1:2" x14ac:dyDescent="0.25">
      <c r="A208" s="112">
        <v>12365</v>
      </c>
      <c r="B208" s="105" t="s">
        <v>1736</v>
      </c>
    </row>
    <row r="209" spans="1:2" x14ac:dyDescent="0.25">
      <c r="A209" s="112">
        <v>12367</v>
      </c>
      <c r="B209" s="105" t="s">
        <v>1737</v>
      </c>
    </row>
    <row r="210" spans="1:2" x14ac:dyDescent="0.25">
      <c r="A210" s="112">
        <v>12368</v>
      </c>
      <c r="B210" s="105" t="s">
        <v>1738</v>
      </c>
    </row>
    <row r="211" spans="1:2" x14ac:dyDescent="0.25">
      <c r="A211" s="112">
        <v>12369</v>
      </c>
      <c r="B211" s="105" t="s">
        <v>1739</v>
      </c>
    </row>
    <row r="212" spans="1:2" x14ac:dyDescent="0.25">
      <c r="A212" s="112">
        <v>12370</v>
      </c>
      <c r="B212" s="105" t="s">
        <v>1740</v>
      </c>
    </row>
    <row r="213" spans="1:2" x14ac:dyDescent="0.25">
      <c r="A213" s="112">
        <v>12701</v>
      </c>
      <c r="B213" s="105" t="s">
        <v>1741</v>
      </c>
    </row>
    <row r="214" spans="1:2" x14ac:dyDescent="0.25">
      <c r="A214" s="112">
        <v>12702</v>
      </c>
      <c r="B214" s="105" t="s">
        <v>1742</v>
      </c>
    </row>
    <row r="215" spans="1:2" x14ac:dyDescent="0.25">
      <c r="A215" s="112">
        <v>12703</v>
      </c>
      <c r="B215" s="105" t="s">
        <v>1743</v>
      </c>
    </row>
    <row r="216" spans="1:2" x14ac:dyDescent="0.25">
      <c r="A216" s="112">
        <v>12704</v>
      </c>
      <c r="B216" s="105" t="s">
        <v>1744</v>
      </c>
    </row>
    <row r="217" spans="1:2" x14ac:dyDescent="0.25">
      <c r="A217" s="112">
        <v>12705</v>
      </c>
      <c r="B217" s="105" t="s">
        <v>1745</v>
      </c>
    </row>
    <row r="218" spans="1:2" x14ac:dyDescent="0.25">
      <c r="A218" s="112">
        <v>12706</v>
      </c>
      <c r="B218" s="105" t="s">
        <v>1746</v>
      </c>
    </row>
    <row r="219" spans="1:2" x14ac:dyDescent="0.25">
      <c r="A219" s="112">
        <v>12707</v>
      </c>
      <c r="B219" s="105" t="s">
        <v>1747</v>
      </c>
    </row>
    <row r="220" spans="1:2" x14ac:dyDescent="0.25">
      <c r="A220" s="112">
        <v>12708</v>
      </c>
      <c r="B220" s="105" t="s">
        <v>1748</v>
      </c>
    </row>
    <row r="221" spans="1:2" x14ac:dyDescent="0.25">
      <c r="A221" s="112">
        <v>12709</v>
      </c>
      <c r="B221" s="105" t="s">
        <v>1749</v>
      </c>
    </row>
    <row r="222" spans="1:2" x14ac:dyDescent="0.25">
      <c r="A222" s="112">
        <v>12710</v>
      </c>
      <c r="B222" s="105" t="s">
        <v>1750</v>
      </c>
    </row>
    <row r="223" spans="1:2" x14ac:dyDescent="0.25">
      <c r="A223" s="112">
        <v>12711</v>
      </c>
      <c r="B223" s="105" t="s">
        <v>1751</v>
      </c>
    </row>
    <row r="224" spans="1:2" x14ac:dyDescent="0.25">
      <c r="A224" s="112">
        <v>12712</v>
      </c>
      <c r="B224" s="105" t="s">
        <v>1752</v>
      </c>
    </row>
    <row r="225" spans="1:2" x14ac:dyDescent="0.25">
      <c r="A225" s="112">
        <v>12713</v>
      </c>
      <c r="B225" s="105" t="s">
        <v>1753</v>
      </c>
    </row>
    <row r="226" spans="1:2" x14ac:dyDescent="0.25">
      <c r="A226" s="112">
        <v>12714</v>
      </c>
      <c r="B226" s="105" t="s">
        <v>1754</v>
      </c>
    </row>
    <row r="227" spans="1:2" x14ac:dyDescent="0.25">
      <c r="A227" s="112">
        <v>12715</v>
      </c>
      <c r="B227" s="105" t="s">
        <v>1755</v>
      </c>
    </row>
    <row r="228" spans="1:2" x14ac:dyDescent="0.25">
      <c r="A228" s="112">
        <v>12716</v>
      </c>
      <c r="B228" s="105" t="s">
        <v>1756</v>
      </c>
    </row>
    <row r="229" spans="1:2" x14ac:dyDescent="0.25">
      <c r="A229" s="112">
        <v>12717</v>
      </c>
      <c r="B229" s="105" t="s">
        <v>1757</v>
      </c>
    </row>
    <row r="230" spans="1:2" x14ac:dyDescent="0.25">
      <c r="A230" s="112">
        <v>12718</v>
      </c>
      <c r="B230" s="105" t="s">
        <v>1758</v>
      </c>
    </row>
    <row r="231" spans="1:2" x14ac:dyDescent="0.25">
      <c r="A231" s="112">
        <v>12719</v>
      </c>
      <c r="B231" s="105" t="s">
        <v>1759</v>
      </c>
    </row>
    <row r="232" spans="1:2" x14ac:dyDescent="0.25">
      <c r="A232" s="112">
        <v>12720</v>
      </c>
      <c r="B232" s="105" t="s">
        <v>1760</v>
      </c>
    </row>
    <row r="233" spans="1:2" x14ac:dyDescent="0.25">
      <c r="A233" s="112">
        <v>12721</v>
      </c>
      <c r="B233" s="105" t="s">
        <v>1761</v>
      </c>
    </row>
    <row r="234" spans="1:2" x14ac:dyDescent="0.25">
      <c r="A234" s="112">
        <v>12900</v>
      </c>
      <c r="B234" s="105" t="s">
        <v>1312</v>
      </c>
    </row>
    <row r="235" spans="1:2" x14ac:dyDescent="0.25">
      <c r="A235" s="112">
        <v>12901</v>
      </c>
      <c r="B235" s="105" t="s">
        <v>1313</v>
      </c>
    </row>
    <row r="236" spans="1:2" x14ac:dyDescent="0.25">
      <c r="A236" s="112">
        <v>12902</v>
      </c>
      <c r="B236" s="105" t="s">
        <v>1314</v>
      </c>
    </row>
    <row r="237" spans="1:2" x14ac:dyDescent="0.25">
      <c r="A237" s="112">
        <v>12999</v>
      </c>
      <c r="B237" s="105" t="s">
        <v>1762</v>
      </c>
    </row>
    <row r="238" spans="1:2" x14ac:dyDescent="0.25">
      <c r="A238" s="112">
        <v>13000</v>
      </c>
      <c r="B238" s="105" t="s">
        <v>1763</v>
      </c>
    </row>
    <row r="239" spans="1:2" x14ac:dyDescent="0.25">
      <c r="A239" s="112">
        <v>13001</v>
      </c>
      <c r="B239" s="105" t="s">
        <v>1764</v>
      </c>
    </row>
    <row r="240" spans="1:2" x14ac:dyDescent="0.25">
      <c r="A240" s="112">
        <v>13002</v>
      </c>
      <c r="B240" s="105" t="s">
        <v>1765</v>
      </c>
    </row>
    <row r="241" spans="1:2" x14ac:dyDescent="0.25">
      <c r="A241" s="112">
        <v>13003</v>
      </c>
      <c r="B241" s="105" t="s">
        <v>1766</v>
      </c>
    </row>
    <row r="242" spans="1:2" x14ac:dyDescent="0.25">
      <c r="A242" s="112">
        <v>13004</v>
      </c>
      <c r="B242" s="105" t="s">
        <v>1767</v>
      </c>
    </row>
    <row r="243" spans="1:2" x14ac:dyDescent="0.25">
      <c r="A243" s="112">
        <v>13005</v>
      </c>
      <c r="B243" s="105" t="s">
        <v>1768</v>
      </c>
    </row>
    <row r="244" spans="1:2" x14ac:dyDescent="0.25">
      <c r="A244" s="112">
        <v>13006</v>
      </c>
      <c r="B244" s="105" t="s">
        <v>1769</v>
      </c>
    </row>
    <row r="245" spans="1:2" x14ac:dyDescent="0.25">
      <c r="A245" s="112">
        <v>13007</v>
      </c>
      <c r="B245" s="105" t="s">
        <v>1770</v>
      </c>
    </row>
    <row r="246" spans="1:2" x14ac:dyDescent="0.25">
      <c r="A246" s="112">
        <v>13008</v>
      </c>
      <c r="B246" s="105" t="s">
        <v>1771</v>
      </c>
    </row>
    <row r="247" spans="1:2" x14ac:dyDescent="0.25">
      <c r="A247" s="112">
        <v>13009</v>
      </c>
      <c r="B247" s="105" t="s">
        <v>1772</v>
      </c>
    </row>
    <row r="248" spans="1:2" x14ac:dyDescent="0.25">
      <c r="A248" s="112">
        <v>13010</v>
      </c>
      <c r="B248" s="105" t="s">
        <v>482</v>
      </c>
    </row>
    <row r="249" spans="1:2" x14ac:dyDescent="0.25">
      <c r="A249" s="112">
        <v>13011</v>
      </c>
      <c r="B249" s="105" t="s">
        <v>485</v>
      </c>
    </row>
    <row r="250" spans="1:2" x14ac:dyDescent="0.25">
      <c r="A250" s="112">
        <v>13012</v>
      </c>
      <c r="B250" s="105" t="s">
        <v>1773</v>
      </c>
    </row>
    <row r="251" spans="1:2" x14ac:dyDescent="0.25">
      <c r="A251" s="112">
        <v>13013</v>
      </c>
      <c r="B251" s="105" t="s">
        <v>1774</v>
      </c>
    </row>
    <row r="252" spans="1:2" x14ac:dyDescent="0.25">
      <c r="A252" s="112">
        <v>13014</v>
      </c>
      <c r="B252" s="105" t="s">
        <v>1775</v>
      </c>
    </row>
    <row r="253" spans="1:2" x14ac:dyDescent="0.25">
      <c r="A253" s="112">
        <v>13015</v>
      </c>
      <c r="B253" s="105" t="s">
        <v>1776</v>
      </c>
    </row>
    <row r="254" spans="1:2" x14ac:dyDescent="0.25">
      <c r="A254" s="112">
        <v>13016</v>
      </c>
      <c r="B254" s="105" t="s">
        <v>1777</v>
      </c>
    </row>
    <row r="255" spans="1:2" x14ac:dyDescent="0.25">
      <c r="A255" s="112">
        <v>13017</v>
      </c>
      <c r="B255" s="105" t="s">
        <v>1778</v>
      </c>
    </row>
    <row r="256" spans="1:2" x14ac:dyDescent="0.25">
      <c r="A256" s="112">
        <v>13018</v>
      </c>
      <c r="B256" s="105" t="s">
        <v>1779</v>
      </c>
    </row>
    <row r="257" spans="1:2" x14ac:dyDescent="0.25">
      <c r="A257" s="112">
        <v>13019</v>
      </c>
      <c r="B257" s="105" t="s">
        <v>1780</v>
      </c>
    </row>
    <row r="258" spans="1:2" x14ac:dyDescent="0.25">
      <c r="A258" s="112">
        <v>13020</v>
      </c>
      <c r="B258" s="105" t="s">
        <v>1781</v>
      </c>
    </row>
    <row r="259" spans="1:2" x14ac:dyDescent="0.25">
      <c r="A259" s="112">
        <v>13021</v>
      </c>
      <c r="B259" s="105" t="s">
        <v>1782</v>
      </c>
    </row>
    <row r="260" spans="1:2" x14ac:dyDescent="0.25">
      <c r="A260" s="112">
        <v>13022</v>
      </c>
      <c r="B260" s="105" t="s">
        <v>1783</v>
      </c>
    </row>
    <row r="261" spans="1:2" x14ac:dyDescent="0.25">
      <c r="A261" s="112">
        <v>13023</v>
      </c>
      <c r="B261" s="105" t="s">
        <v>1784</v>
      </c>
    </row>
    <row r="262" spans="1:2" x14ac:dyDescent="0.25">
      <c r="A262" s="112">
        <v>13024</v>
      </c>
      <c r="B262" s="105" t="s">
        <v>1785</v>
      </c>
    </row>
    <row r="263" spans="1:2" x14ac:dyDescent="0.25">
      <c r="A263" s="112">
        <v>13025</v>
      </c>
      <c r="B263" s="105" t="s">
        <v>1786</v>
      </c>
    </row>
    <row r="264" spans="1:2" x14ac:dyDescent="0.25">
      <c r="A264" s="112">
        <v>13026</v>
      </c>
      <c r="B264" s="105" t="s">
        <v>1787</v>
      </c>
    </row>
    <row r="265" spans="1:2" x14ac:dyDescent="0.25">
      <c r="A265" s="112">
        <v>13027</v>
      </c>
      <c r="B265" s="105" t="s">
        <v>1788</v>
      </c>
    </row>
    <row r="266" spans="1:2" x14ac:dyDescent="0.25">
      <c r="A266" s="112">
        <v>13028</v>
      </c>
      <c r="B266" s="105" t="s">
        <v>1789</v>
      </c>
    </row>
    <row r="267" spans="1:2" x14ac:dyDescent="0.25">
      <c r="A267" s="112">
        <v>13029</v>
      </c>
      <c r="B267" s="105" t="s">
        <v>1790</v>
      </c>
    </row>
    <row r="268" spans="1:2" x14ac:dyDescent="0.25">
      <c r="A268" s="112">
        <v>13030</v>
      </c>
      <c r="B268" s="105" t="s">
        <v>1791</v>
      </c>
    </row>
    <row r="269" spans="1:2" x14ac:dyDescent="0.25">
      <c r="A269" s="112">
        <v>13031</v>
      </c>
      <c r="B269" s="105" t="s">
        <v>1792</v>
      </c>
    </row>
    <row r="270" spans="1:2" x14ac:dyDescent="0.25">
      <c r="A270" s="112">
        <v>13032</v>
      </c>
      <c r="B270" s="105" t="s">
        <v>1793</v>
      </c>
    </row>
    <row r="271" spans="1:2" x14ac:dyDescent="0.25">
      <c r="A271" s="112">
        <v>13033</v>
      </c>
      <c r="B271" s="105" t="s">
        <v>1794</v>
      </c>
    </row>
    <row r="272" spans="1:2" x14ac:dyDescent="0.25">
      <c r="A272" s="112">
        <v>13034</v>
      </c>
      <c r="B272" s="105" t="s">
        <v>1795</v>
      </c>
    </row>
    <row r="273" spans="1:2" x14ac:dyDescent="0.25">
      <c r="A273" s="112">
        <v>13035</v>
      </c>
      <c r="B273" s="105" t="s">
        <v>1796</v>
      </c>
    </row>
    <row r="274" spans="1:2" x14ac:dyDescent="0.25">
      <c r="A274" s="112">
        <v>13036</v>
      </c>
      <c r="B274" s="105" t="s">
        <v>1797</v>
      </c>
    </row>
    <row r="275" spans="1:2" x14ac:dyDescent="0.25">
      <c r="A275" s="112">
        <v>13037</v>
      </c>
      <c r="B275" s="105" t="s">
        <v>1798</v>
      </c>
    </row>
    <row r="276" spans="1:2" x14ac:dyDescent="0.25">
      <c r="A276" s="112">
        <v>13038</v>
      </c>
      <c r="B276" s="105" t="s">
        <v>1799</v>
      </c>
    </row>
    <row r="277" spans="1:2" x14ac:dyDescent="0.25">
      <c r="A277" s="112">
        <v>13039</v>
      </c>
      <c r="B277" s="105" t="s">
        <v>1800</v>
      </c>
    </row>
    <row r="278" spans="1:2" x14ac:dyDescent="0.25">
      <c r="A278" s="112">
        <v>13040</v>
      </c>
      <c r="B278" s="105" t="s">
        <v>1801</v>
      </c>
    </row>
    <row r="279" spans="1:2" x14ac:dyDescent="0.25">
      <c r="A279" s="112">
        <v>13041</v>
      </c>
      <c r="B279" s="105" t="s">
        <v>1802</v>
      </c>
    </row>
    <row r="280" spans="1:2" x14ac:dyDescent="0.25">
      <c r="A280" s="112">
        <v>13042</v>
      </c>
      <c r="B280" s="105" t="s">
        <v>1803</v>
      </c>
    </row>
    <row r="281" spans="1:2" x14ac:dyDescent="0.25">
      <c r="A281" s="112">
        <v>13043</v>
      </c>
      <c r="B281" s="105" t="s">
        <v>1804</v>
      </c>
    </row>
    <row r="282" spans="1:2" x14ac:dyDescent="0.25">
      <c r="A282" s="112">
        <v>13044</v>
      </c>
      <c r="B282" s="105" t="s">
        <v>1805</v>
      </c>
    </row>
    <row r="283" spans="1:2" x14ac:dyDescent="0.25">
      <c r="A283" s="112">
        <v>13045</v>
      </c>
      <c r="B283" s="105" t="s">
        <v>1806</v>
      </c>
    </row>
    <row r="284" spans="1:2" x14ac:dyDescent="0.25">
      <c r="A284" s="112">
        <v>13046</v>
      </c>
      <c r="B284" s="105" t="s">
        <v>1807</v>
      </c>
    </row>
    <row r="285" spans="1:2" x14ac:dyDescent="0.25">
      <c r="A285" s="112">
        <v>13047</v>
      </c>
      <c r="B285" s="105" t="s">
        <v>1808</v>
      </c>
    </row>
    <row r="286" spans="1:2" x14ac:dyDescent="0.25">
      <c r="A286" s="112">
        <v>13048</v>
      </c>
      <c r="B286" s="105" t="s">
        <v>1809</v>
      </c>
    </row>
    <row r="287" spans="1:2" x14ac:dyDescent="0.25">
      <c r="A287" s="112">
        <v>13049</v>
      </c>
      <c r="B287" s="105" t="s">
        <v>1810</v>
      </c>
    </row>
    <row r="288" spans="1:2" x14ac:dyDescent="0.25">
      <c r="A288" s="112">
        <v>13050</v>
      </c>
      <c r="B288" s="105" t="s">
        <v>1811</v>
      </c>
    </row>
    <row r="289" spans="1:2" x14ac:dyDescent="0.25">
      <c r="A289" s="112">
        <v>13051</v>
      </c>
      <c r="B289" s="105" t="s">
        <v>1812</v>
      </c>
    </row>
    <row r="290" spans="1:2" x14ac:dyDescent="0.25">
      <c r="A290" s="112">
        <v>13052</v>
      </c>
      <c r="B290" s="105" t="s">
        <v>1813</v>
      </c>
    </row>
    <row r="291" spans="1:2" x14ac:dyDescent="0.25">
      <c r="A291" s="112">
        <v>13053</v>
      </c>
      <c r="B291" s="105" t="s">
        <v>1814</v>
      </c>
    </row>
    <row r="292" spans="1:2" x14ac:dyDescent="0.25">
      <c r="A292" s="112">
        <v>13054</v>
      </c>
      <c r="B292" s="105" t="s">
        <v>1815</v>
      </c>
    </row>
    <row r="293" spans="1:2" x14ac:dyDescent="0.25">
      <c r="A293" s="112">
        <v>13055</v>
      </c>
      <c r="B293" s="105" t="s">
        <v>1816</v>
      </c>
    </row>
    <row r="294" spans="1:2" x14ac:dyDescent="0.25">
      <c r="A294" s="112">
        <v>13056</v>
      </c>
      <c r="B294" s="105" t="s">
        <v>1817</v>
      </c>
    </row>
    <row r="295" spans="1:2" x14ac:dyDescent="0.25">
      <c r="A295" s="112">
        <v>13057</v>
      </c>
      <c r="B295" s="105" t="s">
        <v>1818</v>
      </c>
    </row>
    <row r="296" spans="1:2" x14ac:dyDescent="0.25">
      <c r="A296" s="112">
        <v>13058</v>
      </c>
      <c r="B296" s="105" t="s">
        <v>1819</v>
      </c>
    </row>
    <row r="297" spans="1:2" x14ac:dyDescent="0.25">
      <c r="A297" s="112">
        <v>13059</v>
      </c>
      <c r="B297" s="105" t="s">
        <v>1820</v>
      </c>
    </row>
    <row r="298" spans="1:2" x14ac:dyDescent="0.25">
      <c r="A298" s="112">
        <v>13060</v>
      </c>
      <c r="B298" s="105" t="s">
        <v>1821</v>
      </c>
    </row>
    <row r="299" spans="1:2" x14ac:dyDescent="0.25">
      <c r="A299" s="112">
        <v>13061</v>
      </c>
      <c r="B299" s="105" t="s">
        <v>1822</v>
      </c>
    </row>
    <row r="300" spans="1:2" x14ac:dyDescent="0.25">
      <c r="A300" s="112">
        <v>13062</v>
      </c>
      <c r="B300" s="105" t="s">
        <v>1823</v>
      </c>
    </row>
    <row r="301" spans="1:2" x14ac:dyDescent="0.25">
      <c r="A301" s="112">
        <v>13063</v>
      </c>
      <c r="B301" s="105" t="s">
        <v>1824</v>
      </c>
    </row>
    <row r="302" spans="1:2" x14ac:dyDescent="0.25">
      <c r="A302" s="112">
        <v>13064</v>
      </c>
      <c r="B302" s="105" t="s">
        <v>1825</v>
      </c>
    </row>
    <row r="303" spans="1:2" x14ac:dyDescent="0.25">
      <c r="A303" s="112">
        <v>13065</v>
      </c>
      <c r="B303" s="105" t="s">
        <v>1826</v>
      </c>
    </row>
    <row r="304" spans="1:2" x14ac:dyDescent="0.25">
      <c r="A304" s="112">
        <v>13066</v>
      </c>
      <c r="B304" s="105" t="s">
        <v>1827</v>
      </c>
    </row>
    <row r="305" spans="1:2" x14ac:dyDescent="0.25">
      <c r="A305" s="112">
        <v>13067</v>
      </c>
      <c r="B305" s="105" t="s">
        <v>1828</v>
      </c>
    </row>
    <row r="306" spans="1:2" x14ac:dyDescent="0.25">
      <c r="A306" s="112">
        <v>13068</v>
      </c>
      <c r="B306" s="105" t="s">
        <v>1829</v>
      </c>
    </row>
    <row r="307" spans="1:2" x14ac:dyDescent="0.25">
      <c r="A307" s="112">
        <v>13069</v>
      </c>
      <c r="B307" s="105" t="s">
        <v>1830</v>
      </c>
    </row>
    <row r="308" spans="1:2" x14ac:dyDescent="0.25">
      <c r="A308" s="112">
        <v>13070</v>
      </c>
      <c r="B308" s="105" t="s">
        <v>1831</v>
      </c>
    </row>
    <row r="309" spans="1:2" x14ac:dyDescent="0.25">
      <c r="A309" s="112">
        <v>13071</v>
      </c>
      <c r="B309" s="105" t="s">
        <v>1832</v>
      </c>
    </row>
    <row r="310" spans="1:2" x14ac:dyDescent="0.25">
      <c r="A310" s="112">
        <v>13072</v>
      </c>
      <c r="B310" s="105" t="s">
        <v>1833</v>
      </c>
    </row>
    <row r="311" spans="1:2" x14ac:dyDescent="0.25">
      <c r="A311" s="112">
        <v>13073</v>
      </c>
      <c r="B311" s="105" t="s">
        <v>1834</v>
      </c>
    </row>
    <row r="312" spans="1:2" x14ac:dyDescent="0.25">
      <c r="A312" s="112">
        <v>13500</v>
      </c>
      <c r="B312" s="105" t="s">
        <v>1835</v>
      </c>
    </row>
    <row r="313" spans="1:2" x14ac:dyDescent="0.25">
      <c r="A313" s="112">
        <v>13501</v>
      </c>
      <c r="B313" s="105" t="s">
        <v>1836</v>
      </c>
    </row>
    <row r="314" spans="1:2" x14ac:dyDescent="0.25">
      <c r="A314" s="112">
        <v>13502</v>
      </c>
      <c r="B314" s="105" t="s">
        <v>1837</v>
      </c>
    </row>
    <row r="315" spans="1:2" x14ac:dyDescent="0.25">
      <c r="A315" s="112">
        <v>13601</v>
      </c>
      <c r="B315" s="105" t="s">
        <v>1838</v>
      </c>
    </row>
    <row r="316" spans="1:2" x14ac:dyDescent="0.25">
      <c r="A316" s="112">
        <v>13602</v>
      </c>
      <c r="B316" s="105" t="s">
        <v>1839</v>
      </c>
    </row>
    <row r="317" spans="1:2" x14ac:dyDescent="0.25">
      <c r="A317" s="112">
        <v>13603</v>
      </c>
      <c r="B317" s="105" t="s">
        <v>1840</v>
      </c>
    </row>
    <row r="318" spans="1:2" x14ac:dyDescent="0.25">
      <c r="A318" s="112">
        <v>13604</v>
      </c>
      <c r="B318" s="105" t="s">
        <v>1841</v>
      </c>
    </row>
    <row r="319" spans="1:2" x14ac:dyDescent="0.25">
      <c r="A319" s="112">
        <v>13605</v>
      </c>
      <c r="B319" s="105" t="s">
        <v>1842</v>
      </c>
    </row>
    <row r="320" spans="1:2" x14ac:dyDescent="0.25">
      <c r="A320" s="112">
        <v>13606</v>
      </c>
      <c r="B320" s="105" t="s">
        <v>1843</v>
      </c>
    </row>
    <row r="321" spans="1:2" x14ac:dyDescent="0.25">
      <c r="A321" s="112">
        <v>13607</v>
      </c>
      <c r="B321" s="105" t="s">
        <v>1844</v>
      </c>
    </row>
    <row r="322" spans="1:2" x14ac:dyDescent="0.25">
      <c r="A322" s="112">
        <v>13608</v>
      </c>
      <c r="B322" s="105" t="s">
        <v>1845</v>
      </c>
    </row>
    <row r="323" spans="1:2" x14ac:dyDescent="0.25">
      <c r="A323" s="112">
        <v>13609</v>
      </c>
      <c r="B323" s="105" t="s">
        <v>1846</v>
      </c>
    </row>
    <row r="324" spans="1:2" x14ac:dyDescent="0.25">
      <c r="A324" s="112">
        <v>13610</v>
      </c>
      <c r="B324" s="105" t="s">
        <v>1847</v>
      </c>
    </row>
    <row r="325" spans="1:2" x14ac:dyDescent="0.25">
      <c r="A325" s="112">
        <v>13611</v>
      </c>
      <c r="B325" s="105" t="s">
        <v>1848</v>
      </c>
    </row>
    <row r="326" spans="1:2" x14ac:dyDescent="0.25">
      <c r="A326" s="112">
        <v>13612</v>
      </c>
      <c r="B326" s="105" t="s">
        <v>1849</v>
      </c>
    </row>
    <row r="327" spans="1:2" x14ac:dyDescent="0.25">
      <c r="A327" s="112">
        <v>13613</v>
      </c>
      <c r="B327" s="105" t="s">
        <v>1850</v>
      </c>
    </row>
    <row r="328" spans="1:2" x14ac:dyDescent="0.25">
      <c r="A328" s="112">
        <v>13614</v>
      </c>
      <c r="B328" s="105" t="s">
        <v>1851</v>
      </c>
    </row>
    <row r="329" spans="1:2" x14ac:dyDescent="0.25">
      <c r="A329" s="112">
        <v>13615</v>
      </c>
      <c r="B329" s="105" t="s">
        <v>1852</v>
      </c>
    </row>
    <row r="330" spans="1:2" x14ac:dyDescent="0.25">
      <c r="A330" s="112">
        <v>13616</v>
      </c>
      <c r="B330" s="105" t="s">
        <v>1853</v>
      </c>
    </row>
    <row r="331" spans="1:2" x14ac:dyDescent="0.25">
      <c r="A331" s="112">
        <v>13617</v>
      </c>
      <c r="B331" s="105" t="s">
        <v>1854</v>
      </c>
    </row>
    <row r="332" spans="1:2" x14ac:dyDescent="0.25">
      <c r="A332" s="112">
        <v>13618</v>
      </c>
      <c r="B332" s="105" t="s">
        <v>1855</v>
      </c>
    </row>
    <row r="333" spans="1:2" x14ac:dyDescent="0.25">
      <c r="A333" s="112">
        <v>13619</v>
      </c>
      <c r="B333" s="105" t="s">
        <v>1856</v>
      </c>
    </row>
    <row r="334" spans="1:2" x14ac:dyDescent="0.25">
      <c r="A334" s="112">
        <v>13620</v>
      </c>
      <c r="B334" s="105" t="s">
        <v>1857</v>
      </c>
    </row>
    <row r="335" spans="1:2" x14ac:dyDescent="0.25">
      <c r="A335" s="112">
        <v>13621</v>
      </c>
      <c r="B335" s="105" t="s">
        <v>1858</v>
      </c>
    </row>
    <row r="336" spans="1:2" x14ac:dyDescent="0.25">
      <c r="A336" s="112">
        <v>13622</v>
      </c>
      <c r="B336" s="105" t="s">
        <v>1859</v>
      </c>
    </row>
    <row r="337" spans="1:2" x14ac:dyDescent="0.25">
      <c r="A337" s="112">
        <v>13623</v>
      </c>
      <c r="B337" s="105" t="s">
        <v>1860</v>
      </c>
    </row>
    <row r="338" spans="1:2" x14ac:dyDescent="0.25">
      <c r="A338" s="112">
        <v>13624</v>
      </c>
      <c r="B338" s="105" t="s">
        <v>1861</v>
      </c>
    </row>
    <row r="339" spans="1:2" x14ac:dyDescent="0.25">
      <c r="A339" s="112">
        <v>13625</v>
      </c>
      <c r="B339" s="105" t="s">
        <v>1862</v>
      </c>
    </row>
    <row r="340" spans="1:2" x14ac:dyDescent="0.25">
      <c r="A340" s="112">
        <v>13626</v>
      </c>
      <c r="B340" s="105" t="s">
        <v>1863</v>
      </c>
    </row>
    <row r="341" spans="1:2" x14ac:dyDescent="0.25">
      <c r="A341" s="112">
        <v>13627</v>
      </c>
      <c r="B341" s="105" t="s">
        <v>1864</v>
      </c>
    </row>
    <row r="342" spans="1:2" x14ac:dyDescent="0.25">
      <c r="A342" s="112">
        <v>13628</v>
      </c>
      <c r="B342" s="105" t="s">
        <v>1865</v>
      </c>
    </row>
    <row r="343" spans="1:2" x14ac:dyDescent="0.25">
      <c r="A343" s="112">
        <v>13629</v>
      </c>
      <c r="B343" s="105" t="s">
        <v>1866</v>
      </c>
    </row>
    <row r="344" spans="1:2" x14ac:dyDescent="0.25">
      <c r="A344" s="112">
        <v>13630</v>
      </c>
      <c r="B344" s="105" t="s">
        <v>1867</v>
      </c>
    </row>
    <row r="345" spans="1:2" x14ac:dyDescent="0.25">
      <c r="A345" s="112">
        <v>13631</v>
      </c>
      <c r="B345" s="105" t="s">
        <v>1868</v>
      </c>
    </row>
    <row r="346" spans="1:2" x14ac:dyDescent="0.25">
      <c r="A346" s="112">
        <v>13632</v>
      </c>
      <c r="B346" s="105" t="s">
        <v>1869</v>
      </c>
    </row>
    <row r="347" spans="1:2" x14ac:dyDescent="0.25">
      <c r="A347" s="112">
        <v>13633</v>
      </c>
      <c r="B347" s="105" t="s">
        <v>1870</v>
      </c>
    </row>
    <row r="348" spans="1:2" x14ac:dyDescent="0.25">
      <c r="A348" s="112">
        <v>13634</v>
      </c>
      <c r="B348" s="105" t="s">
        <v>1871</v>
      </c>
    </row>
    <row r="349" spans="1:2" x14ac:dyDescent="0.25">
      <c r="A349" s="112">
        <v>13635</v>
      </c>
      <c r="B349" s="105" t="s">
        <v>1872</v>
      </c>
    </row>
    <row r="350" spans="1:2" x14ac:dyDescent="0.25">
      <c r="A350" s="112">
        <v>13636</v>
      </c>
      <c r="B350" s="105" t="s">
        <v>1873</v>
      </c>
    </row>
    <row r="351" spans="1:2" x14ac:dyDescent="0.25">
      <c r="A351" s="112">
        <v>13637</v>
      </c>
      <c r="B351" s="105" t="s">
        <v>1874</v>
      </c>
    </row>
    <row r="352" spans="1:2" x14ac:dyDescent="0.25">
      <c r="A352" s="112">
        <v>13638</v>
      </c>
      <c r="B352" s="105" t="s">
        <v>1875</v>
      </c>
    </row>
    <row r="353" spans="1:2" x14ac:dyDescent="0.25">
      <c r="A353" s="112">
        <v>13639</v>
      </c>
      <c r="B353" s="105" t="s">
        <v>1876</v>
      </c>
    </row>
    <row r="354" spans="1:2" x14ac:dyDescent="0.25">
      <c r="A354" s="112">
        <v>13640</v>
      </c>
      <c r="B354" s="105" t="s">
        <v>1877</v>
      </c>
    </row>
    <row r="355" spans="1:2" x14ac:dyDescent="0.25">
      <c r="A355" s="112">
        <v>13641</v>
      </c>
      <c r="B355" s="105" t="s">
        <v>1878</v>
      </c>
    </row>
    <row r="356" spans="1:2" x14ac:dyDescent="0.25">
      <c r="A356" s="112">
        <v>13642</v>
      </c>
      <c r="B356" s="105" t="s">
        <v>1879</v>
      </c>
    </row>
    <row r="357" spans="1:2" x14ac:dyDescent="0.25">
      <c r="A357" s="112">
        <v>13643</v>
      </c>
      <c r="B357" s="105" t="s">
        <v>1880</v>
      </c>
    </row>
    <row r="358" spans="1:2" x14ac:dyDescent="0.25">
      <c r="A358" s="112">
        <v>13644</v>
      </c>
      <c r="B358" s="105" t="s">
        <v>1881</v>
      </c>
    </row>
    <row r="359" spans="1:2" x14ac:dyDescent="0.25">
      <c r="A359" s="112">
        <v>13645</v>
      </c>
      <c r="B359" s="105" t="s">
        <v>1882</v>
      </c>
    </row>
    <row r="360" spans="1:2" x14ac:dyDescent="0.25">
      <c r="A360" s="112">
        <v>13646</v>
      </c>
      <c r="B360" s="105" t="s">
        <v>1883</v>
      </c>
    </row>
    <row r="361" spans="1:2" x14ac:dyDescent="0.25">
      <c r="A361" s="112">
        <v>13647</v>
      </c>
      <c r="B361" s="105" t="s">
        <v>1884</v>
      </c>
    </row>
    <row r="362" spans="1:2" x14ac:dyDescent="0.25">
      <c r="A362" s="112">
        <v>13648</v>
      </c>
      <c r="B362" s="105" t="s">
        <v>1885</v>
      </c>
    </row>
    <row r="363" spans="1:2" x14ac:dyDescent="0.25">
      <c r="A363" s="112">
        <v>13649</v>
      </c>
      <c r="B363" s="105" t="s">
        <v>1886</v>
      </c>
    </row>
    <row r="364" spans="1:2" x14ac:dyDescent="0.25">
      <c r="A364" s="112">
        <v>13650</v>
      </c>
      <c r="B364" s="105" t="s">
        <v>1887</v>
      </c>
    </row>
    <row r="365" spans="1:2" x14ac:dyDescent="0.25">
      <c r="A365" s="112">
        <v>13651</v>
      </c>
      <c r="B365" s="105" t="s">
        <v>1888</v>
      </c>
    </row>
    <row r="366" spans="1:2" x14ac:dyDescent="0.25">
      <c r="A366" s="112">
        <v>13652</v>
      </c>
      <c r="B366" s="105" t="s">
        <v>1889</v>
      </c>
    </row>
    <row r="367" spans="1:2" x14ac:dyDescent="0.25">
      <c r="A367" s="112">
        <v>13653</v>
      </c>
      <c r="B367" s="105" t="s">
        <v>1890</v>
      </c>
    </row>
    <row r="368" spans="1:2" x14ac:dyDescent="0.25">
      <c r="A368" s="112">
        <v>13654</v>
      </c>
      <c r="B368" s="105" t="s">
        <v>1891</v>
      </c>
    </row>
    <row r="369" spans="1:2" x14ac:dyDescent="0.25">
      <c r="A369" s="112">
        <v>13655</v>
      </c>
      <c r="B369" s="105" t="s">
        <v>1892</v>
      </c>
    </row>
    <row r="370" spans="1:2" x14ac:dyDescent="0.25">
      <c r="A370" s="112">
        <v>13656</v>
      </c>
      <c r="B370" s="105" t="s">
        <v>1893</v>
      </c>
    </row>
    <row r="371" spans="1:2" x14ac:dyDescent="0.25">
      <c r="A371" s="112">
        <v>13657</v>
      </c>
      <c r="B371" s="105" t="s">
        <v>1894</v>
      </c>
    </row>
    <row r="372" spans="1:2" x14ac:dyDescent="0.25">
      <c r="A372" s="112">
        <v>13658</v>
      </c>
      <c r="B372" s="105" t="s">
        <v>1895</v>
      </c>
    </row>
    <row r="373" spans="1:2" x14ac:dyDescent="0.25">
      <c r="A373" s="112">
        <v>13659</v>
      </c>
      <c r="B373" s="105" t="s">
        <v>1896</v>
      </c>
    </row>
    <row r="374" spans="1:2" x14ac:dyDescent="0.25">
      <c r="A374" s="112">
        <v>13660</v>
      </c>
      <c r="B374" s="105" t="s">
        <v>1897</v>
      </c>
    </row>
    <row r="375" spans="1:2" x14ac:dyDescent="0.25">
      <c r="A375" s="112">
        <v>13661</v>
      </c>
      <c r="B375" s="105" t="s">
        <v>1898</v>
      </c>
    </row>
    <row r="376" spans="1:2" x14ac:dyDescent="0.25">
      <c r="A376" s="112">
        <v>13662</v>
      </c>
      <c r="B376" s="105" t="s">
        <v>1899</v>
      </c>
    </row>
    <row r="377" spans="1:2" x14ac:dyDescent="0.25">
      <c r="A377" s="112">
        <v>13663</v>
      </c>
      <c r="B377" s="105" t="s">
        <v>1900</v>
      </c>
    </row>
    <row r="378" spans="1:2" x14ac:dyDescent="0.25">
      <c r="A378" s="112">
        <v>13664</v>
      </c>
      <c r="B378" s="105" t="s">
        <v>1901</v>
      </c>
    </row>
    <row r="379" spans="1:2" x14ac:dyDescent="0.25">
      <c r="A379" s="112">
        <v>13665</v>
      </c>
      <c r="B379" s="105" t="s">
        <v>1902</v>
      </c>
    </row>
    <row r="380" spans="1:2" x14ac:dyDescent="0.25">
      <c r="A380" s="112">
        <v>13666</v>
      </c>
      <c r="B380" s="105" t="s">
        <v>1903</v>
      </c>
    </row>
    <row r="381" spans="1:2" x14ac:dyDescent="0.25">
      <c r="A381" s="112">
        <v>13667</v>
      </c>
      <c r="B381" s="105" t="s">
        <v>1904</v>
      </c>
    </row>
    <row r="382" spans="1:2" x14ac:dyDescent="0.25">
      <c r="A382" s="112">
        <v>13668</v>
      </c>
      <c r="B382" s="105" t="s">
        <v>1905</v>
      </c>
    </row>
    <row r="383" spans="1:2" x14ac:dyDescent="0.25">
      <c r="A383" s="112">
        <v>13669</v>
      </c>
      <c r="B383" s="105" t="s">
        <v>1906</v>
      </c>
    </row>
    <row r="384" spans="1:2" x14ac:dyDescent="0.25">
      <c r="A384" s="112">
        <v>13670</v>
      </c>
      <c r="B384" s="105" t="s">
        <v>1907</v>
      </c>
    </row>
    <row r="385" spans="1:2" x14ac:dyDescent="0.25">
      <c r="A385" s="112">
        <v>13671</v>
      </c>
      <c r="B385" s="105" t="s">
        <v>1908</v>
      </c>
    </row>
    <row r="386" spans="1:2" x14ac:dyDescent="0.25">
      <c r="A386" s="112">
        <v>13672</v>
      </c>
      <c r="B386" s="105" t="s">
        <v>1909</v>
      </c>
    </row>
    <row r="387" spans="1:2" x14ac:dyDescent="0.25">
      <c r="A387" s="112">
        <v>13673</v>
      </c>
      <c r="B387" s="105" t="s">
        <v>1910</v>
      </c>
    </row>
    <row r="388" spans="1:2" x14ac:dyDescent="0.25">
      <c r="A388" s="112">
        <v>13674</v>
      </c>
      <c r="B388" s="105" t="s">
        <v>1316</v>
      </c>
    </row>
    <row r="389" spans="1:2" x14ac:dyDescent="0.25">
      <c r="A389" s="112">
        <v>13675</v>
      </c>
      <c r="B389" s="105" t="s">
        <v>1911</v>
      </c>
    </row>
    <row r="390" spans="1:2" x14ac:dyDescent="0.25">
      <c r="A390" s="112">
        <v>13676</v>
      </c>
      <c r="B390" s="105" t="s">
        <v>1912</v>
      </c>
    </row>
    <row r="391" spans="1:2" x14ac:dyDescent="0.25">
      <c r="A391" s="112">
        <v>13677</v>
      </c>
      <c r="B391" s="105" t="s">
        <v>1913</v>
      </c>
    </row>
    <row r="392" spans="1:2" x14ac:dyDescent="0.25">
      <c r="A392" s="112">
        <v>13678</v>
      </c>
      <c r="B392" s="105" t="s">
        <v>1914</v>
      </c>
    </row>
    <row r="393" spans="1:2" x14ac:dyDescent="0.25">
      <c r="A393" s="112">
        <v>13679</v>
      </c>
      <c r="B393" s="105" t="s">
        <v>1915</v>
      </c>
    </row>
    <row r="394" spans="1:2" x14ac:dyDescent="0.25">
      <c r="A394" s="112">
        <v>13680</v>
      </c>
      <c r="B394" s="105" t="s">
        <v>1916</v>
      </c>
    </row>
    <row r="395" spans="1:2" x14ac:dyDescent="0.25">
      <c r="A395" s="112">
        <v>13681</v>
      </c>
      <c r="B395" s="105" t="s">
        <v>1917</v>
      </c>
    </row>
    <row r="396" spans="1:2" x14ac:dyDescent="0.25">
      <c r="A396" s="112">
        <v>13682</v>
      </c>
      <c r="B396" s="105" t="s">
        <v>1918</v>
      </c>
    </row>
    <row r="397" spans="1:2" x14ac:dyDescent="0.25">
      <c r="A397" s="112">
        <v>13683</v>
      </c>
      <c r="B397" s="105" t="s">
        <v>1919</v>
      </c>
    </row>
    <row r="398" spans="1:2" x14ac:dyDescent="0.25">
      <c r="A398" s="112">
        <v>13684</v>
      </c>
      <c r="B398" s="105" t="s">
        <v>1920</v>
      </c>
    </row>
    <row r="399" spans="1:2" x14ac:dyDescent="0.25">
      <c r="A399" s="112">
        <v>13685</v>
      </c>
      <c r="B399" s="105" t="s">
        <v>1921</v>
      </c>
    </row>
    <row r="400" spans="1:2" x14ac:dyDescent="0.25">
      <c r="A400" s="112">
        <v>13686</v>
      </c>
      <c r="B400" s="105" t="s">
        <v>1922</v>
      </c>
    </row>
    <row r="401" spans="1:2" x14ac:dyDescent="0.25">
      <c r="A401" s="112">
        <v>13687</v>
      </c>
      <c r="B401" s="105" t="s">
        <v>1923</v>
      </c>
    </row>
    <row r="402" spans="1:2" x14ac:dyDescent="0.25">
      <c r="A402" s="112">
        <v>13688</v>
      </c>
      <c r="B402" s="105" t="s">
        <v>1924</v>
      </c>
    </row>
    <row r="403" spans="1:2" x14ac:dyDescent="0.25">
      <c r="A403" s="112">
        <v>13689</v>
      </c>
      <c r="B403" s="105" t="s">
        <v>1925</v>
      </c>
    </row>
    <row r="404" spans="1:2" x14ac:dyDescent="0.25">
      <c r="A404" s="112">
        <v>13690</v>
      </c>
      <c r="B404" s="105" t="s">
        <v>1926</v>
      </c>
    </row>
    <row r="405" spans="1:2" x14ac:dyDescent="0.25">
      <c r="A405" s="112">
        <v>14000</v>
      </c>
      <c r="B405" s="105" t="s">
        <v>1927</v>
      </c>
    </row>
    <row r="406" spans="1:2" x14ac:dyDescent="0.25">
      <c r="A406" s="112">
        <v>14001</v>
      </c>
      <c r="B406" s="105" t="s">
        <v>1928</v>
      </c>
    </row>
    <row r="407" spans="1:2" x14ac:dyDescent="0.25">
      <c r="A407" s="112">
        <v>14002</v>
      </c>
      <c r="B407" s="105" t="s">
        <v>1929</v>
      </c>
    </row>
    <row r="408" spans="1:2" x14ac:dyDescent="0.25">
      <c r="A408" s="112">
        <v>14003</v>
      </c>
      <c r="B408" s="105" t="s">
        <v>1930</v>
      </c>
    </row>
    <row r="409" spans="1:2" x14ac:dyDescent="0.25">
      <c r="A409" s="112">
        <v>14004</v>
      </c>
      <c r="B409" s="105" t="s">
        <v>1931</v>
      </c>
    </row>
    <row r="410" spans="1:2" x14ac:dyDescent="0.25">
      <c r="A410" s="112">
        <v>14005</v>
      </c>
      <c r="B410" s="105" t="s">
        <v>1932</v>
      </c>
    </row>
    <row r="411" spans="1:2" x14ac:dyDescent="0.25">
      <c r="A411" s="112">
        <v>14006</v>
      </c>
      <c r="B411" s="105" t="s">
        <v>1933</v>
      </c>
    </row>
    <row r="412" spans="1:2" x14ac:dyDescent="0.25">
      <c r="A412" s="112">
        <v>14007</v>
      </c>
      <c r="B412" s="105" t="s">
        <v>1934</v>
      </c>
    </row>
    <row r="413" spans="1:2" x14ac:dyDescent="0.25">
      <c r="A413" s="112">
        <v>14008</v>
      </c>
      <c r="B413" s="105" t="s">
        <v>1935</v>
      </c>
    </row>
    <row r="414" spans="1:2" x14ac:dyDescent="0.25">
      <c r="A414" s="112">
        <v>14009</v>
      </c>
      <c r="B414" s="105" t="s">
        <v>1936</v>
      </c>
    </row>
    <row r="415" spans="1:2" x14ac:dyDescent="0.25">
      <c r="A415" s="112">
        <v>14010</v>
      </c>
      <c r="B415" s="105" t="s">
        <v>1937</v>
      </c>
    </row>
    <row r="416" spans="1:2" x14ac:dyDescent="0.25">
      <c r="A416" s="112">
        <v>14300</v>
      </c>
      <c r="B416" s="105" t="s">
        <v>1938</v>
      </c>
    </row>
    <row r="417" spans="1:2" x14ac:dyDescent="0.25">
      <c r="A417" s="112">
        <v>14301</v>
      </c>
      <c r="B417" s="105" t="s">
        <v>1939</v>
      </c>
    </row>
    <row r="418" spans="1:2" x14ac:dyDescent="0.25">
      <c r="A418" s="112">
        <v>14302</v>
      </c>
      <c r="B418" s="105" t="s">
        <v>1940</v>
      </c>
    </row>
    <row r="419" spans="1:2" x14ac:dyDescent="0.25">
      <c r="A419" s="112">
        <v>14303</v>
      </c>
      <c r="B419" s="105" t="s">
        <v>1315</v>
      </c>
    </row>
    <row r="420" spans="1:2" x14ac:dyDescent="0.25">
      <c r="A420" s="112">
        <v>14304</v>
      </c>
      <c r="B420" s="105" t="s">
        <v>1941</v>
      </c>
    </row>
    <row r="421" spans="1:2" x14ac:dyDescent="0.25">
      <c r="A421" s="112">
        <v>14305</v>
      </c>
      <c r="B421" s="105" t="s">
        <v>1942</v>
      </c>
    </row>
    <row r="422" spans="1:2" x14ac:dyDescent="0.25">
      <c r="A422" s="112">
        <v>14306</v>
      </c>
      <c r="B422" s="105" t="s">
        <v>1943</v>
      </c>
    </row>
    <row r="423" spans="1:2" x14ac:dyDescent="0.25">
      <c r="A423" s="112">
        <v>14307</v>
      </c>
      <c r="B423" s="105" t="s">
        <v>1944</v>
      </c>
    </row>
    <row r="424" spans="1:2" x14ac:dyDescent="0.25">
      <c r="A424" s="112">
        <v>14308</v>
      </c>
      <c r="B424" s="105" t="s">
        <v>1945</v>
      </c>
    </row>
    <row r="425" spans="1:2" x14ac:dyDescent="0.25">
      <c r="A425" s="112">
        <v>14309</v>
      </c>
      <c r="B425" s="105" t="s">
        <v>1946</v>
      </c>
    </row>
    <row r="426" spans="1:2" x14ac:dyDescent="0.25">
      <c r="A426" s="112">
        <v>14310</v>
      </c>
      <c r="B426" s="105" t="s">
        <v>1947</v>
      </c>
    </row>
    <row r="427" spans="1:2" x14ac:dyDescent="0.25">
      <c r="A427" s="112">
        <v>14311</v>
      </c>
      <c r="B427" s="105" t="s">
        <v>1668</v>
      </c>
    </row>
    <row r="428" spans="1:2" x14ac:dyDescent="0.25">
      <c r="A428" s="112">
        <v>14312</v>
      </c>
      <c r="B428" s="105" t="s">
        <v>1948</v>
      </c>
    </row>
    <row r="429" spans="1:2" x14ac:dyDescent="0.25">
      <c r="A429" s="112">
        <v>14313</v>
      </c>
      <c r="B429" s="105" t="s">
        <v>1949</v>
      </c>
    </row>
    <row r="430" spans="1:2" x14ac:dyDescent="0.25">
      <c r="A430" s="112">
        <v>14314</v>
      </c>
      <c r="B430" s="105" t="s">
        <v>1950</v>
      </c>
    </row>
    <row r="431" spans="1:2" x14ac:dyDescent="0.25">
      <c r="A431" s="112">
        <v>14315</v>
      </c>
      <c r="B431" s="105" t="s">
        <v>1400</v>
      </c>
    </row>
    <row r="432" spans="1:2" x14ac:dyDescent="0.25">
      <c r="A432" s="112">
        <v>14316</v>
      </c>
      <c r="B432" s="105" t="s">
        <v>1320</v>
      </c>
    </row>
    <row r="433" spans="1:2" x14ac:dyDescent="0.25">
      <c r="A433" s="112">
        <v>14317</v>
      </c>
      <c r="B433" s="105" t="s">
        <v>1327</v>
      </c>
    </row>
    <row r="434" spans="1:2" x14ac:dyDescent="0.25">
      <c r="A434" s="112">
        <v>14318</v>
      </c>
      <c r="B434" s="105" t="s">
        <v>1328</v>
      </c>
    </row>
    <row r="435" spans="1:2" x14ac:dyDescent="0.25">
      <c r="A435" s="112">
        <v>14319</v>
      </c>
      <c r="B435" s="105" t="s">
        <v>1552</v>
      </c>
    </row>
    <row r="436" spans="1:2" x14ac:dyDescent="0.25">
      <c r="A436" s="112">
        <v>14320</v>
      </c>
      <c r="B436" s="105" t="s">
        <v>1951</v>
      </c>
    </row>
    <row r="437" spans="1:2" x14ac:dyDescent="0.25">
      <c r="A437" s="112">
        <v>14321</v>
      </c>
      <c r="B437" s="105" t="s">
        <v>1533</v>
      </c>
    </row>
    <row r="438" spans="1:2" x14ac:dyDescent="0.25">
      <c r="A438" s="112">
        <v>14322</v>
      </c>
      <c r="B438" s="105" t="s">
        <v>1952</v>
      </c>
    </row>
    <row r="439" spans="1:2" x14ac:dyDescent="0.25">
      <c r="A439" s="112">
        <v>14323</v>
      </c>
      <c r="B439" s="105" t="s">
        <v>1953</v>
      </c>
    </row>
    <row r="440" spans="1:2" x14ac:dyDescent="0.25">
      <c r="A440" s="112">
        <v>14900</v>
      </c>
      <c r="B440" s="105" t="s">
        <v>1954</v>
      </c>
    </row>
    <row r="441" spans="1:2" x14ac:dyDescent="0.25">
      <c r="A441" s="112">
        <v>15001</v>
      </c>
      <c r="B441" s="105" t="s">
        <v>1955</v>
      </c>
    </row>
    <row r="442" spans="1:2" x14ac:dyDescent="0.25">
      <c r="A442" s="112">
        <v>15002</v>
      </c>
      <c r="B442" s="105" t="s">
        <v>1956</v>
      </c>
    </row>
    <row r="443" spans="1:2" x14ac:dyDescent="0.25">
      <c r="A443" s="112">
        <v>15003</v>
      </c>
      <c r="B443" s="105" t="s">
        <v>1957</v>
      </c>
    </row>
    <row r="444" spans="1:2" x14ac:dyDescent="0.25">
      <c r="A444" s="112">
        <v>15004</v>
      </c>
      <c r="B444" s="105" t="s">
        <v>1958</v>
      </c>
    </row>
    <row r="445" spans="1:2" x14ac:dyDescent="0.25">
      <c r="A445" s="112">
        <v>15005</v>
      </c>
      <c r="B445" s="105" t="s">
        <v>1959</v>
      </c>
    </row>
    <row r="446" spans="1:2" x14ac:dyDescent="0.25">
      <c r="A446" s="112">
        <v>15006</v>
      </c>
      <c r="B446" s="105" t="s">
        <v>1960</v>
      </c>
    </row>
    <row r="447" spans="1:2" x14ac:dyDescent="0.25">
      <c r="A447" s="112">
        <v>15007</v>
      </c>
      <c r="B447" s="105" t="s">
        <v>1961</v>
      </c>
    </row>
    <row r="448" spans="1:2" x14ac:dyDescent="0.25">
      <c r="A448" s="112">
        <v>15008</v>
      </c>
      <c r="B448" s="105" t="s">
        <v>1962</v>
      </c>
    </row>
    <row r="449" spans="1:2" x14ac:dyDescent="0.25">
      <c r="A449" s="112">
        <v>15009</v>
      </c>
      <c r="B449" s="105" t="s">
        <v>1963</v>
      </c>
    </row>
    <row r="450" spans="1:2" x14ac:dyDescent="0.25">
      <c r="A450" s="112">
        <v>15010</v>
      </c>
      <c r="B450" s="105" t="s">
        <v>1964</v>
      </c>
    </row>
    <row r="451" spans="1:2" x14ac:dyDescent="0.25">
      <c r="A451" s="112">
        <v>15011</v>
      </c>
      <c r="B451" s="105" t="s">
        <v>1965</v>
      </c>
    </row>
    <row r="452" spans="1:2" x14ac:dyDescent="0.25">
      <c r="A452" s="112">
        <v>15012</v>
      </c>
      <c r="B452" s="105" t="s">
        <v>1966</v>
      </c>
    </row>
    <row r="453" spans="1:2" x14ac:dyDescent="0.25">
      <c r="A453" s="112">
        <v>15013</v>
      </c>
      <c r="B453" s="105" t="s">
        <v>1967</v>
      </c>
    </row>
    <row r="454" spans="1:2" x14ac:dyDescent="0.25">
      <c r="A454" s="112">
        <v>15014</v>
      </c>
      <c r="B454" s="105" t="s">
        <v>1968</v>
      </c>
    </row>
    <row r="455" spans="1:2" x14ac:dyDescent="0.25">
      <c r="A455" s="112">
        <v>15015</v>
      </c>
      <c r="B455" s="105" t="s">
        <v>1969</v>
      </c>
    </row>
    <row r="456" spans="1:2" x14ac:dyDescent="0.25">
      <c r="A456" s="112">
        <v>15016</v>
      </c>
      <c r="B456" s="105" t="s">
        <v>1970</v>
      </c>
    </row>
    <row r="457" spans="1:2" x14ac:dyDescent="0.25">
      <c r="A457" s="112">
        <v>15017</v>
      </c>
      <c r="B457" s="105" t="s">
        <v>1971</v>
      </c>
    </row>
    <row r="458" spans="1:2" x14ac:dyDescent="0.25">
      <c r="A458" s="112">
        <v>15018</v>
      </c>
      <c r="B458" s="105" t="s">
        <v>1972</v>
      </c>
    </row>
    <row r="459" spans="1:2" x14ac:dyDescent="0.25">
      <c r="A459" s="112">
        <v>15019</v>
      </c>
      <c r="B459" s="105" t="s">
        <v>1973</v>
      </c>
    </row>
    <row r="460" spans="1:2" x14ac:dyDescent="0.25">
      <c r="A460" s="112">
        <v>15200</v>
      </c>
      <c r="B460" s="105" t="s">
        <v>1974</v>
      </c>
    </row>
    <row r="461" spans="1:2" x14ac:dyDescent="0.25">
      <c r="A461" s="112">
        <v>15201</v>
      </c>
      <c r="B461" s="105" t="s">
        <v>1975</v>
      </c>
    </row>
    <row r="462" spans="1:2" x14ac:dyDescent="0.25">
      <c r="A462" s="112">
        <v>15202</v>
      </c>
      <c r="B462" s="105" t="s">
        <v>1976</v>
      </c>
    </row>
    <row r="463" spans="1:2" x14ac:dyDescent="0.25">
      <c r="A463" s="112">
        <v>15203</v>
      </c>
      <c r="B463" s="105" t="s">
        <v>1977</v>
      </c>
    </row>
    <row r="464" spans="1:2" x14ac:dyDescent="0.25">
      <c r="A464" s="112">
        <v>15204</v>
      </c>
      <c r="B464" s="105" t="s">
        <v>1978</v>
      </c>
    </row>
    <row r="465" spans="1:2" x14ac:dyDescent="0.25">
      <c r="A465" s="112">
        <v>15205</v>
      </c>
      <c r="B465" s="105" t="s">
        <v>1979</v>
      </c>
    </row>
    <row r="466" spans="1:2" x14ac:dyDescent="0.25">
      <c r="A466" s="112">
        <v>15206</v>
      </c>
      <c r="B466" s="105" t="s">
        <v>1980</v>
      </c>
    </row>
    <row r="467" spans="1:2" x14ac:dyDescent="0.25">
      <c r="A467" s="112">
        <v>15207</v>
      </c>
      <c r="B467" s="105" t="s">
        <v>1981</v>
      </c>
    </row>
    <row r="468" spans="1:2" x14ac:dyDescent="0.25">
      <c r="A468" s="112">
        <v>15208</v>
      </c>
      <c r="B468" s="105" t="s">
        <v>1982</v>
      </c>
    </row>
    <row r="469" spans="1:2" x14ac:dyDescent="0.25">
      <c r="A469" s="112">
        <v>15209</v>
      </c>
      <c r="B469" s="105" t="s">
        <v>1983</v>
      </c>
    </row>
    <row r="470" spans="1:2" x14ac:dyDescent="0.25">
      <c r="A470" s="112">
        <v>15210</v>
      </c>
      <c r="B470" s="105" t="s">
        <v>1984</v>
      </c>
    </row>
    <row r="471" spans="1:2" x14ac:dyDescent="0.25">
      <c r="A471" s="112">
        <v>15211</v>
      </c>
      <c r="B471" s="105" t="s">
        <v>1985</v>
      </c>
    </row>
    <row r="472" spans="1:2" x14ac:dyDescent="0.25">
      <c r="A472" s="112">
        <v>15212</v>
      </c>
      <c r="B472" s="105" t="s">
        <v>1986</v>
      </c>
    </row>
    <row r="473" spans="1:2" x14ac:dyDescent="0.25">
      <c r="A473" s="112">
        <v>15213</v>
      </c>
      <c r="B473" s="105" t="s">
        <v>1987</v>
      </c>
    </row>
    <row r="474" spans="1:2" x14ac:dyDescent="0.25">
      <c r="A474" s="112">
        <v>15214</v>
      </c>
      <c r="B474" s="105" t="s">
        <v>1988</v>
      </c>
    </row>
    <row r="475" spans="1:2" x14ac:dyDescent="0.25">
      <c r="A475" s="112">
        <v>15215</v>
      </c>
      <c r="B475" s="105" t="s">
        <v>1989</v>
      </c>
    </row>
    <row r="476" spans="1:2" x14ac:dyDescent="0.25">
      <c r="A476" s="112">
        <v>15216</v>
      </c>
      <c r="B476" s="105" t="s">
        <v>1990</v>
      </c>
    </row>
    <row r="477" spans="1:2" x14ac:dyDescent="0.25">
      <c r="A477" s="112">
        <v>15217</v>
      </c>
      <c r="B477" s="105" t="s">
        <v>1991</v>
      </c>
    </row>
    <row r="478" spans="1:2" x14ac:dyDescent="0.25">
      <c r="A478" s="112">
        <v>15218</v>
      </c>
      <c r="B478" s="105" t="s">
        <v>1992</v>
      </c>
    </row>
    <row r="479" spans="1:2" x14ac:dyDescent="0.25">
      <c r="A479" s="112">
        <v>15219</v>
      </c>
      <c r="B479" s="105" t="s">
        <v>1993</v>
      </c>
    </row>
    <row r="480" spans="1:2" x14ac:dyDescent="0.25">
      <c r="A480" s="112">
        <v>15220</v>
      </c>
      <c r="B480" s="105" t="s">
        <v>1994</v>
      </c>
    </row>
    <row r="481" spans="1:2" x14ac:dyDescent="0.25">
      <c r="A481" s="112">
        <v>15221</v>
      </c>
      <c r="B481" s="105" t="s">
        <v>1995</v>
      </c>
    </row>
    <row r="482" spans="1:2" x14ac:dyDescent="0.25">
      <c r="A482" s="112">
        <v>15222</v>
      </c>
      <c r="B482" s="105" t="s">
        <v>1996</v>
      </c>
    </row>
    <row r="483" spans="1:2" x14ac:dyDescent="0.25">
      <c r="A483" s="112">
        <v>15223</v>
      </c>
      <c r="B483" s="105" t="s">
        <v>1997</v>
      </c>
    </row>
    <row r="484" spans="1:2" x14ac:dyDescent="0.25">
      <c r="A484" s="112">
        <v>15224</v>
      </c>
      <c r="B484" s="105" t="s">
        <v>1998</v>
      </c>
    </row>
    <row r="485" spans="1:2" x14ac:dyDescent="0.25">
      <c r="A485" s="112">
        <v>15225</v>
      </c>
      <c r="B485" s="105" t="s">
        <v>1999</v>
      </c>
    </row>
    <row r="486" spans="1:2" x14ac:dyDescent="0.25">
      <c r="A486" s="112">
        <v>15226</v>
      </c>
      <c r="B486" s="105" t="s">
        <v>2000</v>
      </c>
    </row>
    <row r="487" spans="1:2" x14ac:dyDescent="0.25">
      <c r="A487" s="112">
        <v>15227</v>
      </c>
      <c r="B487" s="105" t="s">
        <v>2001</v>
      </c>
    </row>
    <row r="488" spans="1:2" x14ac:dyDescent="0.25">
      <c r="A488" s="112">
        <v>15228</v>
      </c>
      <c r="B488" s="105" t="s">
        <v>2002</v>
      </c>
    </row>
    <row r="489" spans="1:2" x14ac:dyDescent="0.25">
      <c r="A489" s="112">
        <v>15229</v>
      </c>
      <c r="B489" s="105" t="s">
        <v>2003</v>
      </c>
    </row>
    <row r="490" spans="1:2" x14ac:dyDescent="0.25">
      <c r="A490" s="112">
        <v>15230</v>
      </c>
      <c r="B490" s="105" t="s">
        <v>2004</v>
      </c>
    </row>
    <row r="491" spans="1:2" x14ac:dyDescent="0.25">
      <c r="A491" s="112">
        <v>15231</v>
      </c>
      <c r="B491" s="105" t="s">
        <v>2005</v>
      </c>
    </row>
    <row r="492" spans="1:2" x14ac:dyDescent="0.25">
      <c r="A492" s="112">
        <v>15232</v>
      </c>
      <c r="B492" s="105" t="s">
        <v>2006</v>
      </c>
    </row>
    <row r="493" spans="1:2" x14ac:dyDescent="0.25">
      <c r="A493" s="112">
        <v>15233</v>
      </c>
      <c r="B493" s="105" t="s">
        <v>2007</v>
      </c>
    </row>
    <row r="494" spans="1:2" x14ac:dyDescent="0.25">
      <c r="A494" s="112">
        <v>15234</v>
      </c>
      <c r="B494" s="105" t="s">
        <v>2008</v>
      </c>
    </row>
    <row r="495" spans="1:2" x14ac:dyDescent="0.25">
      <c r="A495" s="112">
        <v>15235</v>
      </c>
      <c r="B495" s="105" t="s">
        <v>2009</v>
      </c>
    </row>
    <row r="496" spans="1:2" x14ac:dyDescent="0.25">
      <c r="A496" s="112">
        <v>15236</v>
      </c>
      <c r="B496" s="105" t="s">
        <v>2010</v>
      </c>
    </row>
    <row r="497" spans="1:2" x14ac:dyDescent="0.25">
      <c r="A497" s="112">
        <v>15237</v>
      </c>
      <c r="B497" s="105" t="s">
        <v>2011</v>
      </c>
    </row>
    <row r="498" spans="1:2" x14ac:dyDescent="0.25">
      <c r="A498" s="112">
        <v>15238</v>
      </c>
      <c r="B498" s="105" t="s">
        <v>2012</v>
      </c>
    </row>
    <row r="499" spans="1:2" x14ac:dyDescent="0.25">
      <c r="A499" s="112">
        <v>15239</v>
      </c>
      <c r="B499" s="105" t="s">
        <v>2013</v>
      </c>
    </row>
    <row r="500" spans="1:2" x14ac:dyDescent="0.25">
      <c r="A500" s="112">
        <v>15240</v>
      </c>
      <c r="B500" s="105" t="s">
        <v>2014</v>
      </c>
    </row>
    <row r="501" spans="1:2" x14ac:dyDescent="0.25">
      <c r="A501" s="112">
        <v>15241</v>
      </c>
      <c r="B501" s="105" t="s">
        <v>2015</v>
      </c>
    </row>
    <row r="502" spans="1:2" x14ac:dyDescent="0.25">
      <c r="A502" s="112">
        <v>15242</v>
      </c>
      <c r="B502" s="105" t="s">
        <v>2016</v>
      </c>
    </row>
    <row r="503" spans="1:2" x14ac:dyDescent="0.25">
      <c r="A503" s="112">
        <v>15243</v>
      </c>
      <c r="B503" s="105" t="s">
        <v>2017</v>
      </c>
    </row>
    <row r="504" spans="1:2" x14ac:dyDescent="0.25">
      <c r="A504" s="112">
        <v>15244</v>
      </c>
      <c r="B504" s="105" t="s">
        <v>2018</v>
      </c>
    </row>
    <row r="505" spans="1:2" x14ac:dyDescent="0.25">
      <c r="A505" s="112">
        <v>15245</v>
      </c>
      <c r="B505" s="105" t="s">
        <v>2019</v>
      </c>
    </row>
    <row r="506" spans="1:2" x14ac:dyDescent="0.25">
      <c r="A506" s="112">
        <v>15246</v>
      </c>
      <c r="B506" s="105" t="s">
        <v>2020</v>
      </c>
    </row>
    <row r="507" spans="1:2" x14ac:dyDescent="0.25">
      <c r="A507" s="112">
        <v>15247</v>
      </c>
      <c r="B507" s="105" t="s">
        <v>2021</v>
      </c>
    </row>
    <row r="508" spans="1:2" x14ac:dyDescent="0.25">
      <c r="A508" s="112">
        <v>15248</v>
      </c>
      <c r="B508" s="105" t="s">
        <v>1316</v>
      </c>
    </row>
    <row r="509" spans="1:2" x14ac:dyDescent="0.25">
      <c r="A509" s="112">
        <v>15249</v>
      </c>
      <c r="B509" s="105" t="s">
        <v>1317</v>
      </c>
    </row>
    <row r="510" spans="1:2" x14ac:dyDescent="0.25">
      <c r="A510" s="112">
        <v>15250</v>
      </c>
      <c r="B510" s="105" t="s">
        <v>1318</v>
      </c>
    </row>
    <row r="511" spans="1:2" x14ac:dyDescent="0.25">
      <c r="A511" s="112">
        <v>15251</v>
      </c>
      <c r="B511" s="105" t="s">
        <v>1319</v>
      </c>
    </row>
    <row r="512" spans="1:2" x14ac:dyDescent="0.25">
      <c r="A512" s="112">
        <v>15252</v>
      </c>
      <c r="B512" s="105" t="s">
        <v>1320</v>
      </c>
    </row>
    <row r="513" spans="1:2" x14ac:dyDescent="0.25">
      <c r="A513" s="112">
        <v>15253</v>
      </c>
      <c r="B513" s="105" t="s">
        <v>1321</v>
      </c>
    </row>
    <row r="514" spans="1:2" x14ac:dyDescent="0.25">
      <c r="A514" s="112">
        <v>15254</v>
      </c>
      <c r="B514" s="105" t="s">
        <v>1322</v>
      </c>
    </row>
    <row r="515" spans="1:2" x14ac:dyDescent="0.25">
      <c r="A515" s="112">
        <v>15255</v>
      </c>
      <c r="B515" s="105" t="s">
        <v>1323</v>
      </c>
    </row>
    <row r="516" spans="1:2" x14ac:dyDescent="0.25">
      <c r="A516" s="112">
        <v>15256</v>
      </c>
      <c r="B516" s="105" t="s">
        <v>1324</v>
      </c>
    </row>
    <row r="517" spans="1:2" x14ac:dyDescent="0.25">
      <c r="A517" s="112">
        <v>15257</v>
      </c>
      <c r="B517" s="105" t="s">
        <v>1325</v>
      </c>
    </row>
    <row r="518" spans="1:2" x14ac:dyDescent="0.25">
      <c r="A518" s="112">
        <v>15258</v>
      </c>
      <c r="B518" s="105" t="s">
        <v>1326</v>
      </c>
    </row>
    <row r="519" spans="1:2" x14ac:dyDescent="0.25">
      <c r="A519" s="112">
        <v>15259</v>
      </c>
      <c r="B519" s="105" t="s">
        <v>1327</v>
      </c>
    </row>
    <row r="520" spans="1:2" x14ac:dyDescent="0.25">
      <c r="A520" s="112">
        <v>15260</v>
      </c>
      <c r="B520" s="105" t="s">
        <v>1328</v>
      </c>
    </row>
    <row r="521" spans="1:2" x14ac:dyDescent="0.25">
      <c r="A521" s="112">
        <v>15261</v>
      </c>
      <c r="B521" s="105" t="s">
        <v>2022</v>
      </c>
    </row>
    <row r="522" spans="1:2" x14ac:dyDescent="0.25">
      <c r="A522" s="112">
        <v>15262</v>
      </c>
      <c r="B522" s="105" t="s">
        <v>2023</v>
      </c>
    </row>
    <row r="523" spans="1:2" x14ac:dyDescent="0.25">
      <c r="A523" s="112">
        <v>15263</v>
      </c>
      <c r="B523" s="105" t="s">
        <v>1329</v>
      </c>
    </row>
    <row r="524" spans="1:2" x14ac:dyDescent="0.25">
      <c r="A524" s="112">
        <v>15264</v>
      </c>
      <c r="B524" s="105" t="s">
        <v>1330</v>
      </c>
    </row>
    <row r="525" spans="1:2" x14ac:dyDescent="0.25">
      <c r="A525" s="112">
        <v>15265</v>
      </c>
      <c r="B525" s="105" t="s">
        <v>1331</v>
      </c>
    </row>
    <row r="526" spans="1:2" x14ac:dyDescent="0.25">
      <c r="A526" s="112">
        <v>15266</v>
      </c>
      <c r="B526" s="105" t="s">
        <v>1332</v>
      </c>
    </row>
    <row r="527" spans="1:2" x14ac:dyDescent="0.25">
      <c r="A527" s="112">
        <v>15267</v>
      </c>
      <c r="B527" s="105" t="s">
        <v>1333</v>
      </c>
    </row>
    <row r="528" spans="1:2" x14ac:dyDescent="0.25">
      <c r="A528" s="112">
        <v>15268</v>
      </c>
      <c r="B528" s="105" t="s">
        <v>1334</v>
      </c>
    </row>
    <row r="529" spans="1:2" x14ac:dyDescent="0.25">
      <c r="A529" s="112">
        <v>15269</v>
      </c>
      <c r="B529" s="105" t="s">
        <v>1335</v>
      </c>
    </row>
    <row r="530" spans="1:2" x14ac:dyDescent="0.25">
      <c r="A530" s="112">
        <v>15270</v>
      </c>
      <c r="B530" s="105" t="s">
        <v>2024</v>
      </c>
    </row>
    <row r="531" spans="1:2" x14ac:dyDescent="0.25">
      <c r="A531" s="112">
        <v>15271</v>
      </c>
      <c r="B531" s="105" t="s">
        <v>1336</v>
      </c>
    </row>
    <row r="532" spans="1:2" x14ac:dyDescent="0.25">
      <c r="A532" s="112">
        <v>15272</v>
      </c>
      <c r="B532" s="105" t="s">
        <v>1337</v>
      </c>
    </row>
    <row r="533" spans="1:2" x14ac:dyDescent="0.25">
      <c r="A533" s="112">
        <v>15273</v>
      </c>
      <c r="B533" s="105" t="s">
        <v>2025</v>
      </c>
    </row>
    <row r="534" spans="1:2" x14ac:dyDescent="0.25">
      <c r="A534" s="112">
        <v>15274</v>
      </c>
      <c r="B534" s="105" t="s">
        <v>2026</v>
      </c>
    </row>
    <row r="535" spans="1:2" x14ac:dyDescent="0.25">
      <c r="A535" s="112">
        <v>15275</v>
      </c>
      <c r="B535" s="105" t="s">
        <v>1338</v>
      </c>
    </row>
    <row r="536" spans="1:2" x14ac:dyDescent="0.25">
      <c r="A536" s="112">
        <v>15276</v>
      </c>
      <c r="B536" s="105" t="s">
        <v>1339</v>
      </c>
    </row>
    <row r="537" spans="1:2" x14ac:dyDescent="0.25">
      <c r="A537" s="112">
        <v>15277</v>
      </c>
      <c r="B537" s="105" t="s">
        <v>1340</v>
      </c>
    </row>
    <row r="538" spans="1:2" x14ac:dyDescent="0.25">
      <c r="A538" s="112">
        <v>15278</v>
      </c>
      <c r="B538" s="105" t="s">
        <v>1341</v>
      </c>
    </row>
    <row r="539" spans="1:2" x14ac:dyDescent="0.25">
      <c r="A539" s="112">
        <v>15279</v>
      </c>
      <c r="B539" s="105" t="s">
        <v>1342</v>
      </c>
    </row>
    <row r="540" spans="1:2" x14ac:dyDescent="0.25">
      <c r="A540" s="112">
        <v>15280</v>
      </c>
      <c r="B540" s="105" t="s">
        <v>1343</v>
      </c>
    </row>
    <row r="541" spans="1:2" x14ac:dyDescent="0.25">
      <c r="A541" s="112">
        <v>15281</v>
      </c>
      <c r="B541" s="105" t="s">
        <v>1344</v>
      </c>
    </row>
    <row r="542" spans="1:2" x14ac:dyDescent="0.25">
      <c r="A542" s="112">
        <v>15282</v>
      </c>
      <c r="B542" s="105" t="s">
        <v>1345</v>
      </c>
    </row>
    <row r="543" spans="1:2" x14ac:dyDescent="0.25">
      <c r="A543" s="112">
        <v>15283</v>
      </c>
      <c r="B543" s="105" t="s">
        <v>1346</v>
      </c>
    </row>
    <row r="544" spans="1:2" x14ac:dyDescent="0.25">
      <c r="A544" s="112">
        <v>15284</v>
      </c>
      <c r="B544" s="105" t="s">
        <v>1347</v>
      </c>
    </row>
    <row r="545" spans="1:2" x14ac:dyDescent="0.25">
      <c r="A545" s="112">
        <v>15285</v>
      </c>
      <c r="B545" s="105" t="s">
        <v>1348</v>
      </c>
    </row>
    <row r="546" spans="1:2" x14ac:dyDescent="0.25">
      <c r="A546" s="112">
        <v>15286</v>
      </c>
      <c r="B546" s="105" t="s">
        <v>1349</v>
      </c>
    </row>
    <row r="547" spans="1:2" x14ac:dyDescent="0.25">
      <c r="A547" s="112">
        <v>15287</v>
      </c>
      <c r="B547" s="105" t="s">
        <v>2027</v>
      </c>
    </row>
    <row r="548" spans="1:2" x14ac:dyDescent="0.25">
      <c r="A548" s="112">
        <v>15288</v>
      </c>
      <c r="B548" s="105" t="s">
        <v>1350</v>
      </c>
    </row>
    <row r="549" spans="1:2" x14ac:dyDescent="0.25">
      <c r="A549" s="112">
        <v>15289</v>
      </c>
      <c r="B549" s="105" t="s">
        <v>1351</v>
      </c>
    </row>
    <row r="550" spans="1:2" x14ac:dyDescent="0.25">
      <c r="A550" s="112">
        <v>15290</v>
      </c>
      <c r="B550" s="105" t="s">
        <v>1352</v>
      </c>
    </row>
    <row r="551" spans="1:2" x14ac:dyDescent="0.25">
      <c r="A551" s="112">
        <v>15291</v>
      </c>
      <c r="B551" s="105" t="s">
        <v>1353</v>
      </c>
    </row>
    <row r="552" spans="1:2" x14ac:dyDescent="0.25">
      <c r="A552" s="112">
        <v>15292</v>
      </c>
      <c r="B552" s="105" t="s">
        <v>1354</v>
      </c>
    </row>
    <row r="553" spans="1:2" x14ac:dyDescent="0.25">
      <c r="A553" s="112">
        <v>15293</v>
      </c>
      <c r="B553" s="105" t="s">
        <v>1355</v>
      </c>
    </row>
    <row r="554" spans="1:2" x14ac:dyDescent="0.25">
      <c r="A554" s="112">
        <v>15294</v>
      </c>
      <c r="B554" s="105" t="s">
        <v>1356</v>
      </c>
    </row>
    <row r="555" spans="1:2" x14ac:dyDescent="0.25">
      <c r="A555" s="112">
        <v>15295</v>
      </c>
      <c r="B555" s="105" t="s">
        <v>1357</v>
      </c>
    </row>
    <row r="556" spans="1:2" x14ac:dyDescent="0.25">
      <c r="A556" s="112">
        <v>15296</v>
      </c>
      <c r="B556" s="105" t="s">
        <v>1358</v>
      </c>
    </row>
    <row r="557" spans="1:2" x14ac:dyDescent="0.25">
      <c r="A557" s="112">
        <v>15297</v>
      </c>
      <c r="B557" s="105" t="s">
        <v>1359</v>
      </c>
    </row>
    <row r="558" spans="1:2" x14ac:dyDescent="0.25">
      <c r="A558" s="112">
        <v>15298</v>
      </c>
      <c r="B558" s="105" t="s">
        <v>1360</v>
      </c>
    </row>
    <row r="559" spans="1:2" x14ac:dyDescent="0.25">
      <c r="A559" s="112">
        <v>15299</v>
      </c>
      <c r="B559" s="105" t="s">
        <v>1361</v>
      </c>
    </row>
    <row r="560" spans="1:2" x14ac:dyDescent="0.25">
      <c r="A560" s="112">
        <v>15300</v>
      </c>
      <c r="B560" s="105" t="s">
        <v>1362</v>
      </c>
    </row>
    <row r="561" spans="1:2" x14ac:dyDescent="0.25">
      <c r="A561" s="112">
        <v>15301</v>
      </c>
      <c r="B561" s="105" t="s">
        <v>1363</v>
      </c>
    </row>
    <row r="562" spans="1:2" x14ac:dyDescent="0.25">
      <c r="A562" s="112">
        <v>15302</v>
      </c>
      <c r="B562" s="105" t="s">
        <v>1364</v>
      </c>
    </row>
    <row r="563" spans="1:2" x14ac:dyDescent="0.25">
      <c r="A563" s="112">
        <v>15303</v>
      </c>
      <c r="B563" s="105" t="s">
        <v>1365</v>
      </c>
    </row>
    <row r="564" spans="1:2" x14ac:dyDescent="0.25">
      <c r="A564" s="112">
        <v>15304</v>
      </c>
      <c r="B564" s="105" t="s">
        <v>1366</v>
      </c>
    </row>
    <row r="565" spans="1:2" x14ac:dyDescent="0.25">
      <c r="A565" s="112">
        <v>15305</v>
      </c>
      <c r="B565" s="105" t="s">
        <v>1270</v>
      </c>
    </row>
    <row r="566" spans="1:2" x14ac:dyDescent="0.25">
      <c r="A566" s="112">
        <v>15306</v>
      </c>
      <c r="B566" s="105" t="s">
        <v>1367</v>
      </c>
    </row>
    <row r="567" spans="1:2" x14ac:dyDescent="0.25">
      <c r="A567" s="112">
        <v>15307</v>
      </c>
      <c r="B567" s="105" t="s">
        <v>1368</v>
      </c>
    </row>
    <row r="568" spans="1:2" x14ac:dyDescent="0.25">
      <c r="A568" s="112">
        <v>15308</v>
      </c>
      <c r="B568" s="105" t="s">
        <v>1369</v>
      </c>
    </row>
    <row r="569" spans="1:2" x14ac:dyDescent="0.25">
      <c r="A569" s="112">
        <v>15309</v>
      </c>
      <c r="B569" s="105" t="s">
        <v>1370</v>
      </c>
    </row>
    <row r="570" spans="1:2" x14ac:dyDescent="0.25">
      <c r="A570" s="112">
        <v>15310</v>
      </c>
      <c r="B570" s="105" t="s">
        <v>1371</v>
      </c>
    </row>
    <row r="571" spans="1:2" x14ac:dyDescent="0.25">
      <c r="A571" s="112">
        <v>15311</v>
      </c>
      <c r="B571" s="105" t="s">
        <v>1372</v>
      </c>
    </row>
    <row r="572" spans="1:2" x14ac:dyDescent="0.25">
      <c r="A572" s="112">
        <v>15312</v>
      </c>
      <c r="B572" s="105" t="s">
        <v>1373</v>
      </c>
    </row>
    <row r="573" spans="1:2" x14ac:dyDescent="0.25">
      <c r="A573" s="112">
        <v>15313</v>
      </c>
      <c r="B573" s="105" t="s">
        <v>1374</v>
      </c>
    </row>
    <row r="574" spans="1:2" x14ac:dyDescent="0.25">
      <c r="A574" s="112">
        <v>15314</v>
      </c>
      <c r="B574" s="105" t="s">
        <v>1375</v>
      </c>
    </row>
    <row r="575" spans="1:2" x14ac:dyDescent="0.25">
      <c r="A575" s="112">
        <v>15315</v>
      </c>
      <c r="B575" s="105" t="s">
        <v>1376</v>
      </c>
    </row>
    <row r="576" spans="1:2" x14ac:dyDescent="0.25">
      <c r="A576" s="112">
        <v>15316</v>
      </c>
      <c r="B576" s="105" t="s">
        <v>1377</v>
      </c>
    </row>
    <row r="577" spans="1:2" x14ac:dyDescent="0.25">
      <c r="A577" s="112">
        <v>15317</v>
      </c>
      <c r="B577" s="105" t="s">
        <v>1378</v>
      </c>
    </row>
    <row r="578" spans="1:2" x14ac:dyDescent="0.25">
      <c r="A578" s="112">
        <v>15318</v>
      </c>
      <c r="B578" s="105" t="s">
        <v>1379</v>
      </c>
    </row>
    <row r="579" spans="1:2" x14ac:dyDescent="0.25">
      <c r="A579" s="112">
        <v>15319</v>
      </c>
      <c r="B579" s="105" t="s">
        <v>1380</v>
      </c>
    </row>
    <row r="580" spans="1:2" x14ac:dyDescent="0.25">
      <c r="A580" s="112">
        <v>15320</v>
      </c>
      <c r="B580" s="105" t="s">
        <v>1381</v>
      </c>
    </row>
    <row r="581" spans="1:2" x14ac:dyDescent="0.25">
      <c r="A581" s="112">
        <v>15321</v>
      </c>
      <c r="B581" s="105" t="s">
        <v>1382</v>
      </c>
    </row>
    <row r="582" spans="1:2" x14ac:dyDescent="0.25">
      <c r="A582" s="112">
        <v>15322</v>
      </c>
      <c r="B582" s="105" t="s">
        <v>1383</v>
      </c>
    </row>
    <row r="583" spans="1:2" x14ac:dyDescent="0.25">
      <c r="A583" s="112">
        <v>15323</v>
      </c>
      <c r="B583" s="105" t="s">
        <v>1384</v>
      </c>
    </row>
    <row r="584" spans="1:2" x14ac:dyDescent="0.25">
      <c r="A584" s="112">
        <v>15324</v>
      </c>
      <c r="B584" s="105" t="s">
        <v>1385</v>
      </c>
    </row>
    <row r="585" spans="1:2" x14ac:dyDescent="0.25">
      <c r="A585" s="112">
        <v>15325</v>
      </c>
      <c r="B585" s="105" t="s">
        <v>1386</v>
      </c>
    </row>
    <row r="586" spans="1:2" x14ac:dyDescent="0.25">
      <c r="A586" s="112">
        <v>15326</v>
      </c>
      <c r="B586" s="105" t="s">
        <v>1387</v>
      </c>
    </row>
    <row r="587" spans="1:2" x14ac:dyDescent="0.25">
      <c r="A587" s="112">
        <v>15327</v>
      </c>
      <c r="B587" s="105" t="s">
        <v>1388</v>
      </c>
    </row>
    <row r="588" spans="1:2" x14ac:dyDescent="0.25">
      <c r="A588" s="112">
        <v>15328</v>
      </c>
      <c r="B588" s="105" t="s">
        <v>1389</v>
      </c>
    </row>
    <row r="589" spans="1:2" x14ac:dyDescent="0.25">
      <c r="A589" s="112">
        <v>15329</v>
      </c>
      <c r="B589" s="105" t="s">
        <v>1390</v>
      </c>
    </row>
    <row r="590" spans="1:2" x14ac:dyDescent="0.25">
      <c r="A590" s="112">
        <v>15330</v>
      </c>
      <c r="B590" s="105" t="s">
        <v>1391</v>
      </c>
    </row>
    <row r="591" spans="1:2" x14ac:dyDescent="0.25">
      <c r="A591" s="112">
        <v>15331</v>
      </c>
      <c r="B591" s="105" t="s">
        <v>1392</v>
      </c>
    </row>
    <row r="592" spans="1:2" x14ac:dyDescent="0.25">
      <c r="A592" s="112">
        <v>15332</v>
      </c>
      <c r="B592" s="105" t="s">
        <v>1393</v>
      </c>
    </row>
    <row r="593" spans="1:2" x14ac:dyDescent="0.25">
      <c r="A593" s="112">
        <v>15333</v>
      </c>
      <c r="B593" s="105" t="s">
        <v>1394</v>
      </c>
    </row>
    <row r="594" spans="1:2" x14ac:dyDescent="0.25">
      <c r="A594" s="112">
        <v>15334</v>
      </c>
      <c r="B594" s="105" t="s">
        <v>1395</v>
      </c>
    </row>
    <row r="595" spans="1:2" x14ac:dyDescent="0.25">
      <c r="A595" s="112">
        <v>15335</v>
      </c>
      <c r="B595" s="105" t="s">
        <v>1396</v>
      </c>
    </row>
    <row r="596" spans="1:2" x14ac:dyDescent="0.25">
      <c r="A596" s="112">
        <v>15336</v>
      </c>
      <c r="B596" s="105" t="s">
        <v>1397</v>
      </c>
    </row>
    <row r="597" spans="1:2" x14ac:dyDescent="0.25">
      <c r="A597" s="112">
        <v>15337</v>
      </c>
      <c r="B597" s="105" t="s">
        <v>1398</v>
      </c>
    </row>
    <row r="598" spans="1:2" x14ac:dyDescent="0.25">
      <c r="A598" s="112">
        <v>15338</v>
      </c>
      <c r="B598" s="105" t="s">
        <v>1399</v>
      </c>
    </row>
    <row r="599" spans="1:2" x14ac:dyDescent="0.25">
      <c r="A599" s="112">
        <v>15339</v>
      </c>
      <c r="B599" s="105" t="s">
        <v>1400</v>
      </c>
    </row>
    <row r="600" spans="1:2" x14ac:dyDescent="0.25">
      <c r="A600" s="112">
        <v>15340</v>
      </c>
      <c r="B600" s="105" t="s">
        <v>1401</v>
      </c>
    </row>
    <row r="601" spans="1:2" x14ac:dyDescent="0.25">
      <c r="A601" s="112">
        <v>15341</v>
      </c>
      <c r="B601" s="105" t="s">
        <v>1402</v>
      </c>
    </row>
    <row r="602" spans="1:2" x14ac:dyDescent="0.25">
      <c r="A602" s="112">
        <v>15342</v>
      </c>
      <c r="B602" s="105" t="s">
        <v>1403</v>
      </c>
    </row>
    <row r="603" spans="1:2" x14ac:dyDescent="0.25">
      <c r="A603" s="112">
        <v>15343</v>
      </c>
      <c r="B603" s="105" t="s">
        <v>1404</v>
      </c>
    </row>
    <row r="604" spans="1:2" x14ac:dyDescent="0.25">
      <c r="A604" s="112">
        <v>15344</v>
      </c>
      <c r="B604" s="105" t="s">
        <v>1405</v>
      </c>
    </row>
    <row r="605" spans="1:2" x14ac:dyDescent="0.25">
      <c r="A605" s="112">
        <v>15345</v>
      </c>
      <c r="B605" s="105" t="s">
        <v>1406</v>
      </c>
    </row>
    <row r="606" spans="1:2" x14ac:dyDescent="0.25">
      <c r="A606" s="112">
        <v>15346</v>
      </c>
      <c r="B606" s="105" t="s">
        <v>1407</v>
      </c>
    </row>
    <row r="607" spans="1:2" x14ac:dyDescent="0.25">
      <c r="A607" s="112">
        <v>15347</v>
      </c>
      <c r="B607" s="105" t="s">
        <v>1408</v>
      </c>
    </row>
    <row r="608" spans="1:2" x14ac:dyDescent="0.25">
      <c r="A608" s="112">
        <v>15348</v>
      </c>
      <c r="B608" s="105" t="s">
        <v>1409</v>
      </c>
    </row>
    <row r="609" spans="1:2" x14ac:dyDescent="0.25">
      <c r="A609" s="112">
        <v>15349</v>
      </c>
      <c r="B609" s="105" t="s">
        <v>1410</v>
      </c>
    </row>
    <row r="610" spans="1:2" x14ac:dyDescent="0.25">
      <c r="A610" s="112">
        <v>15350</v>
      </c>
      <c r="B610" s="105" t="s">
        <v>1411</v>
      </c>
    </row>
    <row r="611" spans="1:2" x14ac:dyDescent="0.25">
      <c r="A611" s="112">
        <v>15351</v>
      </c>
      <c r="B611" s="105" t="s">
        <v>1412</v>
      </c>
    </row>
    <row r="612" spans="1:2" x14ac:dyDescent="0.25">
      <c r="A612" s="112">
        <v>15352</v>
      </c>
      <c r="B612" s="105" t="s">
        <v>1413</v>
      </c>
    </row>
    <row r="613" spans="1:2" x14ac:dyDescent="0.25">
      <c r="A613" s="112">
        <v>15353</v>
      </c>
      <c r="B613" s="105" t="s">
        <v>1414</v>
      </c>
    </row>
    <row r="614" spans="1:2" x14ac:dyDescent="0.25">
      <c r="A614" s="112">
        <v>15354</v>
      </c>
      <c r="B614" s="105" t="s">
        <v>1415</v>
      </c>
    </row>
    <row r="615" spans="1:2" x14ac:dyDescent="0.25">
      <c r="A615" s="112">
        <v>15355</v>
      </c>
      <c r="B615" s="105" t="s">
        <v>1416</v>
      </c>
    </row>
    <row r="616" spans="1:2" x14ac:dyDescent="0.25">
      <c r="A616" s="112">
        <v>15356</v>
      </c>
      <c r="B616" s="105" t="s">
        <v>2028</v>
      </c>
    </row>
    <row r="617" spans="1:2" x14ac:dyDescent="0.25">
      <c r="A617" s="112">
        <v>15357</v>
      </c>
      <c r="B617" s="105" t="s">
        <v>1417</v>
      </c>
    </row>
    <row r="618" spans="1:2" x14ac:dyDescent="0.25">
      <c r="A618" s="112">
        <v>15358</v>
      </c>
      <c r="B618" s="105" t="s">
        <v>1418</v>
      </c>
    </row>
    <row r="619" spans="1:2" x14ac:dyDescent="0.25">
      <c r="A619" s="112">
        <v>15359</v>
      </c>
      <c r="B619" s="105" t="s">
        <v>1419</v>
      </c>
    </row>
    <row r="620" spans="1:2" x14ac:dyDescent="0.25">
      <c r="A620" s="112">
        <v>15360</v>
      </c>
      <c r="B620" s="105" t="s">
        <v>1420</v>
      </c>
    </row>
    <row r="621" spans="1:2" x14ac:dyDescent="0.25">
      <c r="A621" s="112">
        <v>15361</v>
      </c>
      <c r="B621" s="105" t="s">
        <v>1421</v>
      </c>
    </row>
    <row r="622" spans="1:2" x14ac:dyDescent="0.25">
      <c r="A622" s="112">
        <v>15362</v>
      </c>
      <c r="B622" s="105" t="s">
        <v>1422</v>
      </c>
    </row>
    <row r="623" spans="1:2" x14ac:dyDescent="0.25">
      <c r="A623" s="112">
        <v>15363</v>
      </c>
      <c r="B623" s="105" t="s">
        <v>1423</v>
      </c>
    </row>
    <row r="624" spans="1:2" x14ac:dyDescent="0.25">
      <c r="A624" s="112">
        <v>15364</v>
      </c>
      <c r="B624" s="105" t="s">
        <v>1424</v>
      </c>
    </row>
    <row r="625" spans="1:2" x14ac:dyDescent="0.25">
      <c r="A625" s="112">
        <v>15365</v>
      </c>
      <c r="B625" s="105" t="s">
        <v>1425</v>
      </c>
    </row>
    <row r="626" spans="1:2" x14ac:dyDescent="0.25">
      <c r="A626" s="112">
        <v>15366</v>
      </c>
      <c r="B626" s="105" t="s">
        <v>1426</v>
      </c>
    </row>
    <row r="627" spans="1:2" x14ac:dyDescent="0.25">
      <c r="A627" s="112">
        <v>15367</v>
      </c>
      <c r="B627" s="105" t="s">
        <v>1427</v>
      </c>
    </row>
    <row r="628" spans="1:2" x14ac:dyDescent="0.25">
      <c r="A628" s="112">
        <v>15368</v>
      </c>
      <c r="B628" s="105" t="s">
        <v>1428</v>
      </c>
    </row>
    <row r="629" spans="1:2" x14ac:dyDescent="0.25">
      <c r="A629" s="112">
        <v>15369</v>
      </c>
      <c r="B629" s="105" t="s">
        <v>1429</v>
      </c>
    </row>
    <row r="630" spans="1:2" x14ac:dyDescent="0.25">
      <c r="A630" s="112">
        <v>15370</v>
      </c>
      <c r="B630" s="105" t="s">
        <v>1430</v>
      </c>
    </row>
    <row r="631" spans="1:2" x14ac:dyDescent="0.25">
      <c r="A631" s="112">
        <v>15371</v>
      </c>
      <c r="B631" s="105" t="s">
        <v>1431</v>
      </c>
    </row>
    <row r="632" spans="1:2" x14ac:dyDescent="0.25">
      <c r="A632" s="112">
        <v>15372</v>
      </c>
      <c r="B632" s="105" t="s">
        <v>1432</v>
      </c>
    </row>
    <row r="633" spans="1:2" x14ac:dyDescent="0.25">
      <c r="A633" s="112">
        <v>15373</v>
      </c>
      <c r="B633" s="105" t="s">
        <v>1433</v>
      </c>
    </row>
    <row r="634" spans="1:2" x14ac:dyDescent="0.25">
      <c r="A634" s="112">
        <v>15374</v>
      </c>
      <c r="B634" s="105" t="s">
        <v>1434</v>
      </c>
    </row>
    <row r="635" spans="1:2" x14ac:dyDescent="0.25">
      <c r="A635" s="112">
        <v>15375</v>
      </c>
      <c r="B635" s="105" t="s">
        <v>1435</v>
      </c>
    </row>
    <row r="636" spans="1:2" x14ac:dyDescent="0.25">
      <c r="A636" s="112">
        <v>15376</v>
      </c>
      <c r="B636" s="105" t="s">
        <v>1436</v>
      </c>
    </row>
    <row r="637" spans="1:2" x14ac:dyDescent="0.25">
      <c r="A637" s="112">
        <v>15377</v>
      </c>
      <c r="B637" s="105" t="s">
        <v>1437</v>
      </c>
    </row>
    <row r="638" spans="1:2" x14ac:dyDescent="0.25">
      <c r="A638" s="112">
        <v>15378</v>
      </c>
      <c r="B638" s="105" t="s">
        <v>1438</v>
      </c>
    </row>
    <row r="639" spans="1:2" x14ac:dyDescent="0.25">
      <c r="A639" s="112">
        <v>15379</v>
      </c>
      <c r="B639" s="105" t="s">
        <v>1439</v>
      </c>
    </row>
    <row r="640" spans="1:2" x14ac:dyDescent="0.25">
      <c r="A640" s="112">
        <v>15380</v>
      </c>
      <c r="B640" s="105" t="s">
        <v>1440</v>
      </c>
    </row>
    <row r="641" spans="1:2" x14ac:dyDescent="0.25">
      <c r="A641" s="112">
        <v>15381</v>
      </c>
      <c r="B641" s="105" t="s">
        <v>1441</v>
      </c>
    </row>
    <row r="642" spans="1:2" x14ac:dyDescent="0.25">
      <c r="A642" s="112">
        <v>15382</v>
      </c>
      <c r="B642" s="105" t="s">
        <v>1442</v>
      </c>
    </row>
    <row r="643" spans="1:2" x14ac:dyDescent="0.25">
      <c r="A643" s="112">
        <v>15383</v>
      </c>
      <c r="B643" s="105" t="s">
        <v>1443</v>
      </c>
    </row>
    <row r="644" spans="1:2" x14ac:dyDescent="0.25">
      <c r="A644" s="112">
        <v>15384</v>
      </c>
      <c r="B644" s="105" t="s">
        <v>1444</v>
      </c>
    </row>
    <row r="645" spans="1:2" x14ac:dyDescent="0.25">
      <c r="A645" s="112">
        <v>15385</v>
      </c>
      <c r="B645" s="105" t="s">
        <v>1445</v>
      </c>
    </row>
    <row r="646" spans="1:2" x14ac:dyDescent="0.25">
      <c r="A646" s="112">
        <v>15386</v>
      </c>
      <c r="B646" s="105" t="s">
        <v>1446</v>
      </c>
    </row>
    <row r="647" spans="1:2" x14ac:dyDescent="0.25">
      <c r="A647" s="112">
        <v>15387</v>
      </c>
      <c r="B647" s="105" t="s">
        <v>2029</v>
      </c>
    </row>
    <row r="648" spans="1:2" x14ac:dyDescent="0.25">
      <c r="A648" s="112">
        <v>15388</v>
      </c>
      <c r="B648" s="105" t="s">
        <v>1447</v>
      </c>
    </row>
    <row r="649" spans="1:2" x14ac:dyDescent="0.25">
      <c r="A649" s="112">
        <v>15389</v>
      </c>
      <c r="B649" s="105" t="s">
        <v>1448</v>
      </c>
    </row>
    <row r="650" spans="1:2" x14ac:dyDescent="0.25">
      <c r="A650" s="112">
        <v>15390</v>
      </c>
      <c r="B650" s="105" t="s">
        <v>1449</v>
      </c>
    </row>
    <row r="651" spans="1:2" x14ac:dyDescent="0.25">
      <c r="A651" s="112">
        <v>15391</v>
      </c>
      <c r="B651" s="105" t="s">
        <v>1450</v>
      </c>
    </row>
    <row r="652" spans="1:2" x14ac:dyDescent="0.25">
      <c r="A652" s="112">
        <v>15392</v>
      </c>
      <c r="B652" s="105" t="s">
        <v>1451</v>
      </c>
    </row>
    <row r="653" spans="1:2" x14ac:dyDescent="0.25">
      <c r="A653" s="112">
        <v>15393</v>
      </c>
      <c r="B653" s="105" t="s">
        <v>1452</v>
      </c>
    </row>
    <row r="654" spans="1:2" x14ac:dyDescent="0.25">
      <c r="A654" s="112">
        <v>15394</v>
      </c>
      <c r="B654" s="105" t="s">
        <v>1453</v>
      </c>
    </row>
    <row r="655" spans="1:2" x14ac:dyDescent="0.25">
      <c r="A655" s="112">
        <v>15395</v>
      </c>
      <c r="B655" s="105" t="s">
        <v>1454</v>
      </c>
    </row>
    <row r="656" spans="1:2" x14ac:dyDescent="0.25">
      <c r="A656" s="112">
        <v>15396</v>
      </c>
      <c r="B656" s="105" t="s">
        <v>1455</v>
      </c>
    </row>
    <row r="657" spans="1:2" x14ac:dyDescent="0.25">
      <c r="A657" s="112">
        <v>15397</v>
      </c>
      <c r="B657" s="105" t="s">
        <v>1456</v>
      </c>
    </row>
    <row r="658" spans="1:2" x14ac:dyDescent="0.25">
      <c r="A658" s="112">
        <v>15398</v>
      </c>
      <c r="B658" s="105" t="s">
        <v>1457</v>
      </c>
    </row>
    <row r="659" spans="1:2" x14ac:dyDescent="0.25">
      <c r="A659" s="112">
        <v>15399</v>
      </c>
      <c r="B659" s="105" t="s">
        <v>1458</v>
      </c>
    </row>
    <row r="660" spans="1:2" x14ac:dyDescent="0.25">
      <c r="A660" s="112">
        <v>15400</v>
      </c>
      <c r="B660" s="105" t="s">
        <v>1459</v>
      </c>
    </row>
    <row r="661" spans="1:2" x14ac:dyDescent="0.25">
      <c r="A661" s="112">
        <v>15401</v>
      </c>
      <c r="B661" s="105" t="s">
        <v>1460</v>
      </c>
    </row>
    <row r="662" spans="1:2" x14ac:dyDescent="0.25">
      <c r="A662" s="112">
        <v>15402</v>
      </c>
      <c r="B662" s="105" t="s">
        <v>1461</v>
      </c>
    </row>
    <row r="663" spans="1:2" x14ac:dyDescent="0.25">
      <c r="A663" s="112">
        <v>15403</v>
      </c>
      <c r="B663" s="105" t="s">
        <v>1462</v>
      </c>
    </row>
    <row r="664" spans="1:2" x14ac:dyDescent="0.25">
      <c r="A664" s="112">
        <v>15404</v>
      </c>
      <c r="B664" s="105" t="s">
        <v>1463</v>
      </c>
    </row>
    <row r="665" spans="1:2" x14ac:dyDescent="0.25">
      <c r="A665" s="112">
        <v>15405</v>
      </c>
      <c r="B665" s="105" t="s">
        <v>1464</v>
      </c>
    </row>
    <row r="666" spans="1:2" x14ac:dyDescent="0.25">
      <c r="A666" s="112">
        <v>15406</v>
      </c>
      <c r="B666" s="105" t="s">
        <v>1465</v>
      </c>
    </row>
    <row r="667" spans="1:2" x14ac:dyDescent="0.25">
      <c r="A667" s="112">
        <v>15407</v>
      </c>
      <c r="B667" s="105" t="s">
        <v>1466</v>
      </c>
    </row>
    <row r="668" spans="1:2" x14ac:dyDescent="0.25">
      <c r="A668" s="112">
        <v>15408</v>
      </c>
      <c r="B668" s="105" t="s">
        <v>1467</v>
      </c>
    </row>
    <row r="669" spans="1:2" x14ac:dyDescent="0.25">
      <c r="A669" s="112">
        <v>15409</v>
      </c>
      <c r="B669" s="105" t="s">
        <v>1468</v>
      </c>
    </row>
    <row r="670" spans="1:2" x14ac:dyDescent="0.25">
      <c r="A670" s="112">
        <v>15410</v>
      </c>
      <c r="B670" s="105" t="s">
        <v>1469</v>
      </c>
    </row>
    <row r="671" spans="1:2" x14ac:dyDescent="0.25">
      <c r="A671" s="112">
        <v>15411</v>
      </c>
      <c r="B671" s="105" t="s">
        <v>1470</v>
      </c>
    </row>
    <row r="672" spans="1:2" x14ac:dyDescent="0.25">
      <c r="A672" s="112">
        <v>15412</v>
      </c>
      <c r="B672" s="105" t="s">
        <v>1471</v>
      </c>
    </row>
    <row r="673" spans="1:2" x14ac:dyDescent="0.25">
      <c r="A673" s="112">
        <v>15413</v>
      </c>
      <c r="B673" s="105" t="s">
        <v>1472</v>
      </c>
    </row>
    <row r="674" spans="1:2" x14ac:dyDescent="0.25">
      <c r="A674" s="112">
        <v>15414</v>
      </c>
      <c r="B674" s="105" t="s">
        <v>1473</v>
      </c>
    </row>
    <row r="675" spans="1:2" x14ac:dyDescent="0.25">
      <c r="A675" s="112">
        <v>15415</v>
      </c>
      <c r="B675" s="105" t="s">
        <v>2030</v>
      </c>
    </row>
    <row r="676" spans="1:2" x14ac:dyDescent="0.25">
      <c r="A676" s="112">
        <v>15416</v>
      </c>
      <c r="B676" s="105" t="s">
        <v>1474</v>
      </c>
    </row>
    <row r="677" spans="1:2" x14ac:dyDescent="0.25">
      <c r="A677" s="112">
        <v>15417</v>
      </c>
      <c r="B677" s="105" t="s">
        <v>1475</v>
      </c>
    </row>
    <row r="678" spans="1:2" x14ac:dyDescent="0.25">
      <c r="A678" s="112">
        <v>15418</v>
      </c>
      <c r="B678" s="105" t="s">
        <v>1476</v>
      </c>
    </row>
    <row r="679" spans="1:2" x14ac:dyDescent="0.25">
      <c r="A679" s="112">
        <v>15419</v>
      </c>
      <c r="B679" s="105" t="s">
        <v>1477</v>
      </c>
    </row>
    <row r="680" spans="1:2" x14ac:dyDescent="0.25">
      <c r="A680" s="112">
        <v>15420</v>
      </c>
      <c r="B680" s="105" t="s">
        <v>2031</v>
      </c>
    </row>
    <row r="681" spans="1:2" x14ac:dyDescent="0.25">
      <c r="A681" s="112">
        <v>15421</v>
      </c>
      <c r="B681" s="105" t="s">
        <v>2032</v>
      </c>
    </row>
    <row r="682" spans="1:2" x14ac:dyDescent="0.25">
      <c r="A682" s="112">
        <v>15422</v>
      </c>
      <c r="B682" s="105" t="s">
        <v>1478</v>
      </c>
    </row>
    <row r="683" spans="1:2" x14ac:dyDescent="0.25">
      <c r="A683" s="112">
        <v>15423</v>
      </c>
      <c r="B683" s="105" t="s">
        <v>1479</v>
      </c>
    </row>
    <row r="684" spans="1:2" x14ac:dyDescent="0.25">
      <c r="A684" s="112">
        <v>15424</v>
      </c>
      <c r="B684" s="105" t="s">
        <v>1480</v>
      </c>
    </row>
    <row r="685" spans="1:2" x14ac:dyDescent="0.25">
      <c r="A685" s="112">
        <v>15425</v>
      </c>
      <c r="B685" s="105" t="s">
        <v>1481</v>
      </c>
    </row>
    <row r="686" spans="1:2" x14ac:dyDescent="0.25">
      <c r="A686" s="112">
        <v>15426</v>
      </c>
      <c r="B686" s="105" t="s">
        <v>1482</v>
      </c>
    </row>
    <row r="687" spans="1:2" x14ac:dyDescent="0.25">
      <c r="A687" s="112">
        <v>15427</v>
      </c>
      <c r="B687" s="105" t="s">
        <v>1483</v>
      </c>
    </row>
    <row r="688" spans="1:2" x14ac:dyDescent="0.25">
      <c r="A688" s="112">
        <v>15428</v>
      </c>
      <c r="B688" s="105" t="s">
        <v>1484</v>
      </c>
    </row>
    <row r="689" spans="1:2" x14ac:dyDescent="0.25">
      <c r="A689" s="112">
        <v>15429</v>
      </c>
      <c r="B689" s="105" t="s">
        <v>1485</v>
      </c>
    </row>
    <row r="690" spans="1:2" x14ac:dyDescent="0.25">
      <c r="A690" s="112">
        <v>15430</v>
      </c>
      <c r="B690" s="105" t="s">
        <v>1486</v>
      </c>
    </row>
    <row r="691" spans="1:2" x14ac:dyDescent="0.25">
      <c r="A691" s="112">
        <v>15431</v>
      </c>
      <c r="B691" s="105" t="s">
        <v>1487</v>
      </c>
    </row>
    <row r="692" spans="1:2" x14ac:dyDescent="0.25">
      <c r="A692" s="112">
        <v>15432</v>
      </c>
      <c r="B692" s="105" t="s">
        <v>1488</v>
      </c>
    </row>
    <row r="693" spans="1:2" x14ac:dyDescent="0.25">
      <c r="A693" s="112">
        <v>15433</v>
      </c>
      <c r="B693" s="105" t="s">
        <v>1489</v>
      </c>
    </row>
    <row r="694" spans="1:2" x14ac:dyDescent="0.25">
      <c r="A694" s="112">
        <v>15434</v>
      </c>
      <c r="B694" s="105" t="s">
        <v>1490</v>
      </c>
    </row>
    <row r="695" spans="1:2" x14ac:dyDescent="0.25">
      <c r="A695" s="112">
        <v>15435</v>
      </c>
      <c r="B695" s="105" t="s">
        <v>1491</v>
      </c>
    </row>
    <row r="696" spans="1:2" x14ac:dyDescent="0.25">
      <c r="A696" s="112">
        <v>15436</v>
      </c>
      <c r="B696" s="105" t="s">
        <v>1492</v>
      </c>
    </row>
    <row r="697" spans="1:2" x14ac:dyDescent="0.25">
      <c r="A697" s="112">
        <v>15437</v>
      </c>
      <c r="B697" s="105" t="s">
        <v>1493</v>
      </c>
    </row>
    <row r="698" spans="1:2" x14ac:dyDescent="0.25">
      <c r="A698" s="112">
        <v>15438</v>
      </c>
      <c r="B698" s="105" t="s">
        <v>1494</v>
      </c>
    </row>
    <row r="699" spans="1:2" x14ac:dyDescent="0.25">
      <c r="A699" s="112">
        <v>15439</v>
      </c>
      <c r="B699" s="105" t="s">
        <v>1495</v>
      </c>
    </row>
    <row r="700" spans="1:2" x14ac:dyDescent="0.25">
      <c r="A700" s="112">
        <v>15440</v>
      </c>
      <c r="B700" s="105" t="s">
        <v>1496</v>
      </c>
    </row>
    <row r="701" spans="1:2" x14ac:dyDescent="0.25">
      <c r="A701" s="112">
        <v>15441</v>
      </c>
      <c r="B701" s="105" t="s">
        <v>2033</v>
      </c>
    </row>
    <row r="702" spans="1:2" x14ac:dyDescent="0.25">
      <c r="A702" s="112">
        <v>15442</v>
      </c>
      <c r="B702" s="105" t="s">
        <v>2034</v>
      </c>
    </row>
    <row r="703" spans="1:2" x14ac:dyDescent="0.25">
      <c r="A703" s="112">
        <v>15443</v>
      </c>
      <c r="B703" s="105" t="s">
        <v>2035</v>
      </c>
    </row>
    <row r="704" spans="1:2" x14ac:dyDescent="0.25">
      <c r="A704" s="112">
        <v>15444</v>
      </c>
      <c r="B704" s="105" t="s">
        <v>1497</v>
      </c>
    </row>
    <row r="705" spans="1:2" x14ac:dyDescent="0.25">
      <c r="A705" s="112">
        <v>15445</v>
      </c>
      <c r="B705" s="105" t="s">
        <v>1498</v>
      </c>
    </row>
    <row r="706" spans="1:2" x14ac:dyDescent="0.25">
      <c r="A706" s="112">
        <v>15446</v>
      </c>
      <c r="B706" s="105" t="s">
        <v>1499</v>
      </c>
    </row>
    <row r="707" spans="1:2" x14ac:dyDescent="0.25">
      <c r="A707" s="112">
        <v>15447</v>
      </c>
      <c r="B707" s="105" t="s">
        <v>1500</v>
      </c>
    </row>
    <row r="708" spans="1:2" x14ac:dyDescent="0.25">
      <c r="A708" s="112">
        <v>15448</v>
      </c>
      <c r="B708" s="105" t="s">
        <v>1501</v>
      </c>
    </row>
    <row r="709" spans="1:2" x14ac:dyDescent="0.25">
      <c r="A709" s="112">
        <v>15449</v>
      </c>
      <c r="B709" s="105" t="s">
        <v>1502</v>
      </c>
    </row>
    <row r="710" spans="1:2" x14ac:dyDescent="0.25">
      <c r="A710" s="112">
        <v>15450</v>
      </c>
      <c r="B710" s="105" t="s">
        <v>1503</v>
      </c>
    </row>
    <row r="711" spans="1:2" x14ac:dyDescent="0.25">
      <c r="A711" s="112">
        <v>15451</v>
      </c>
      <c r="B711" s="105" t="s">
        <v>1504</v>
      </c>
    </row>
    <row r="712" spans="1:2" x14ac:dyDescent="0.25">
      <c r="A712" s="112">
        <v>15452</v>
      </c>
      <c r="B712" s="105" t="s">
        <v>1505</v>
      </c>
    </row>
    <row r="713" spans="1:2" x14ac:dyDescent="0.25">
      <c r="A713" s="112">
        <v>15453</v>
      </c>
      <c r="B713" s="105" t="s">
        <v>1506</v>
      </c>
    </row>
    <row r="714" spans="1:2" x14ac:dyDescent="0.25">
      <c r="A714" s="112">
        <v>15454</v>
      </c>
      <c r="B714" s="105" t="s">
        <v>1507</v>
      </c>
    </row>
    <row r="715" spans="1:2" x14ac:dyDescent="0.25">
      <c r="A715" s="112">
        <v>15455</v>
      </c>
      <c r="B715" s="105" t="s">
        <v>1508</v>
      </c>
    </row>
    <row r="716" spans="1:2" x14ac:dyDescent="0.25">
      <c r="A716" s="112">
        <v>15456</v>
      </c>
      <c r="B716" s="105" t="s">
        <v>1509</v>
      </c>
    </row>
    <row r="717" spans="1:2" x14ac:dyDescent="0.25">
      <c r="A717" s="112">
        <v>15457</v>
      </c>
      <c r="B717" s="105" t="s">
        <v>1510</v>
      </c>
    </row>
    <row r="718" spans="1:2" x14ac:dyDescent="0.25">
      <c r="A718" s="112">
        <v>15458</v>
      </c>
      <c r="B718" s="105" t="s">
        <v>1511</v>
      </c>
    </row>
    <row r="719" spans="1:2" x14ac:dyDescent="0.25">
      <c r="A719" s="112">
        <v>15459</v>
      </c>
      <c r="B719" s="105" t="s">
        <v>1512</v>
      </c>
    </row>
    <row r="720" spans="1:2" x14ac:dyDescent="0.25">
      <c r="A720" s="112">
        <v>15460</v>
      </c>
      <c r="B720" s="105" t="s">
        <v>1513</v>
      </c>
    </row>
    <row r="721" spans="1:2" x14ac:dyDescent="0.25">
      <c r="A721" s="112">
        <v>15461</v>
      </c>
      <c r="B721" s="105" t="s">
        <v>2036</v>
      </c>
    </row>
    <row r="722" spans="1:2" x14ac:dyDescent="0.25">
      <c r="A722" s="112">
        <v>15462</v>
      </c>
      <c r="B722" s="105" t="s">
        <v>1514</v>
      </c>
    </row>
    <row r="723" spans="1:2" x14ac:dyDescent="0.25">
      <c r="A723" s="112">
        <v>15463</v>
      </c>
      <c r="B723" s="105" t="s">
        <v>1515</v>
      </c>
    </row>
    <row r="724" spans="1:2" x14ac:dyDescent="0.25">
      <c r="A724" s="112">
        <v>15464</v>
      </c>
      <c r="B724" s="105" t="s">
        <v>1516</v>
      </c>
    </row>
    <row r="725" spans="1:2" x14ac:dyDescent="0.25">
      <c r="A725" s="112">
        <v>15465</v>
      </c>
      <c r="B725" s="105" t="s">
        <v>1517</v>
      </c>
    </row>
    <row r="726" spans="1:2" x14ac:dyDescent="0.25">
      <c r="A726" s="112">
        <v>15466</v>
      </c>
      <c r="B726" s="105" t="s">
        <v>1518</v>
      </c>
    </row>
    <row r="727" spans="1:2" x14ac:dyDescent="0.25">
      <c r="A727" s="112">
        <v>15467</v>
      </c>
      <c r="B727" s="105" t="s">
        <v>1519</v>
      </c>
    </row>
    <row r="728" spans="1:2" x14ac:dyDescent="0.25">
      <c r="A728" s="112">
        <v>15468</v>
      </c>
      <c r="B728" s="105" t="s">
        <v>1520</v>
      </c>
    </row>
    <row r="729" spans="1:2" x14ac:dyDescent="0.25">
      <c r="A729" s="112">
        <v>15469</v>
      </c>
      <c r="B729" s="105" t="s">
        <v>1521</v>
      </c>
    </row>
    <row r="730" spans="1:2" x14ac:dyDescent="0.25">
      <c r="A730" s="112">
        <v>15470</v>
      </c>
      <c r="B730" s="105" t="s">
        <v>1522</v>
      </c>
    </row>
    <row r="731" spans="1:2" x14ac:dyDescent="0.25">
      <c r="A731" s="112">
        <v>15471</v>
      </c>
      <c r="B731" s="105" t="s">
        <v>1523</v>
      </c>
    </row>
    <row r="732" spans="1:2" x14ac:dyDescent="0.25">
      <c r="A732" s="112">
        <v>15472</v>
      </c>
      <c r="B732" s="105" t="s">
        <v>1524</v>
      </c>
    </row>
    <row r="733" spans="1:2" x14ac:dyDescent="0.25">
      <c r="A733" s="112">
        <v>15473</v>
      </c>
      <c r="B733" s="105" t="s">
        <v>1525</v>
      </c>
    </row>
    <row r="734" spans="1:2" x14ac:dyDescent="0.25">
      <c r="A734" s="112">
        <v>15474</v>
      </c>
      <c r="B734" s="105" t="s">
        <v>1526</v>
      </c>
    </row>
    <row r="735" spans="1:2" x14ac:dyDescent="0.25">
      <c r="A735" s="112">
        <v>15475</v>
      </c>
      <c r="B735" s="105" t="s">
        <v>1527</v>
      </c>
    </row>
    <row r="736" spans="1:2" x14ac:dyDescent="0.25">
      <c r="A736" s="112">
        <v>15476</v>
      </c>
      <c r="B736" s="105" t="s">
        <v>1528</v>
      </c>
    </row>
    <row r="737" spans="1:2" x14ac:dyDescent="0.25">
      <c r="A737" s="112">
        <v>15477</v>
      </c>
      <c r="B737" s="105" t="s">
        <v>1529</v>
      </c>
    </row>
    <row r="738" spans="1:2" x14ac:dyDescent="0.25">
      <c r="A738" s="112">
        <v>15478</v>
      </c>
      <c r="B738" s="105" t="s">
        <v>2037</v>
      </c>
    </row>
    <row r="739" spans="1:2" x14ac:dyDescent="0.25">
      <c r="A739" s="112">
        <v>15479</v>
      </c>
      <c r="B739" s="105" t="s">
        <v>1530</v>
      </c>
    </row>
    <row r="740" spans="1:2" x14ac:dyDescent="0.25">
      <c r="A740" s="112">
        <v>15480</v>
      </c>
      <c r="B740" s="105" t="s">
        <v>1531</v>
      </c>
    </row>
    <row r="741" spans="1:2" x14ac:dyDescent="0.25">
      <c r="A741" s="112">
        <v>15481</v>
      </c>
      <c r="B741" s="105" t="s">
        <v>1532</v>
      </c>
    </row>
    <row r="742" spans="1:2" x14ac:dyDescent="0.25">
      <c r="A742" s="112">
        <v>15482</v>
      </c>
      <c r="B742" s="105" t="s">
        <v>1533</v>
      </c>
    </row>
    <row r="743" spans="1:2" x14ac:dyDescent="0.25">
      <c r="A743" s="112">
        <v>15483</v>
      </c>
      <c r="B743" s="105" t="s">
        <v>1534</v>
      </c>
    </row>
    <row r="744" spans="1:2" x14ac:dyDescent="0.25">
      <c r="A744" s="112">
        <v>15484</v>
      </c>
      <c r="B744" s="105" t="s">
        <v>1535</v>
      </c>
    </row>
    <row r="745" spans="1:2" x14ac:dyDescent="0.25">
      <c r="A745" s="112">
        <v>15485</v>
      </c>
      <c r="B745" s="105" t="s">
        <v>1536</v>
      </c>
    </row>
    <row r="746" spans="1:2" x14ac:dyDescent="0.25">
      <c r="A746" s="112">
        <v>15486</v>
      </c>
      <c r="B746" s="105" t="s">
        <v>1537</v>
      </c>
    </row>
    <row r="747" spans="1:2" x14ac:dyDescent="0.25">
      <c r="A747" s="112">
        <v>15487</v>
      </c>
      <c r="B747" s="105" t="s">
        <v>1538</v>
      </c>
    </row>
    <row r="748" spans="1:2" x14ac:dyDescent="0.25">
      <c r="A748" s="112">
        <v>15488</v>
      </c>
      <c r="B748" s="105" t="s">
        <v>1539</v>
      </c>
    </row>
    <row r="749" spans="1:2" x14ac:dyDescent="0.25">
      <c r="A749" s="112">
        <v>15489</v>
      </c>
      <c r="B749" s="105" t="s">
        <v>2038</v>
      </c>
    </row>
    <row r="750" spans="1:2" x14ac:dyDescent="0.25">
      <c r="A750" s="112">
        <v>15490</v>
      </c>
      <c r="B750" s="105" t="s">
        <v>1540</v>
      </c>
    </row>
    <row r="751" spans="1:2" x14ac:dyDescent="0.25">
      <c r="A751" s="112">
        <v>15492</v>
      </c>
      <c r="B751" s="105" t="s">
        <v>2039</v>
      </c>
    </row>
    <row r="752" spans="1:2" x14ac:dyDescent="0.25">
      <c r="A752" s="112">
        <v>15493</v>
      </c>
      <c r="B752" s="105" t="s">
        <v>1541</v>
      </c>
    </row>
    <row r="753" spans="1:2" x14ac:dyDescent="0.25">
      <c r="A753" s="112">
        <v>15494</v>
      </c>
      <c r="B753" s="105" t="s">
        <v>1542</v>
      </c>
    </row>
    <row r="754" spans="1:2" x14ac:dyDescent="0.25">
      <c r="A754" s="112">
        <v>15495</v>
      </c>
      <c r="B754" s="105" t="s">
        <v>1543</v>
      </c>
    </row>
    <row r="755" spans="1:2" x14ac:dyDescent="0.25">
      <c r="A755" s="112">
        <v>15496</v>
      </c>
      <c r="B755" s="105" t="s">
        <v>1544</v>
      </c>
    </row>
    <row r="756" spans="1:2" x14ac:dyDescent="0.25">
      <c r="A756" s="112">
        <v>15497</v>
      </c>
      <c r="B756" s="105" t="s">
        <v>1545</v>
      </c>
    </row>
    <row r="757" spans="1:2" x14ac:dyDescent="0.25">
      <c r="A757" s="112">
        <v>15498</v>
      </c>
      <c r="B757" s="105" t="s">
        <v>1546</v>
      </c>
    </row>
    <row r="758" spans="1:2" x14ac:dyDescent="0.25">
      <c r="A758" s="112">
        <v>15499</v>
      </c>
      <c r="B758" s="105" t="s">
        <v>1547</v>
      </c>
    </row>
    <row r="759" spans="1:2" x14ac:dyDescent="0.25">
      <c r="A759" s="112">
        <v>15500</v>
      </c>
      <c r="B759" s="105" t="s">
        <v>1548</v>
      </c>
    </row>
    <row r="760" spans="1:2" x14ac:dyDescent="0.25">
      <c r="A760" s="112">
        <v>15501</v>
      </c>
      <c r="B760" s="105" t="s">
        <v>1549</v>
      </c>
    </row>
    <row r="761" spans="1:2" x14ac:dyDescent="0.25">
      <c r="A761" s="112">
        <v>15502</v>
      </c>
      <c r="B761" s="105" t="s">
        <v>1550</v>
      </c>
    </row>
    <row r="762" spans="1:2" x14ac:dyDescent="0.25">
      <c r="A762" s="112">
        <v>15503</v>
      </c>
      <c r="B762" s="105" t="s">
        <v>1551</v>
      </c>
    </row>
    <row r="763" spans="1:2" x14ac:dyDescent="0.25">
      <c r="A763" s="112">
        <v>15504</v>
      </c>
      <c r="B763" s="105" t="s">
        <v>2040</v>
      </c>
    </row>
    <row r="764" spans="1:2" x14ac:dyDescent="0.25">
      <c r="A764" s="112">
        <v>15505</v>
      </c>
      <c r="B764" s="105" t="s">
        <v>2041</v>
      </c>
    </row>
    <row r="765" spans="1:2" x14ac:dyDescent="0.25">
      <c r="A765" s="112">
        <v>15506</v>
      </c>
      <c r="B765" s="105" t="s">
        <v>1552</v>
      </c>
    </row>
    <row r="766" spans="1:2" x14ac:dyDescent="0.25">
      <c r="A766" s="112">
        <v>15507</v>
      </c>
      <c r="B766" s="105" t="s">
        <v>1553</v>
      </c>
    </row>
    <row r="767" spans="1:2" x14ac:dyDescent="0.25">
      <c r="A767" s="112">
        <v>15508</v>
      </c>
      <c r="B767" s="105" t="s">
        <v>1554</v>
      </c>
    </row>
    <row r="768" spans="1:2" x14ac:dyDescent="0.25">
      <c r="A768" s="112">
        <v>15509</v>
      </c>
      <c r="B768" s="105" t="s">
        <v>1555</v>
      </c>
    </row>
    <row r="769" spans="1:2" x14ac:dyDescent="0.25">
      <c r="A769" s="112">
        <v>15510</v>
      </c>
      <c r="B769" s="105" t="s">
        <v>1556</v>
      </c>
    </row>
    <row r="770" spans="1:2" x14ac:dyDescent="0.25">
      <c r="A770" s="112">
        <v>15511</v>
      </c>
      <c r="B770" s="105" t="s">
        <v>1557</v>
      </c>
    </row>
    <row r="771" spans="1:2" x14ac:dyDescent="0.25">
      <c r="A771" s="112">
        <v>15512</v>
      </c>
      <c r="B771" s="105" t="s">
        <v>1558</v>
      </c>
    </row>
    <row r="772" spans="1:2" x14ac:dyDescent="0.25">
      <c r="A772" s="112">
        <v>15513</v>
      </c>
      <c r="B772" s="105" t="s">
        <v>1559</v>
      </c>
    </row>
    <row r="773" spans="1:2" x14ac:dyDescent="0.25">
      <c r="A773" s="112">
        <v>15514</v>
      </c>
      <c r="B773" s="105" t="s">
        <v>1560</v>
      </c>
    </row>
    <row r="774" spans="1:2" x14ac:dyDescent="0.25">
      <c r="A774" s="112">
        <v>15515</v>
      </c>
      <c r="B774" s="105" t="s">
        <v>1561</v>
      </c>
    </row>
    <row r="775" spans="1:2" x14ac:dyDescent="0.25">
      <c r="A775" s="112">
        <v>15516</v>
      </c>
      <c r="B775" s="105" t="s">
        <v>1562</v>
      </c>
    </row>
    <row r="776" spans="1:2" x14ac:dyDescent="0.25">
      <c r="A776" s="112">
        <v>15517</v>
      </c>
      <c r="B776" s="105" t="s">
        <v>1563</v>
      </c>
    </row>
    <row r="777" spans="1:2" x14ac:dyDescent="0.25">
      <c r="A777" s="112">
        <v>15518</v>
      </c>
      <c r="B777" s="105" t="s">
        <v>1564</v>
      </c>
    </row>
    <row r="778" spans="1:2" x14ac:dyDescent="0.25">
      <c r="A778" s="112">
        <v>15519</v>
      </c>
      <c r="B778" s="105" t="s">
        <v>1565</v>
      </c>
    </row>
    <row r="779" spans="1:2" x14ac:dyDescent="0.25">
      <c r="A779" s="112">
        <v>15520</v>
      </c>
      <c r="B779" s="105" t="s">
        <v>1566</v>
      </c>
    </row>
    <row r="780" spans="1:2" x14ac:dyDescent="0.25">
      <c r="A780" s="112">
        <v>15521</v>
      </c>
      <c r="B780" s="105" t="s">
        <v>1567</v>
      </c>
    </row>
    <row r="781" spans="1:2" x14ac:dyDescent="0.25">
      <c r="A781" s="112">
        <v>15522</v>
      </c>
      <c r="B781" s="105" t="s">
        <v>1568</v>
      </c>
    </row>
    <row r="782" spans="1:2" x14ac:dyDescent="0.25">
      <c r="A782" s="112">
        <v>15523</v>
      </c>
      <c r="B782" s="105" t="s">
        <v>1569</v>
      </c>
    </row>
    <row r="783" spans="1:2" x14ac:dyDescent="0.25">
      <c r="A783" s="112">
        <v>15524</v>
      </c>
      <c r="B783" s="105" t="s">
        <v>1570</v>
      </c>
    </row>
    <row r="784" spans="1:2" x14ac:dyDescent="0.25">
      <c r="A784" s="112">
        <v>15525</v>
      </c>
      <c r="B784" s="105" t="s">
        <v>1571</v>
      </c>
    </row>
    <row r="785" spans="1:2" x14ac:dyDescent="0.25">
      <c r="A785" s="112">
        <v>15526</v>
      </c>
      <c r="B785" s="105" t="s">
        <v>1572</v>
      </c>
    </row>
    <row r="786" spans="1:2" x14ac:dyDescent="0.25">
      <c r="A786" s="112">
        <v>15527</v>
      </c>
      <c r="B786" s="105" t="s">
        <v>1573</v>
      </c>
    </row>
    <row r="787" spans="1:2" x14ac:dyDescent="0.25">
      <c r="A787" s="112">
        <v>15528</v>
      </c>
      <c r="B787" s="105" t="s">
        <v>1574</v>
      </c>
    </row>
    <row r="788" spans="1:2" x14ac:dyDescent="0.25">
      <c r="A788" s="112">
        <v>15529</v>
      </c>
      <c r="B788" s="105" t="s">
        <v>1575</v>
      </c>
    </row>
    <row r="789" spans="1:2" x14ac:dyDescent="0.25">
      <c r="A789" s="112">
        <v>15530</v>
      </c>
      <c r="B789" s="105" t="s">
        <v>1576</v>
      </c>
    </row>
    <row r="790" spans="1:2" x14ac:dyDescent="0.25">
      <c r="A790" s="112">
        <v>15531</v>
      </c>
      <c r="B790" s="105" t="s">
        <v>1577</v>
      </c>
    </row>
    <row r="791" spans="1:2" x14ac:dyDescent="0.25">
      <c r="A791" s="112">
        <v>15532</v>
      </c>
      <c r="B791" s="105" t="s">
        <v>1578</v>
      </c>
    </row>
    <row r="792" spans="1:2" x14ac:dyDescent="0.25">
      <c r="A792" s="112">
        <v>15533</v>
      </c>
      <c r="B792" s="105" t="s">
        <v>1579</v>
      </c>
    </row>
    <row r="793" spans="1:2" x14ac:dyDescent="0.25">
      <c r="A793" s="112">
        <v>15534</v>
      </c>
      <c r="B793" s="105" t="s">
        <v>1580</v>
      </c>
    </row>
    <row r="794" spans="1:2" x14ac:dyDescent="0.25">
      <c r="A794" s="112">
        <v>15535</v>
      </c>
      <c r="B794" s="105" t="s">
        <v>1581</v>
      </c>
    </row>
    <row r="795" spans="1:2" x14ac:dyDescent="0.25">
      <c r="A795" s="112">
        <v>15536</v>
      </c>
      <c r="B795" s="105" t="s">
        <v>1582</v>
      </c>
    </row>
    <row r="796" spans="1:2" x14ac:dyDescent="0.25">
      <c r="A796" s="112">
        <v>15537</v>
      </c>
      <c r="B796" s="105" t="s">
        <v>1583</v>
      </c>
    </row>
    <row r="797" spans="1:2" x14ac:dyDescent="0.25">
      <c r="A797" s="112">
        <v>15538</v>
      </c>
      <c r="B797" s="105" t="s">
        <v>1584</v>
      </c>
    </row>
    <row r="798" spans="1:2" x14ac:dyDescent="0.25">
      <c r="A798" s="112">
        <v>15539</v>
      </c>
      <c r="B798" s="105" t="s">
        <v>1585</v>
      </c>
    </row>
    <row r="799" spans="1:2" x14ac:dyDescent="0.25">
      <c r="A799" s="112">
        <v>15540</v>
      </c>
      <c r="B799" s="105" t="s">
        <v>1586</v>
      </c>
    </row>
    <row r="800" spans="1:2" x14ac:dyDescent="0.25">
      <c r="A800" s="112">
        <v>15541</v>
      </c>
      <c r="B800" s="105" t="s">
        <v>2042</v>
      </c>
    </row>
    <row r="801" spans="1:2" x14ac:dyDescent="0.25">
      <c r="A801" s="112">
        <v>15542</v>
      </c>
      <c r="B801" s="105" t="s">
        <v>2043</v>
      </c>
    </row>
    <row r="802" spans="1:2" x14ac:dyDescent="0.25">
      <c r="A802" s="112">
        <v>15543</v>
      </c>
      <c r="B802" s="105" t="s">
        <v>2044</v>
      </c>
    </row>
    <row r="803" spans="1:2" x14ac:dyDescent="0.25">
      <c r="A803" s="112">
        <v>15544</v>
      </c>
      <c r="B803" s="105" t="s">
        <v>1587</v>
      </c>
    </row>
    <row r="804" spans="1:2" x14ac:dyDescent="0.25">
      <c r="A804" s="112">
        <v>15545</v>
      </c>
      <c r="B804" s="105" t="s">
        <v>1588</v>
      </c>
    </row>
    <row r="805" spans="1:2" x14ac:dyDescent="0.25">
      <c r="A805" s="112">
        <v>15546</v>
      </c>
      <c r="B805" s="105" t="s">
        <v>1589</v>
      </c>
    </row>
    <row r="806" spans="1:2" x14ac:dyDescent="0.25">
      <c r="A806" s="112">
        <v>15547</v>
      </c>
      <c r="B806" s="105" t="s">
        <v>1590</v>
      </c>
    </row>
    <row r="807" spans="1:2" x14ac:dyDescent="0.25">
      <c r="A807" s="112">
        <v>15548</v>
      </c>
      <c r="B807" s="105" t="s">
        <v>1591</v>
      </c>
    </row>
    <row r="808" spans="1:2" x14ac:dyDescent="0.25">
      <c r="A808" s="112">
        <v>15549</v>
      </c>
      <c r="B808" s="105" t="s">
        <v>1592</v>
      </c>
    </row>
    <row r="809" spans="1:2" x14ac:dyDescent="0.25">
      <c r="A809" s="112">
        <v>15550</v>
      </c>
      <c r="B809" s="105" t="s">
        <v>1593</v>
      </c>
    </row>
    <row r="810" spans="1:2" x14ac:dyDescent="0.25">
      <c r="A810" s="112">
        <v>15551</v>
      </c>
      <c r="B810" s="105" t="s">
        <v>1594</v>
      </c>
    </row>
    <row r="811" spans="1:2" x14ac:dyDescent="0.25">
      <c r="A811" s="112">
        <v>15552</v>
      </c>
      <c r="B811" s="105" t="s">
        <v>1595</v>
      </c>
    </row>
    <row r="812" spans="1:2" x14ac:dyDescent="0.25">
      <c r="A812" s="112">
        <v>15553</v>
      </c>
      <c r="B812" s="105" t="s">
        <v>1596</v>
      </c>
    </row>
    <row r="813" spans="1:2" x14ac:dyDescent="0.25">
      <c r="A813" s="112">
        <v>15554</v>
      </c>
      <c r="B813" s="105" t="s">
        <v>1597</v>
      </c>
    </row>
    <row r="814" spans="1:2" x14ac:dyDescent="0.25">
      <c r="A814" s="112">
        <v>15555</v>
      </c>
      <c r="B814" s="105" t="s">
        <v>1598</v>
      </c>
    </row>
    <row r="815" spans="1:2" x14ac:dyDescent="0.25">
      <c r="A815" s="112">
        <v>15556</v>
      </c>
      <c r="B815" s="105" t="s">
        <v>1599</v>
      </c>
    </row>
    <row r="816" spans="1:2" x14ac:dyDescent="0.25">
      <c r="A816" s="112">
        <v>15557</v>
      </c>
      <c r="B816" s="105" t="s">
        <v>1600</v>
      </c>
    </row>
    <row r="817" spans="1:2" x14ac:dyDescent="0.25">
      <c r="A817" s="112">
        <v>15558</v>
      </c>
      <c r="B817" s="105" t="s">
        <v>1601</v>
      </c>
    </row>
    <row r="818" spans="1:2" x14ac:dyDescent="0.25">
      <c r="A818" s="112">
        <v>15559</v>
      </c>
      <c r="B818" s="105" t="s">
        <v>1602</v>
      </c>
    </row>
    <row r="819" spans="1:2" x14ac:dyDescent="0.25">
      <c r="A819" s="112">
        <v>15560</v>
      </c>
      <c r="B819" s="105" t="s">
        <v>1603</v>
      </c>
    </row>
    <row r="820" spans="1:2" x14ac:dyDescent="0.25">
      <c r="A820" s="112">
        <v>15561</v>
      </c>
      <c r="B820" s="105" t="s">
        <v>2045</v>
      </c>
    </row>
    <row r="821" spans="1:2" x14ac:dyDescent="0.25">
      <c r="A821" s="112">
        <v>15562</v>
      </c>
      <c r="B821" s="105" t="s">
        <v>1604</v>
      </c>
    </row>
    <row r="822" spans="1:2" x14ac:dyDescent="0.25">
      <c r="A822" s="112">
        <v>15563</v>
      </c>
      <c r="B822" s="105" t="s">
        <v>1605</v>
      </c>
    </row>
    <row r="823" spans="1:2" x14ac:dyDescent="0.25">
      <c r="A823" s="112">
        <v>15564</v>
      </c>
      <c r="B823" s="105" t="s">
        <v>2046</v>
      </c>
    </row>
    <row r="824" spans="1:2" x14ac:dyDescent="0.25">
      <c r="A824" s="112">
        <v>15565</v>
      </c>
      <c r="B824" s="105" t="s">
        <v>1606</v>
      </c>
    </row>
    <row r="825" spans="1:2" x14ac:dyDescent="0.25">
      <c r="A825" s="112">
        <v>15566</v>
      </c>
      <c r="B825" s="105" t="s">
        <v>1607</v>
      </c>
    </row>
    <row r="826" spans="1:2" x14ac:dyDescent="0.25">
      <c r="A826" s="112">
        <v>15567</v>
      </c>
      <c r="B826" s="105" t="s">
        <v>1608</v>
      </c>
    </row>
    <row r="827" spans="1:2" x14ac:dyDescent="0.25">
      <c r="A827" s="112">
        <v>15568</v>
      </c>
      <c r="B827" s="105" t="s">
        <v>1609</v>
      </c>
    </row>
    <row r="828" spans="1:2" x14ac:dyDescent="0.25">
      <c r="A828" s="112">
        <v>15569</v>
      </c>
      <c r="B828" s="105" t="s">
        <v>1610</v>
      </c>
    </row>
    <row r="829" spans="1:2" x14ac:dyDescent="0.25">
      <c r="A829" s="112">
        <v>15570</v>
      </c>
      <c r="B829" s="105" t="s">
        <v>1611</v>
      </c>
    </row>
    <row r="830" spans="1:2" x14ac:dyDescent="0.25">
      <c r="A830" s="112">
        <v>15571</v>
      </c>
      <c r="B830" s="105" t="s">
        <v>1612</v>
      </c>
    </row>
    <row r="831" spans="1:2" x14ac:dyDescent="0.25">
      <c r="A831" s="112">
        <v>15572</v>
      </c>
      <c r="B831" s="105" t="s">
        <v>1613</v>
      </c>
    </row>
    <row r="832" spans="1:2" x14ac:dyDescent="0.25">
      <c r="A832" s="112">
        <v>15573</v>
      </c>
      <c r="B832" s="105" t="s">
        <v>1614</v>
      </c>
    </row>
    <row r="833" spans="1:2" x14ac:dyDescent="0.25">
      <c r="A833" s="112">
        <v>15574</v>
      </c>
      <c r="B833" s="105" t="s">
        <v>1615</v>
      </c>
    </row>
    <row r="834" spans="1:2" x14ac:dyDescent="0.25">
      <c r="A834" s="112">
        <v>15575</v>
      </c>
      <c r="B834" s="105" t="s">
        <v>1616</v>
      </c>
    </row>
    <row r="835" spans="1:2" x14ac:dyDescent="0.25">
      <c r="A835" s="112">
        <v>15576</v>
      </c>
      <c r="B835" s="105" t="s">
        <v>1617</v>
      </c>
    </row>
    <row r="836" spans="1:2" x14ac:dyDescent="0.25">
      <c r="A836" s="112">
        <v>15577</v>
      </c>
      <c r="B836" s="105" t="s">
        <v>1618</v>
      </c>
    </row>
    <row r="837" spans="1:2" x14ac:dyDescent="0.25">
      <c r="A837" s="112">
        <v>15578</v>
      </c>
      <c r="B837" s="105" t="s">
        <v>1619</v>
      </c>
    </row>
    <row r="838" spans="1:2" x14ac:dyDescent="0.25">
      <c r="A838" s="112">
        <v>15579</v>
      </c>
      <c r="B838" s="105" t="s">
        <v>1620</v>
      </c>
    </row>
    <row r="839" spans="1:2" x14ac:dyDescent="0.25">
      <c r="A839" s="112">
        <v>15580</v>
      </c>
      <c r="B839" s="105" t="s">
        <v>1621</v>
      </c>
    </row>
    <row r="840" spans="1:2" x14ac:dyDescent="0.25">
      <c r="A840" s="112">
        <v>15581</v>
      </c>
      <c r="B840" s="105" t="s">
        <v>1622</v>
      </c>
    </row>
    <row r="841" spans="1:2" x14ac:dyDescent="0.25">
      <c r="A841" s="112">
        <v>15582</v>
      </c>
      <c r="B841" s="105" t="s">
        <v>1623</v>
      </c>
    </row>
    <row r="842" spans="1:2" x14ac:dyDescent="0.25">
      <c r="A842" s="112">
        <v>15583</v>
      </c>
      <c r="B842" s="105" t="s">
        <v>1624</v>
      </c>
    </row>
    <row r="843" spans="1:2" x14ac:dyDescent="0.25">
      <c r="A843" s="112">
        <v>15584</v>
      </c>
      <c r="B843" s="105" t="s">
        <v>1625</v>
      </c>
    </row>
    <row r="844" spans="1:2" x14ac:dyDescent="0.25">
      <c r="A844" s="112">
        <v>15585</v>
      </c>
      <c r="B844" s="105" t="s">
        <v>1626</v>
      </c>
    </row>
    <row r="845" spans="1:2" x14ac:dyDescent="0.25">
      <c r="A845" s="112">
        <v>15586</v>
      </c>
      <c r="B845" s="105" t="s">
        <v>1627</v>
      </c>
    </row>
    <row r="846" spans="1:2" x14ac:dyDescent="0.25">
      <c r="A846" s="112">
        <v>15587</v>
      </c>
      <c r="B846" s="105" t="s">
        <v>2047</v>
      </c>
    </row>
    <row r="847" spans="1:2" x14ac:dyDescent="0.25">
      <c r="A847" s="112">
        <v>15588</v>
      </c>
      <c r="B847" s="105" t="s">
        <v>1628</v>
      </c>
    </row>
    <row r="848" spans="1:2" x14ac:dyDescent="0.25">
      <c r="A848" s="112">
        <v>15589</v>
      </c>
      <c r="B848" s="105" t="s">
        <v>1629</v>
      </c>
    </row>
    <row r="849" spans="1:2" x14ac:dyDescent="0.25">
      <c r="A849" s="112">
        <v>15590</v>
      </c>
      <c r="B849" s="105" t="s">
        <v>1630</v>
      </c>
    </row>
    <row r="850" spans="1:2" x14ac:dyDescent="0.25">
      <c r="A850" s="112">
        <v>15591</v>
      </c>
      <c r="B850" s="105" t="s">
        <v>1631</v>
      </c>
    </row>
    <row r="851" spans="1:2" x14ac:dyDescent="0.25">
      <c r="A851" s="112">
        <v>15592</v>
      </c>
      <c r="B851" s="105" t="s">
        <v>1632</v>
      </c>
    </row>
    <row r="852" spans="1:2" x14ac:dyDescent="0.25">
      <c r="A852" s="112">
        <v>15593</v>
      </c>
      <c r="B852" s="105" t="s">
        <v>1633</v>
      </c>
    </row>
    <row r="853" spans="1:2" x14ac:dyDescent="0.25">
      <c r="A853" s="112">
        <v>15594</v>
      </c>
      <c r="B853" s="105" t="s">
        <v>1634</v>
      </c>
    </row>
    <row r="854" spans="1:2" x14ac:dyDescent="0.25">
      <c r="A854" s="112">
        <v>15595</v>
      </c>
      <c r="B854" s="105" t="s">
        <v>1635</v>
      </c>
    </row>
    <row r="855" spans="1:2" x14ac:dyDescent="0.25">
      <c r="A855" s="112">
        <v>15596</v>
      </c>
      <c r="B855" s="105" t="s">
        <v>1636</v>
      </c>
    </row>
    <row r="856" spans="1:2" x14ac:dyDescent="0.25">
      <c r="A856" s="112">
        <v>15597</v>
      </c>
      <c r="B856" s="105" t="s">
        <v>2048</v>
      </c>
    </row>
    <row r="857" spans="1:2" x14ac:dyDescent="0.25">
      <c r="A857" s="112">
        <v>15598</v>
      </c>
      <c r="B857" s="105" t="s">
        <v>1637</v>
      </c>
    </row>
    <row r="858" spans="1:2" x14ac:dyDescent="0.25">
      <c r="A858" s="112">
        <v>15599</v>
      </c>
      <c r="B858" s="105" t="s">
        <v>1638</v>
      </c>
    </row>
    <row r="859" spans="1:2" x14ac:dyDescent="0.25">
      <c r="A859" s="112">
        <v>15600</v>
      </c>
      <c r="B859" s="105" t="s">
        <v>2049</v>
      </c>
    </row>
    <row r="860" spans="1:2" x14ac:dyDescent="0.25">
      <c r="A860" s="112">
        <v>15601</v>
      </c>
      <c r="B860" s="105" t="s">
        <v>1639</v>
      </c>
    </row>
    <row r="861" spans="1:2" x14ac:dyDescent="0.25">
      <c r="A861" s="112">
        <v>15602</v>
      </c>
      <c r="B861" s="105" t="s">
        <v>1640</v>
      </c>
    </row>
    <row r="862" spans="1:2" x14ac:dyDescent="0.25">
      <c r="A862" s="112">
        <v>15603</v>
      </c>
      <c r="B862" s="105" t="s">
        <v>1641</v>
      </c>
    </row>
    <row r="863" spans="1:2" x14ac:dyDescent="0.25">
      <c r="A863" s="112">
        <v>15604</v>
      </c>
      <c r="B863" s="105" t="s">
        <v>1642</v>
      </c>
    </row>
    <row r="864" spans="1:2" x14ac:dyDescent="0.25">
      <c r="A864" s="112">
        <v>15605</v>
      </c>
      <c r="B864" s="105" t="s">
        <v>1643</v>
      </c>
    </row>
    <row r="865" spans="1:2" x14ac:dyDescent="0.25">
      <c r="A865" s="112">
        <v>15606</v>
      </c>
      <c r="B865" s="105" t="s">
        <v>1644</v>
      </c>
    </row>
    <row r="866" spans="1:2" x14ac:dyDescent="0.25">
      <c r="A866" s="112">
        <v>15607</v>
      </c>
      <c r="B866" s="105" t="s">
        <v>1645</v>
      </c>
    </row>
    <row r="867" spans="1:2" x14ac:dyDescent="0.25">
      <c r="A867" s="112">
        <v>15608</v>
      </c>
      <c r="B867" s="105" t="s">
        <v>1646</v>
      </c>
    </row>
    <row r="868" spans="1:2" x14ac:dyDescent="0.25">
      <c r="A868" s="112">
        <v>15609</v>
      </c>
      <c r="B868" s="105" t="s">
        <v>1647</v>
      </c>
    </row>
    <row r="869" spans="1:2" x14ac:dyDescent="0.25">
      <c r="A869" s="112">
        <v>15610</v>
      </c>
      <c r="B869" s="105" t="s">
        <v>1648</v>
      </c>
    </row>
    <row r="870" spans="1:2" x14ac:dyDescent="0.25">
      <c r="A870" s="112">
        <v>15611</v>
      </c>
      <c r="B870" s="105" t="s">
        <v>1649</v>
      </c>
    </row>
    <row r="871" spans="1:2" x14ac:dyDescent="0.25">
      <c r="A871" s="112">
        <v>15612</v>
      </c>
      <c r="B871" s="105" t="s">
        <v>1650</v>
      </c>
    </row>
    <row r="872" spans="1:2" x14ac:dyDescent="0.25">
      <c r="A872" s="112">
        <v>15613</v>
      </c>
      <c r="B872" s="105" t="s">
        <v>1651</v>
      </c>
    </row>
    <row r="873" spans="1:2" x14ac:dyDescent="0.25">
      <c r="A873" s="112">
        <v>15614</v>
      </c>
      <c r="B873" s="105" t="s">
        <v>1652</v>
      </c>
    </row>
    <row r="874" spans="1:2" x14ac:dyDescent="0.25">
      <c r="A874" s="112">
        <v>15615</v>
      </c>
      <c r="B874" s="105" t="s">
        <v>1653</v>
      </c>
    </row>
    <row r="875" spans="1:2" x14ac:dyDescent="0.25">
      <c r="A875" s="112">
        <v>15616</v>
      </c>
      <c r="B875" s="105" t="s">
        <v>1654</v>
      </c>
    </row>
    <row r="876" spans="1:2" x14ac:dyDescent="0.25">
      <c r="A876" s="112">
        <v>15617</v>
      </c>
      <c r="B876" s="105" t="s">
        <v>1655</v>
      </c>
    </row>
    <row r="877" spans="1:2" x14ac:dyDescent="0.25">
      <c r="A877" s="112">
        <v>15618</v>
      </c>
      <c r="B877" s="105" t="s">
        <v>1656</v>
      </c>
    </row>
    <row r="878" spans="1:2" x14ac:dyDescent="0.25">
      <c r="A878" s="112">
        <v>15619</v>
      </c>
      <c r="B878" s="105" t="s">
        <v>1657</v>
      </c>
    </row>
    <row r="879" spans="1:2" x14ac:dyDescent="0.25">
      <c r="A879" s="112">
        <v>15620</v>
      </c>
      <c r="B879" s="105" t="s">
        <v>1658</v>
      </c>
    </row>
    <row r="880" spans="1:2" x14ac:dyDescent="0.25">
      <c r="A880" s="112">
        <v>15621</v>
      </c>
      <c r="B880" s="105" t="s">
        <v>1659</v>
      </c>
    </row>
    <row r="881" spans="1:2" x14ac:dyDescent="0.25">
      <c r="A881" s="112">
        <v>15622</v>
      </c>
      <c r="B881" s="105" t="s">
        <v>1660</v>
      </c>
    </row>
    <row r="882" spans="1:2" x14ac:dyDescent="0.25">
      <c r="A882" s="112">
        <v>15623</v>
      </c>
      <c r="B882" s="105" t="s">
        <v>1661</v>
      </c>
    </row>
    <row r="883" spans="1:2" x14ac:dyDescent="0.25">
      <c r="A883" s="112">
        <v>15624</v>
      </c>
      <c r="B883" s="105" t="s">
        <v>1662</v>
      </c>
    </row>
    <row r="884" spans="1:2" x14ac:dyDescent="0.25">
      <c r="A884" s="112">
        <v>15625</v>
      </c>
      <c r="B884" s="105" t="s">
        <v>1663</v>
      </c>
    </row>
    <row r="885" spans="1:2" x14ac:dyDescent="0.25">
      <c r="A885" s="112">
        <v>15626</v>
      </c>
      <c r="B885" s="105" t="s">
        <v>1664</v>
      </c>
    </row>
    <row r="886" spans="1:2" x14ac:dyDescent="0.25">
      <c r="A886" s="112">
        <v>15627</v>
      </c>
      <c r="B886" s="105" t="s">
        <v>1665</v>
      </c>
    </row>
    <row r="887" spans="1:2" x14ac:dyDescent="0.25">
      <c r="A887" s="112">
        <v>15628</v>
      </c>
      <c r="B887" s="105" t="s">
        <v>1666</v>
      </c>
    </row>
    <row r="888" spans="1:2" x14ac:dyDescent="0.25">
      <c r="A888" s="112">
        <v>15629</v>
      </c>
      <c r="B888" s="105" t="s">
        <v>1667</v>
      </c>
    </row>
    <row r="889" spans="1:2" x14ac:dyDescent="0.25">
      <c r="A889" s="112">
        <v>15630</v>
      </c>
      <c r="B889" s="105" t="s">
        <v>2050</v>
      </c>
    </row>
    <row r="890" spans="1:2" x14ac:dyDescent="0.25">
      <c r="A890" s="112">
        <v>15631</v>
      </c>
      <c r="B890" s="105" t="s">
        <v>2051</v>
      </c>
    </row>
    <row r="891" spans="1:2" x14ac:dyDescent="0.25">
      <c r="A891" s="112">
        <v>15632</v>
      </c>
      <c r="B891" s="105" t="s">
        <v>2052</v>
      </c>
    </row>
    <row r="892" spans="1:2" x14ac:dyDescent="0.25">
      <c r="A892" s="112">
        <v>15633</v>
      </c>
      <c r="B892" s="105" t="s">
        <v>2053</v>
      </c>
    </row>
    <row r="893" spans="1:2" x14ac:dyDescent="0.25">
      <c r="A893" s="112">
        <v>15634</v>
      </c>
      <c r="B893" s="105" t="s">
        <v>2054</v>
      </c>
    </row>
    <row r="894" spans="1:2" x14ac:dyDescent="0.25">
      <c r="A894" s="112">
        <v>15635</v>
      </c>
      <c r="B894" s="105" t="s">
        <v>2055</v>
      </c>
    </row>
    <row r="895" spans="1:2" x14ac:dyDescent="0.25">
      <c r="A895" s="112">
        <v>15636</v>
      </c>
      <c r="B895" s="105" t="s">
        <v>2056</v>
      </c>
    </row>
    <row r="896" spans="1:2" x14ac:dyDescent="0.25">
      <c r="A896" s="112">
        <v>15637</v>
      </c>
      <c r="B896" s="105" t="s">
        <v>2057</v>
      </c>
    </row>
    <row r="897" spans="1:2" x14ac:dyDescent="0.25">
      <c r="A897" s="112">
        <v>15638</v>
      </c>
      <c r="B897" s="105" t="s">
        <v>2058</v>
      </c>
    </row>
    <row r="898" spans="1:2" x14ac:dyDescent="0.25">
      <c r="A898" s="112">
        <v>15639</v>
      </c>
      <c r="B898" s="105" t="s">
        <v>2059</v>
      </c>
    </row>
    <row r="899" spans="1:2" x14ac:dyDescent="0.25">
      <c r="A899" s="112">
        <v>15640</v>
      </c>
      <c r="B899" s="105" t="s">
        <v>2060</v>
      </c>
    </row>
    <row r="900" spans="1:2" x14ac:dyDescent="0.25">
      <c r="A900" s="112">
        <v>15641</v>
      </c>
      <c r="B900" s="105" t="s">
        <v>2061</v>
      </c>
    </row>
    <row r="901" spans="1:2" x14ac:dyDescent="0.25">
      <c r="A901" s="112">
        <v>15642</v>
      </c>
      <c r="B901" s="105" t="s">
        <v>2062</v>
      </c>
    </row>
    <row r="902" spans="1:2" x14ac:dyDescent="0.25">
      <c r="A902" s="112">
        <v>15643</v>
      </c>
      <c r="B902" s="105" t="s">
        <v>2063</v>
      </c>
    </row>
    <row r="903" spans="1:2" x14ac:dyDescent="0.25">
      <c r="A903" s="112">
        <v>15644</v>
      </c>
      <c r="B903" s="105" t="s">
        <v>2064</v>
      </c>
    </row>
    <row r="904" spans="1:2" x14ac:dyDescent="0.25">
      <c r="A904" s="112">
        <v>15645</v>
      </c>
      <c r="B904" s="105" t="s">
        <v>2065</v>
      </c>
    </row>
    <row r="905" spans="1:2" x14ac:dyDescent="0.25">
      <c r="A905" s="112">
        <v>15646</v>
      </c>
      <c r="B905" s="105" t="s">
        <v>2066</v>
      </c>
    </row>
    <row r="906" spans="1:2" x14ac:dyDescent="0.25">
      <c r="A906" s="112">
        <v>15647</v>
      </c>
      <c r="B906" s="105" t="s">
        <v>2067</v>
      </c>
    </row>
    <row r="907" spans="1:2" x14ac:dyDescent="0.25">
      <c r="A907" s="112">
        <v>15648</v>
      </c>
      <c r="B907" s="105" t="s">
        <v>2068</v>
      </c>
    </row>
    <row r="908" spans="1:2" x14ac:dyDescent="0.25">
      <c r="A908" s="112">
        <v>15649</v>
      </c>
      <c r="B908" s="105" t="s">
        <v>2069</v>
      </c>
    </row>
    <row r="909" spans="1:2" x14ac:dyDescent="0.25">
      <c r="A909" s="112">
        <v>15650</v>
      </c>
      <c r="B909" s="105" t="s">
        <v>2070</v>
      </c>
    </row>
    <row r="910" spans="1:2" x14ac:dyDescent="0.25">
      <c r="A910" s="112">
        <v>15651</v>
      </c>
      <c r="B910" s="105" t="s">
        <v>2071</v>
      </c>
    </row>
    <row r="911" spans="1:2" x14ac:dyDescent="0.25">
      <c r="A911" s="112">
        <v>15652</v>
      </c>
      <c r="B911" s="105" t="s">
        <v>2072</v>
      </c>
    </row>
    <row r="912" spans="1:2" x14ac:dyDescent="0.25">
      <c r="A912" s="112">
        <v>15653</v>
      </c>
      <c r="B912" s="105" t="s">
        <v>2073</v>
      </c>
    </row>
    <row r="913" spans="1:2" x14ac:dyDescent="0.25">
      <c r="A913" s="112">
        <v>15654</v>
      </c>
      <c r="B913" s="105" t="s">
        <v>2074</v>
      </c>
    </row>
    <row r="914" spans="1:2" x14ac:dyDescent="0.25">
      <c r="A914" s="112">
        <v>15655</v>
      </c>
      <c r="B914" s="105" t="s">
        <v>2075</v>
      </c>
    </row>
    <row r="915" spans="1:2" x14ac:dyDescent="0.25">
      <c r="A915" s="112">
        <v>15656</v>
      </c>
      <c r="B915" s="105" t="s">
        <v>2076</v>
      </c>
    </row>
    <row r="916" spans="1:2" x14ac:dyDescent="0.25">
      <c r="A916" s="112">
        <v>15657</v>
      </c>
      <c r="B916" s="105" t="s">
        <v>2077</v>
      </c>
    </row>
    <row r="917" spans="1:2" x14ac:dyDescent="0.25">
      <c r="A917" s="112">
        <v>15658</v>
      </c>
      <c r="B917" s="105" t="s">
        <v>2078</v>
      </c>
    </row>
    <row r="918" spans="1:2" x14ac:dyDescent="0.25">
      <c r="A918" s="112">
        <v>15659</v>
      </c>
      <c r="B918" s="105" t="s">
        <v>2079</v>
      </c>
    </row>
    <row r="919" spans="1:2" x14ac:dyDescent="0.25">
      <c r="A919" s="112">
        <v>15660</v>
      </c>
      <c r="B919" s="105" t="s">
        <v>2080</v>
      </c>
    </row>
    <row r="920" spans="1:2" x14ac:dyDescent="0.25">
      <c r="A920" s="112">
        <v>15661</v>
      </c>
      <c r="B920" s="105" t="s">
        <v>2081</v>
      </c>
    </row>
    <row r="921" spans="1:2" x14ac:dyDescent="0.25">
      <c r="A921" s="112">
        <v>15662</v>
      </c>
      <c r="B921" s="105" t="s">
        <v>2082</v>
      </c>
    </row>
    <row r="922" spans="1:2" x14ac:dyDescent="0.25">
      <c r="A922" s="112">
        <v>15663</v>
      </c>
      <c r="B922" s="105" t="s">
        <v>2083</v>
      </c>
    </row>
    <row r="923" spans="1:2" x14ac:dyDescent="0.25">
      <c r="A923" s="112">
        <v>15664</v>
      </c>
      <c r="B923" s="105" t="s">
        <v>2084</v>
      </c>
    </row>
    <row r="924" spans="1:2" x14ac:dyDescent="0.25">
      <c r="A924" s="112">
        <v>15665</v>
      </c>
      <c r="B924" s="105" t="s">
        <v>2085</v>
      </c>
    </row>
    <row r="925" spans="1:2" x14ac:dyDescent="0.25">
      <c r="A925" s="112">
        <v>15666</v>
      </c>
      <c r="B925" s="105" t="s">
        <v>2086</v>
      </c>
    </row>
    <row r="926" spans="1:2" x14ac:dyDescent="0.25">
      <c r="A926" s="112">
        <v>15667</v>
      </c>
      <c r="B926" s="105" t="s">
        <v>2087</v>
      </c>
    </row>
    <row r="927" spans="1:2" x14ac:dyDescent="0.25">
      <c r="A927" s="112">
        <v>15668</v>
      </c>
      <c r="B927" s="105" t="s">
        <v>2088</v>
      </c>
    </row>
    <row r="928" spans="1:2" x14ac:dyDescent="0.25">
      <c r="A928" s="112">
        <v>15669</v>
      </c>
      <c r="B928" s="105" t="s">
        <v>2089</v>
      </c>
    </row>
    <row r="929" spans="1:2" x14ac:dyDescent="0.25">
      <c r="A929" s="112">
        <v>15670</v>
      </c>
      <c r="B929" s="105" t="s">
        <v>2090</v>
      </c>
    </row>
    <row r="930" spans="1:2" x14ac:dyDescent="0.25">
      <c r="A930" s="112">
        <v>15671</v>
      </c>
      <c r="B930" s="105" t="s">
        <v>2091</v>
      </c>
    </row>
    <row r="931" spans="1:2" x14ac:dyDescent="0.25">
      <c r="A931" s="112">
        <v>15672</v>
      </c>
      <c r="B931" s="105" t="s">
        <v>2092</v>
      </c>
    </row>
    <row r="932" spans="1:2" x14ac:dyDescent="0.25">
      <c r="A932" s="112">
        <v>15673</v>
      </c>
      <c r="B932" s="105" t="s">
        <v>2093</v>
      </c>
    </row>
    <row r="933" spans="1:2" x14ac:dyDescent="0.25">
      <c r="A933" s="112">
        <v>15674</v>
      </c>
      <c r="B933" s="105" t="s">
        <v>2094</v>
      </c>
    </row>
    <row r="934" spans="1:2" x14ac:dyDescent="0.25">
      <c r="A934" s="112">
        <v>15675</v>
      </c>
      <c r="B934" s="105" t="s">
        <v>2095</v>
      </c>
    </row>
    <row r="935" spans="1:2" x14ac:dyDescent="0.25">
      <c r="A935" s="112">
        <v>15676</v>
      </c>
      <c r="B935" s="105" t="s">
        <v>2096</v>
      </c>
    </row>
    <row r="936" spans="1:2" x14ac:dyDescent="0.25">
      <c r="A936" s="112">
        <v>15677</v>
      </c>
      <c r="B936" s="105" t="s">
        <v>2097</v>
      </c>
    </row>
    <row r="937" spans="1:2" x14ac:dyDescent="0.25">
      <c r="A937" s="112">
        <v>15678</v>
      </c>
      <c r="B937" s="105" t="s">
        <v>2098</v>
      </c>
    </row>
    <row r="938" spans="1:2" x14ac:dyDescent="0.25">
      <c r="A938" s="112">
        <v>15679</v>
      </c>
      <c r="B938" s="105" t="s">
        <v>2099</v>
      </c>
    </row>
    <row r="939" spans="1:2" x14ac:dyDescent="0.25">
      <c r="A939" s="112">
        <v>15680</v>
      </c>
      <c r="B939" s="105" t="s">
        <v>1922</v>
      </c>
    </row>
    <row r="940" spans="1:2" x14ac:dyDescent="0.25">
      <c r="A940" s="112">
        <v>15681</v>
      </c>
      <c r="B940" s="105" t="s">
        <v>1923</v>
      </c>
    </row>
    <row r="941" spans="1:2" x14ac:dyDescent="0.25">
      <c r="A941" s="112">
        <v>15682</v>
      </c>
      <c r="B941" s="105" t="s">
        <v>2100</v>
      </c>
    </row>
    <row r="942" spans="1:2" x14ac:dyDescent="0.25">
      <c r="A942" s="112">
        <v>15683</v>
      </c>
      <c r="B942" s="105" t="s">
        <v>2101</v>
      </c>
    </row>
    <row r="943" spans="1:2" x14ac:dyDescent="0.25">
      <c r="A943" s="112">
        <v>15684</v>
      </c>
      <c r="B943" s="105" t="s">
        <v>2102</v>
      </c>
    </row>
    <row r="944" spans="1:2" x14ac:dyDescent="0.25">
      <c r="A944" s="112">
        <v>15685</v>
      </c>
      <c r="B944" s="105" t="s">
        <v>2103</v>
      </c>
    </row>
    <row r="945" spans="1:2" x14ac:dyDescent="0.25">
      <c r="A945" s="112">
        <v>15686</v>
      </c>
      <c r="B945" s="105" t="s">
        <v>2104</v>
      </c>
    </row>
    <row r="946" spans="1:2" x14ac:dyDescent="0.25">
      <c r="A946" s="112">
        <v>15687</v>
      </c>
      <c r="B946" s="105" t="s">
        <v>2105</v>
      </c>
    </row>
    <row r="947" spans="1:2" x14ac:dyDescent="0.25">
      <c r="A947" s="112">
        <v>15688</v>
      </c>
      <c r="B947" s="105" t="s">
        <v>2106</v>
      </c>
    </row>
    <row r="948" spans="1:2" x14ac:dyDescent="0.25">
      <c r="A948" s="112">
        <v>15690</v>
      </c>
      <c r="B948" s="105" t="s">
        <v>2107</v>
      </c>
    </row>
    <row r="949" spans="1:2" x14ac:dyDescent="0.25">
      <c r="A949" s="112">
        <v>15691</v>
      </c>
      <c r="B949" s="105" t="s">
        <v>2108</v>
      </c>
    </row>
    <row r="950" spans="1:2" x14ac:dyDescent="0.25">
      <c r="A950" s="112">
        <v>15692</v>
      </c>
      <c r="B950" s="105" t="s">
        <v>2109</v>
      </c>
    </row>
    <row r="951" spans="1:2" x14ac:dyDescent="0.25">
      <c r="A951" s="112">
        <v>15693</v>
      </c>
      <c r="B951" s="105" t="s">
        <v>2110</v>
      </c>
    </row>
    <row r="952" spans="1:2" x14ac:dyDescent="0.25">
      <c r="A952" s="112">
        <v>15694</v>
      </c>
      <c r="B952" s="105" t="s">
        <v>2111</v>
      </c>
    </row>
    <row r="953" spans="1:2" x14ac:dyDescent="0.25">
      <c r="A953" s="112">
        <v>15695</v>
      </c>
      <c r="B953" s="105" t="s">
        <v>2112</v>
      </c>
    </row>
    <row r="954" spans="1:2" x14ac:dyDescent="0.25">
      <c r="A954" s="112">
        <v>17000</v>
      </c>
      <c r="B954" s="105" t="s">
        <v>2113</v>
      </c>
    </row>
    <row r="955" spans="1:2" x14ac:dyDescent="0.25">
      <c r="A955" s="112">
        <v>17001</v>
      </c>
      <c r="B955" s="105" t="s">
        <v>2114</v>
      </c>
    </row>
    <row r="956" spans="1:2" x14ac:dyDescent="0.25">
      <c r="A956" s="112">
        <v>17100</v>
      </c>
      <c r="B956" s="105" t="s">
        <v>2115</v>
      </c>
    </row>
    <row r="957" spans="1:2" x14ac:dyDescent="0.25">
      <c r="A957" s="112">
        <v>17101</v>
      </c>
      <c r="B957" s="105" t="s">
        <v>2116</v>
      </c>
    </row>
    <row r="958" spans="1:2" x14ac:dyDescent="0.25">
      <c r="A958" s="112">
        <v>17102</v>
      </c>
      <c r="B958" s="105" t="s">
        <v>1742</v>
      </c>
    </row>
    <row r="959" spans="1:2" x14ac:dyDescent="0.25">
      <c r="A959" s="112">
        <v>17103</v>
      </c>
      <c r="B959" s="105" t="s">
        <v>2117</v>
      </c>
    </row>
    <row r="960" spans="1:2" x14ac:dyDescent="0.25">
      <c r="A960" s="112">
        <v>17104</v>
      </c>
      <c r="B960" s="105" t="s">
        <v>2118</v>
      </c>
    </row>
    <row r="961" spans="1:2" x14ac:dyDescent="0.25">
      <c r="A961" s="112">
        <v>17105</v>
      </c>
      <c r="B961" s="105" t="s">
        <v>2119</v>
      </c>
    </row>
    <row r="962" spans="1:2" x14ac:dyDescent="0.25">
      <c r="A962" s="112">
        <v>17106</v>
      </c>
      <c r="B962" s="105" t="s">
        <v>2120</v>
      </c>
    </row>
    <row r="963" spans="1:2" x14ac:dyDescent="0.25">
      <c r="A963" s="112">
        <v>17107</v>
      </c>
      <c r="B963" s="105" t="s">
        <v>2121</v>
      </c>
    </row>
    <row r="964" spans="1:2" x14ac:dyDescent="0.25">
      <c r="A964" s="112">
        <v>17108</v>
      </c>
      <c r="B964" s="105" t="s">
        <v>2122</v>
      </c>
    </row>
    <row r="965" spans="1:2" x14ac:dyDescent="0.25">
      <c r="A965" s="112">
        <v>17109</v>
      </c>
      <c r="B965" s="105" t="s">
        <v>2123</v>
      </c>
    </row>
    <row r="966" spans="1:2" x14ac:dyDescent="0.25">
      <c r="A966" s="112">
        <v>17110</v>
      </c>
      <c r="B966" s="105" t="s">
        <v>2124</v>
      </c>
    </row>
    <row r="967" spans="1:2" x14ac:dyDescent="0.25">
      <c r="A967" s="112">
        <v>17111</v>
      </c>
      <c r="B967" s="105" t="s">
        <v>2125</v>
      </c>
    </row>
    <row r="968" spans="1:2" x14ac:dyDescent="0.25">
      <c r="A968" s="112">
        <v>17112</v>
      </c>
      <c r="B968" s="105" t="s">
        <v>2126</v>
      </c>
    </row>
    <row r="969" spans="1:2" x14ac:dyDescent="0.25">
      <c r="A969" s="112">
        <v>17113</v>
      </c>
      <c r="B969" s="105" t="s">
        <v>2127</v>
      </c>
    </row>
    <row r="970" spans="1:2" x14ac:dyDescent="0.25">
      <c r="A970" s="112">
        <v>17114</v>
      </c>
      <c r="B970" s="105" t="s">
        <v>2128</v>
      </c>
    </row>
    <row r="971" spans="1:2" x14ac:dyDescent="0.25">
      <c r="A971" s="112">
        <v>17115</v>
      </c>
      <c r="B971" s="105" t="s">
        <v>2129</v>
      </c>
    </row>
    <row r="972" spans="1:2" x14ac:dyDescent="0.25">
      <c r="A972" s="112">
        <v>17116</v>
      </c>
      <c r="B972" s="105" t="s">
        <v>2130</v>
      </c>
    </row>
    <row r="973" spans="1:2" x14ac:dyDescent="0.25">
      <c r="A973" s="112">
        <v>17117</v>
      </c>
      <c r="B973" s="105" t="s">
        <v>2131</v>
      </c>
    </row>
    <row r="974" spans="1:2" x14ac:dyDescent="0.25">
      <c r="A974" s="112">
        <v>17118</v>
      </c>
      <c r="B974" s="105" t="s">
        <v>2132</v>
      </c>
    </row>
    <row r="975" spans="1:2" x14ac:dyDescent="0.25">
      <c r="A975" s="112">
        <v>17119</v>
      </c>
      <c r="B975" s="105" t="s">
        <v>2133</v>
      </c>
    </row>
    <row r="976" spans="1:2" x14ac:dyDescent="0.25">
      <c r="A976" s="112">
        <v>17150</v>
      </c>
      <c r="B976" s="105" t="s">
        <v>2134</v>
      </c>
    </row>
    <row r="977" spans="1:2" x14ac:dyDescent="0.25">
      <c r="A977" s="112">
        <v>17170</v>
      </c>
      <c r="B977" s="105" t="s">
        <v>2135</v>
      </c>
    </row>
    <row r="978" spans="1:2" x14ac:dyDescent="0.25">
      <c r="A978" s="112">
        <v>17180</v>
      </c>
      <c r="B978" s="105" t="s">
        <v>2136</v>
      </c>
    </row>
    <row r="979" spans="1:2" x14ac:dyDescent="0.25">
      <c r="A979" s="112">
        <v>17200</v>
      </c>
      <c r="B979" s="105" t="s">
        <v>2137</v>
      </c>
    </row>
    <row r="980" spans="1:2" x14ac:dyDescent="0.25">
      <c r="A980" s="112">
        <v>17300</v>
      </c>
      <c r="B980" s="105" t="s">
        <v>2138</v>
      </c>
    </row>
    <row r="981" spans="1:2" x14ac:dyDescent="0.25">
      <c r="A981" s="112">
        <v>17301</v>
      </c>
      <c r="B981" s="105" t="s">
        <v>2138</v>
      </c>
    </row>
    <row r="982" spans="1:2" x14ac:dyDescent="0.25">
      <c r="A982" s="112">
        <v>17320</v>
      </c>
      <c r="B982" s="105" t="s">
        <v>2139</v>
      </c>
    </row>
    <row r="983" spans="1:2" x14ac:dyDescent="0.25">
      <c r="A983" s="112">
        <v>17400</v>
      </c>
      <c r="B983" s="105" t="s">
        <v>2140</v>
      </c>
    </row>
    <row r="984" spans="1:2" x14ac:dyDescent="0.25">
      <c r="A984" s="112">
        <v>17998</v>
      </c>
      <c r="B984" s="105" t="s">
        <v>2141</v>
      </c>
    </row>
    <row r="985" spans="1:2" x14ac:dyDescent="0.25">
      <c r="A985" s="112">
        <v>18001</v>
      </c>
      <c r="B985" s="105" t="s">
        <v>2142</v>
      </c>
    </row>
    <row r="986" spans="1:2" x14ac:dyDescent="0.25">
      <c r="A986" s="112">
        <v>18002</v>
      </c>
      <c r="B986" s="105" t="s">
        <v>2143</v>
      </c>
    </row>
    <row r="987" spans="1:2" x14ac:dyDescent="0.25">
      <c r="A987" s="112">
        <v>18003</v>
      </c>
      <c r="B987" s="105" t="s">
        <v>2144</v>
      </c>
    </row>
    <row r="988" spans="1:2" x14ac:dyDescent="0.25">
      <c r="A988" s="112">
        <v>18004</v>
      </c>
      <c r="B988" s="105" t="s">
        <v>2145</v>
      </c>
    </row>
    <row r="989" spans="1:2" x14ac:dyDescent="0.25">
      <c r="A989" s="112">
        <v>18005</v>
      </c>
      <c r="B989" s="105" t="s">
        <v>2146</v>
      </c>
    </row>
    <row r="990" spans="1:2" x14ac:dyDescent="0.25">
      <c r="A990" s="112">
        <v>18006</v>
      </c>
      <c r="B990" s="105" t="s">
        <v>2147</v>
      </c>
    </row>
    <row r="991" spans="1:2" x14ac:dyDescent="0.25">
      <c r="A991" s="112">
        <v>18007</v>
      </c>
      <c r="B991" s="105" t="s">
        <v>2148</v>
      </c>
    </row>
    <row r="992" spans="1:2" x14ac:dyDescent="0.25">
      <c r="A992" s="112">
        <v>18008</v>
      </c>
      <c r="B992" s="105" t="s">
        <v>2149</v>
      </c>
    </row>
    <row r="993" spans="1:2" x14ac:dyDescent="0.25">
      <c r="A993" s="112">
        <v>18009</v>
      </c>
      <c r="B993" s="105" t="s">
        <v>2150</v>
      </c>
    </row>
    <row r="994" spans="1:2" x14ac:dyDescent="0.25">
      <c r="A994" s="112">
        <v>18010</v>
      </c>
      <c r="B994" s="105" t="s">
        <v>2151</v>
      </c>
    </row>
    <row r="995" spans="1:2" x14ac:dyDescent="0.25">
      <c r="A995" s="112">
        <v>18011</v>
      </c>
      <c r="B995" s="105" t="s">
        <v>2152</v>
      </c>
    </row>
    <row r="996" spans="1:2" x14ac:dyDescent="0.25">
      <c r="A996" s="112">
        <v>18012</v>
      </c>
      <c r="B996" s="105" t="s">
        <v>2153</v>
      </c>
    </row>
    <row r="997" spans="1:2" x14ac:dyDescent="0.25">
      <c r="A997" s="112">
        <v>18013</v>
      </c>
      <c r="B997" s="105" t="s">
        <v>2154</v>
      </c>
    </row>
    <row r="998" spans="1:2" x14ac:dyDescent="0.25">
      <c r="A998" s="112">
        <v>18014</v>
      </c>
      <c r="B998" s="105" t="s">
        <v>2155</v>
      </c>
    </row>
    <row r="999" spans="1:2" x14ac:dyDescent="0.25">
      <c r="A999" s="112">
        <v>18015</v>
      </c>
      <c r="B999" s="105" t="s">
        <v>2156</v>
      </c>
    </row>
    <row r="1000" spans="1:2" x14ac:dyDescent="0.25">
      <c r="A1000" s="112">
        <v>18016</v>
      </c>
      <c r="B1000" s="105" t="s">
        <v>2157</v>
      </c>
    </row>
    <row r="1001" spans="1:2" x14ac:dyDescent="0.25">
      <c r="A1001" s="112">
        <v>18017</v>
      </c>
      <c r="B1001" s="105" t="s">
        <v>2158</v>
      </c>
    </row>
    <row r="1002" spans="1:2" x14ac:dyDescent="0.25">
      <c r="A1002" s="112">
        <v>18018</v>
      </c>
      <c r="B1002" s="105" t="s">
        <v>2159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May 22</vt:lpstr>
      <vt:lpstr>Center Balance</vt:lpstr>
      <vt:lpstr>GL007-Account Balance Inquiry B</vt:lpstr>
      <vt:lpstr>2022</vt:lpstr>
      <vt:lpstr>Center Name</vt:lpstr>
      <vt:lpstr>'Center Name'!BU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Khalid</dc:creator>
  <cp:lastModifiedBy>svc_uipath</cp:lastModifiedBy>
  <dcterms:created xsi:type="dcterms:W3CDTF">2022-06-10T10:05:12Z</dcterms:created>
  <dcterms:modified xsi:type="dcterms:W3CDTF">2022-07-01T05:43:26Z</dcterms:modified>
</cp:coreProperties>
</file>