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us.ad.westfield.com\accdata\collaboration\Payable Recon BOT\"/>
    </mc:Choice>
  </mc:AlternateContent>
  <xr:revisionPtr revIDLastSave="0" documentId="13_ncr:1_{8FC5D26D-3A62-42B6-8F9B-FEF2A8B97B63}" xr6:coauthVersionLast="47" xr6:coauthVersionMax="47" xr10:uidLastSave="{00000000-0000-0000-0000-000000000000}"/>
  <bookViews>
    <workbookView xWindow="-110" yWindow="-110" windowWidth="22780" windowHeight="14660" xr2:uid="{8E5EADE6-941E-46F6-8B91-46D52073002F}"/>
  </bookViews>
  <sheets>
    <sheet name="December 22" sheetId="1" r:id="rId1"/>
    <sheet name="Center Balance" sheetId="2" r:id="rId2"/>
    <sheet name="GL007-Account Balance Inquiry B" sheetId="3" r:id="rId3"/>
    <sheet name="2022" sheetId="4" r:id="rId4"/>
    <sheet name="Center Name" sheetId="5" r:id="rId5"/>
  </sheets>
  <definedNames>
    <definedName name="_xlnm._FilterDatabase" localSheetId="3" hidden="1">'2022'!$A$1:$AF$33</definedName>
    <definedName name="_xlnm._FilterDatabase" localSheetId="4" hidden="1">'Center Name'!$A$1:$B$1003</definedName>
    <definedName name="_xlnm._FilterDatabase" localSheetId="0" hidden="1">'December 22'!$A$8:$O$304</definedName>
    <definedName name="BU" localSheetId="4">'Center Name'!$A$1:$B$532</definedName>
    <definedName name="BU">#REF!</definedName>
    <definedName name="Z_1135E482_711B_4CD0_857D_7E972848A2AD_.wvu.FilterData" localSheetId="4" hidden="1">'Center Name'!$A$1:$B$532</definedName>
    <definedName name="Z_214DF634_DC0D_445D_B7D7_D91C6089666B_.wvu.FilterData" localSheetId="4" hidden="1">'Center Name'!$A$1:$B$532</definedName>
    <definedName name="Z_35BFEB68_B5BF_4A88_ABC9_3DBF63B58DCE_.wvu.FilterData" localSheetId="4" hidden="1">'Center Name'!$A$1:$B$532</definedName>
    <definedName name="Z_7237F431_0C46_4285_AFB7_250D7505A657_.wvu.FilterData" localSheetId="4" hidden="1">'Center Name'!$A$1:$B$532</definedName>
    <definedName name="Z_9449A9D9_4239_4511_9A2A_BC1A3EC9C6E5_.wvu.FilterData" localSheetId="4" hidden="1">'Center Name'!$A$1:$B$532</definedName>
    <definedName name="Z_9D25A9FE_BDFF_4FA7_A2CE_AB1313879B2F_.wvu.FilterData" localSheetId="4" hidden="1">'Center Name'!$A$1:$B$532</definedName>
    <definedName name="Z_A1DE9394_3E42_446C_AEA9_856D718129D7_.wvu.FilterData" localSheetId="4" hidden="1">'Center Name'!$A$1:$B$532</definedName>
    <definedName name="Z_A211402C_470B_4813_809A_2040D5EE5F67_.wvu.FilterData" localSheetId="4" hidden="1">'Center Name'!$A$1:$B$532</definedName>
    <definedName name="Z_A3B080AB_09FD_4CB9_A130_A37F1000447B_.wvu.FilterData" localSheetId="4" hidden="1">'Center Name'!$A$1:$B$532</definedName>
    <definedName name="Z_C2A62076_55CA_4E4F_A04D_4FB1008BCF5F_.wvu.FilterData" localSheetId="4" hidden="1">'Center Name'!$A$1:$B$532</definedName>
    <definedName name="Z_DE02C73C_050A_4BFB_AF11_C1FFAD938E58_.wvu.FilterData" localSheetId="4" hidden="1">'Center Name'!$A$1:$B$532</definedName>
    <definedName name="Z_E87F1CAB_36AC_405E_9911_35436712B4BB_.wvu.FilterData" localSheetId="4" hidden="1">'Center Name'!$A$1:$B$532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2" i="1" l="1"/>
  <c r="M304" i="1"/>
  <c r="M291" i="1"/>
  <c r="M272" i="1"/>
  <c r="M234" i="1"/>
  <c r="M200" i="1"/>
  <c r="M141" i="1"/>
  <c r="M29" i="1"/>
  <c r="M28" i="1"/>
  <c r="M51" i="1"/>
  <c r="M26" i="1"/>
  <c r="M34" i="1"/>
  <c r="C179" i="1"/>
  <c r="C17" i="1"/>
  <c r="C180" i="1"/>
  <c r="C111" i="1"/>
  <c r="C269" i="1"/>
  <c r="C281" i="1"/>
  <c r="C282" i="1"/>
  <c r="C157" i="1"/>
  <c r="M279" i="1"/>
  <c r="C41" i="2"/>
  <c r="D41" i="2" s="1"/>
  <c r="M235" i="1"/>
  <c r="C40" i="2"/>
  <c r="D40" i="2" s="1"/>
  <c r="C39" i="2"/>
  <c r="D39" i="2" s="1"/>
  <c r="C38" i="2"/>
  <c r="D38" i="2" s="1"/>
  <c r="C36" i="2"/>
  <c r="D36" i="2" s="1"/>
  <c r="C35" i="2"/>
  <c r="D35" i="2" s="1"/>
  <c r="C34" i="2"/>
  <c r="D34" i="2" s="1"/>
  <c r="M265" i="1"/>
  <c r="M267" i="1"/>
  <c r="C33" i="2"/>
  <c r="D33" i="2" s="1"/>
  <c r="M242" i="1"/>
  <c r="M249" i="1"/>
  <c r="C32" i="2"/>
  <c r="D32" i="2" s="1"/>
  <c r="M193" i="1"/>
  <c r="C31" i="2"/>
  <c r="D31" i="2" s="1"/>
  <c r="M164" i="1"/>
  <c r="C30" i="2"/>
  <c r="D30" i="2" s="1"/>
  <c r="C29" i="2"/>
  <c r="D29" i="2" s="1"/>
  <c r="M60" i="1"/>
  <c r="C28" i="2"/>
  <c r="D28" i="2" s="1"/>
  <c r="M41" i="1"/>
  <c r="M50" i="1"/>
  <c r="C27" i="2"/>
  <c r="D27" i="2" s="1"/>
  <c r="C26" i="2"/>
  <c r="D26" i="2" s="1"/>
  <c r="M280" i="1"/>
  <c r="C25" i="2"/>
  <c r="D25" i="2" s="1"/>
  <c r="M260" i="1"/>
  <c r="M261" i="1"/>
  <c r="M263" i="1"/>
  <c r="C24" i="2"/>
  <c r="D24" i="2" s="1"/>
  <c r="C23" i="2"/>
  <c r="D23" i="2" s="1"/>
  <c r="M171" i="1"/>
  <c r="C22" i="2"/>
  <c r="D22" i="2" s="1"/>
  <c r="C21" i="2"/>
  <c r="D21" i="2" s="1"/>
  <c r="C20" i="2"/>
  <c r="D20" i="2" s="1"/>
  <c r="C19" i="2"/>
  <c r="D19" i="2" s="1"/>
  <c r="M52" i="1"/>
  <c r="C18" i="2"/>
  <c r="D18" i="2" s="1"/>
  <c r="M277" i="1"/>
  <c r="C17" i="2"/>
  <c r="D17" i="2"/>
  <c r="C16" i="2"/>
  <c r="D16" i="2"/>
  <c r="M208" i="1"/>
  <c r="C15" i="2"/>
  <c r="D15" i="2"/>
  <c r="M18" i="1"/>
  <c r="M24" i="1"/>
  <c r="C14" i="2"/>
  <c r="D14" i="2" s="1"/>
  <c r="M9" i="1"/>
  <c r="M10" i="1"/>
  <c r="M15" i="1"/>
  <c r="C13" i="2"/>
  <c r="D13" i="2" s="1"/>
  <c r="C12" i="2"/>
  <c r="D12" i="2" s="1"/>
  <c r="C11" i="2"/>
  <c r="D11" i="2" s="1"/>
  <c r="M288" i="1"/>
  <c r="M294" i="1"/>
  <c r="C10" i="2"/>
  <c r="D10" i="2"/>
  <c r="M212" i="1"/>
  <c r="C9" i="2"/>
  <c r="D9" i="2" s="1"/>
  <c r="M188" i="1"/>
  <c r="M189" i="1"/>
  <c r="C8" i="2"/>
  <c r="D8" i="2"/>
  <c r="M155" i="1"/>
  <c r="M156" i="1"/>
  <c r="C7" i="2"/>
  <c r="D7" i="2" s="1"/>
  <c r="M150" i="1"/>
  <c r="C6" i="2"/>
  <c r="D6" i="2" s="1"/>
  <c r="C5" i="2"/>
  <c r="D5" i="2" s="1"/>
  <c r="C4" i="2"/>
  <c r="C3" i="2"/>
  <c r="D3" i="2" s="1"/>
  <c r="M95" i="1"/>
  <c r="M96" i="1"/>
  <c r="M109" i="1"/>
  <c r="C2" i="2"/>
  <c r="D2" i="2" s="1"/>
  <c r="K292" i="1"/>
  <c r="C295" i="1"/>
  <c r="C23" i="1"/>
  <c r="C63" i="1"/>
  <c r="C82" i="1"/>
  <c r="C143" i="1"/>
  <c r="C163" i="1"/>
  <c r="C46" i="1"/>
  <c r="C228" i="1"/>
  <c r="C153" i="1"/>
  <c r="C64" i="1"/>
  <c r="C229" i="1"/>
  <c r="C302" i="1"/>
  <c r="C45" i="1"/>
  <c r="C234" i="1"/>
  <c r="C293" i="1"/>
  <c r="C61" i="1"/>
  <c r="C223" i="1"/>
  <c r="C130" i="1"/>
  <c r="C203" i="1"/>
  <c r="C22" i="1"/>
  <c r="C273" i="1"/>
  <c r="C160" i="1"/>
  <c r="C247" i="1"/>
  <c r="C132" i="1"/>
  <c r="C107" i="1"/>
  <c r="C44" i="1"/>
  <c r="C301" i="1"/>
  <c r="C104" i="1"/>
  <c r="C220" i="1"/>
  <c r="C246" i="1"/>
  <c r="C291" i="1"/>
  <c r="C292" i="1"/>
  <c r="C182" i="1"/>
  <c r="C202" i="1"/>
  <c r="C199" i="1"/>
  <c r="C99" i="1"/>
  <c r="C217" i="1"/>
  <c r="C21" i="1"/>
  <c r="C76" i="1"/>
  <c r="C77" i="1"/>
  <c r="C101" i="1"/>
  <c r="C35" i="1"/>
  <c r="C218" i="1"/>
  <c r="C289" i="1"/>
  <c r="C290" i="1"/>
  <c r="C195" i="1"/>
  <c r="C213" i="1"/>
  <c r="C149" i="1"/>
  <c r="C32" i="1"/>
  <c r="C197" i="1"/>
  <c r="C73" i="1"/>
  <c r="C198" i="1"/>
  <c r="C241" i="1"/>
  <c r="C88" i="1"/>
  <c r="C69" i="1"/>
  <c r="C89" i="1"/>
  <c r="C31" i="1"/>
  <c r="C127" i="1"/>
  <c r="C72" i="1"/>
  <c r="C299" i="1"/>
  <c r="C28" i="1"/>
  <c r="C67" i="1"/>
  <c r="C238" i="1"/>
  <c r="C209" i="1"/>
  <c r="C29" i="1"/>
  <c r="C283" i="1"/>
  <c r="C68" i="1"/>
  <c r="C211" i="1"/>
  <c r="C25" i="1"/>
  <c r="C84" i="1"/>
  <c r="C85" i="1"/>
  <c r="C191" i="1"/>
  <c r="C192" i="1"/>
  <c r="C26" i="1"/>
  <c r="C236" i="1"/>
  <c r="C57" i="1"/>
  <c r="C237" i="1"/>
  <c r="C16" i="1"/>
  <c r="C214" i="1"/>
  <c r="C136" i="1"/>
  <c r="C124" i="1"/>
  <c r="C110" i="1"/>
  <c r="C304" i="1"/>
  <c r="C49" i="1"/>
  <c r="C300" i="1"/>
  <c r="C58" i="1"/>
  <c r="C303" i="1"/>
  <c r="C298" i="1"/>
  <c r="C62" i="1"/>
  <c r="C14" i="1"/>
  <c r="C13" i="1"/>
  <c r="C43" i="1"/>
  <c r="C42" i="1"/>
  <c r="C37" i="1"/>
  <c r="C36" i="1"/>
  <c r="C278" i="1"/>
  <c r="C138" i="1"/>
  <c r="C137" i="1"/>
  <c r="C12" i="1"/>
  <c r="C83" i="1"/>
  <c r="C81" i="1"/>
  <c r="C78" i="1"/>
  <c r="C75" i="1"/>
  <c r="C181" i="1"/>
  <c r="C175" i="1"/>
  <c r="C173" i="1"/>
  <c r="C169" i="1"/>
  <c r="C167" i="1"/>
  <c r="C11" i="1"/>
  <c r="C227" i="1"/>
  <c r="C226" i="1"/>
  <c r="C225" i="1"/>
  <c r="C224" i="1"/>
  <c r="C216" i="1"/>
  <c r="C133" i="1"/>
  <c r="C131" i="1"/>
  <c r="C129" i="1"/>
  <c r="C266" i="1"/>
  <c r="C264" i="1"/>
  <c r="C20" i="1"/>
  <c r="C19" i="1"/>
  <c r="C108" i="1"/>
  <c r="C106" i="1"/>
  <c r="C105" i="1"/>
  <c r="C102" i="1"/>
  <c r="C98" i="1"/>
  <c r="C97" i="1"/>
  <c r="C90" i="1"/>
  <c r="C274" i="1"/>
  <c r="C271" i="1"/>
  <c r="C270" i="1"/>
  <c r="C161" i="1"/>
  <c r="C159" i="1"/>
  <c r="C158" i="1"/>
  <c r="C257" i="1"/>
  <c r="C252" i="1"/>
  <c r="C239" i="1"/>
  <c r="C151" i="1"/>
  <c r="C147" i="1"/>
  <c r="C145" i="1"/>
  <c r="C206" i="1"/>
  <c r="C204" i="1"/>
  <c r="C205" i="1"/>
  <c r="C193" i="1"/>
  <c r="C285" i="1"/>
  <c r="AH308" i="4"/>
  <c r="AH307" i="4"/>
  <c r="AH306" i="4"/>
  <c r="AH305" i="4"/>
  <c r="C287" i="1"/>
  <c r="C286" i="1"/>
  <c r="C279" i="1"/>
  <c r="C33" i="1"/>
  <c r="C134" i="1"/>
  <c r="C176" i="1"/>
  <c r="C231" i="1"/>
  <c r="C128" i="1"/>
  <c r="C15" i="1"/>
  <c r="C10" i="1"/>
  <c r="C9" i="1"/>
  <c r="C24" i="1"/>
  <c r="C18" i="1"/>
  <c r="C51" i="1"/>
  <c r="C48" i="1"/>
  <c r="C47" i="1"/>
  <c r="C50" i="1"/>
  <c r="C41" i="1"/>
  <c r="C40" i="1"/>
  <c r="C39" i="1"/>
  <c r="C38" i="1"/>
  <c r="C34" i="1"/>
  <c r="C30" i="1"/>
  <c r="C27" i="1"/>
  <c r="C56" i="1"/>
  <c r="C55" i="1"/>
  <c r="C54" i="1"/>
  <c r="C53" i="1"/>
  <c r="C52" i="1"/>
  <c r="C60" i="1"/>
  <c r="C66" i="1"/>
  <c r="C65" i="1"/>
  <c r="C80" i="1"/>
  <c r="C74" i="1"/>
  <c r="C71" i="1"/>
  <c r="C70" i="1"/>
  <c r="C79" i="1"/>
  <c r="C109" i="1"/>
  <c r="C103" i="1"/>
  <c r="C100" i="1"/>
  <c r="C96" i="1"/>
  <c r="C95" i="1"/>
  <c r="C94" i="1"/>
  <c r="C93" i="1"/>
  <c r="C92" i="1"/>
  <c r="C91" i="1"/>
  <c r="C87" i="1"/>
  <c r="C86" i="1"/>
  <c r="C114" i="1"/>
  <c r="C113" i="1"/>
  <c r="C112" i="1"/>
  <c r="C122" i="1"/>
  <c r="C120" i="1"/>
  <c r="C121" i="1"/>
  <c r="C119" i="1"/>
  <c r="C118" i="1"/>
  <c r="C117" i="1"/>
  <c r="C116" i="1"/>
  <c r="C115" i="1"/>
  <c r="C125" i="1"/>
  <c r="C123" i="1"/>
  <c r="C126" i="1"/>
  <c r="C144" i="1"/>
  <c r="C142" i="1"/>
  <c r="C141" i="1"/>
  <c r="C140" i="1"/>
  <c r="C135" i="1"/>
  <c r="C139" i="1"/>
  <c r="C154" i="1"/>
  <c r="C152" i="1"/>
  <c r="C150" i="1"/>
  <c r="C148" i="1"/>
  <c r="C146" i="1"/>
  <c r="C156" i="1"/>
  <c r="C155" i="1"/>
  <c r="C162" i="1"/>
  <c r="C165" i="1"/>
  <c r="C164" i="1"/>
  <c r="C178" i="1"/>
  <c r="C177" i="1"/>
  <c r="C174" i="1"/>
  <c r="C172" i="1"/>
  <c r="C170" i="1"/>
  <c r="C168" i="1"/>
  <c r="C171" i="1"/>
  <c r="C166" i="1"/>
  <c r="C189" i="1"/>
  <c r="C188" i="1"/>
  <c r="C187" i="1"/>
  <c r="C186" i="1"/>
  <c r="C185" i="1"/>
  <c r="C184" i="1"/>
  <c r="C183" i="1"/>
  <c r="C190" i="1"/>
  <c r="C207" i="1"/>
  <c r="C201" i="1"/>
  <c r="C200" i="1"/>
  <c r="C196" i="1"/>
  <c r="C194" i="1"/>
  <c r="C208" i="1"/>
  <c r="C230" i="1"/>
  <c r="C222" i="1"/>
  <c r="C221" i="1"/>
  <c r="C219" i="1"/>
  <c r="C215" i="1"/>
  <c r="C212" i="1"/>
  <c r="C210" i="1"/>
  <c r="C233" i="1"/>
  <c r="C232" i="1"/>
  <c r="C235" i="1"/>
  <c r="C258" i="1"/>
  <c r="C256" i="1"/>
  <c r="C255" i="1"/>
  <c r="C254" i="1"/>
  <c r="C253" i="1"/>
  <c r="C251" i="1"/>
  <c r="C250" i="1"/>
  <c r="C249" i="1"/>
  <c r="C248" i="1"/>
  <c r="C245" i="1"/>
  <c r="C244" i="1"/>
  <c r="C243" i="1"/>
  <c r="C242" i="1"/>
  <c r="C240" i="1"/>
  <c r="C263" i="1"/>
  <c r="C262" i="1"/>
  <c r="C261" i="1"/>
  <c r="C260" i="1"/>
  <c r="C259" i="1"/>
  <c r="C268" i="1"/>
  <c r="C267" i="1"/>
  <c r="C265" i="1"/>
  <c r="C276" i="1"/>
  <c r="C275" i="1"/>
  <c r="C272" i="1"/>
  <c r="C277" i="1"/>
  <c r="C280" i="1"/>
  <c r="C294" i="1"/>
  <c r="C288" i="1"/>
  <c r="C284" i="1"/>
  <c r="C296" i="1"/>
  <c r="C297" i="1"/>
  <c r="C37" i="2"/>
  <c r="D37" i="2" s="1"/>
  <c r="C42" i="2" l="1"/>
  <c r="D4" i="2"/>
</calcChain>
</file>

<file path=xl/sharedStrings.xml><?xml version="1.0" encoding="utf-8"?>
<sst xmlns="http://schemas.openxmlformats.org/spreadsheetml/2006/main" count="10783" uniqueCount="2970">
  <si>
    <t>`</t>
  </si>
  <si>
    <t>Account #</t>
  </si>
  <si>
    <t>=</t>
  </si>
  <si>
    <t>Accnt Description</t>
  </si>
  <si>
    <t>Tenant Allowance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</si>
  <si>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</si>
  <si>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</si>
  <si>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</si>
  <si>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</si>
  <si>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</si>
  <si>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</si>
  <si>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</si>
  <si>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</si>
  <si>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</si>
  <si>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</si>
  <si>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Last day to
request TA</t>
  </si>
  <si>
    <t>Original TA Amount</t>
  </si>
  <si>
    <t>Outstanding Amount</t>
  </si>
  <si>
    <t>Comment</t>
  </si>
  <si>
    <t>Active</t>
  </si>
  <si>
    <t>Annapolis</t>
  </si>
  <si>
    <t>1 year after RCD</t>
  </si>
  <si>
    <t>Retro Fitness</t>
  </si>
  <si>
    <t>Stoney River</t>
  </si>
  <si>
    <t>Life of the lease</t>
  </si>
  <si>
    <t>Kidz Rezort</t>
  </si>
  <si>
    <t>Popeyes</t>
  </si>
  <si>
    <t>FC10</t>
  </si>
  <si>
    <t>Live Arts Marylands</t>
  </si>
  <si>
    <t>Brandon</t>
  </si>
  <si>
    <t>Latt Liv</t>
  </si>
  <si>
    <t>Clasico Chophouse</t>
  </si>
  <si>
    <t>Century City</t>
  </si>
  <si>
    <t>One Medical</t>
  </si>
  <si>
    <t>HRB</t>
  </si>
  <si>
    <t>Buck Mason</t>
  </si>
  <si>
    <t>Levi's</t>
  </si>
  <si>
    <t>Blue Nile</t>
  </si>
  <si>
    <t>FP Moment</t>
  </si>
  <si>
    <t>Psycho Bunny</t>
  </si>
  <si>
    <t>Cha Cha Matcha</t>
  </si>
  <si>
    <t>Ralph Lauren</t>
  </si>
  <si>
    <t>2 1/2 year after RCD</t>
  </si>
  <si>
    <t>Rhone</t>
  </si>
  <si>
    <t>18 months after RCD</t>
  </si>
  <si>
    <t>Lenscrafters</t>
  </si>
  <si>
    <t>2  year after RCD</t>
  </si>
  <si>
    <t>Bearfruit Jewelry</t>
  </si>
  <si>
    <t>Mack Weldon</t>
  </si>
  <si>
    <t>Naadam</t>
  </si>
  <si>
    <t>Ramen Nagi</t>
  </si>
  <si>
    <t>life of the lease</t>
  </si>
  <si>
    <t>Little Kitchen Academy</t>
  </si>
  <si>
    <t>Chanel</t>
  </si>
  <si>
    <t>Tudor</t>
  </si>
  <si>
    <t>American Girl</t>
  </si>
  <si>
    <t>Sold</t>
  </si>
  <si>
    <t>Connecticut Post</t>
  </si>
  <si>
    <t>Red Robin</t>
  </si>
  <si>
    <t>R4</t>
  </si>
  <si>
    <t>Blum/Cent Accrual Partial Payment</t>
  </si>
  <si>
    <t>The Children's Place</t>
  </si>
  <si>
    <t>Blum/Cent - Life of the Lease</t>
  </si>
  <si>
    <t>12/31/2015</t>
  </si>
  <si>
    <t>Oxford Jewel</t>
  </si>
  <si>
    <t>N/A</t>
  </si>
  <si>
    <t>Blum/Cent add capex accruals</t>
  </si>
  <si>
    <t>Big Reds</t>
  </si>
  <si>
    <t xml:space="preserve"> EBLENS</t>
  </si>
  <si>
    <t>To be clear with the final Blum/Centennial transaction to gain/loss. SOLD CENTER</t>
  </si>
  <si>
    <t>Fashion Square</t>
  </si>
  <si>
    <t>Windsor Fashions</t>
  </si>
  <si>
    <t>Culver City Mall LP</t>
  </si>
  <si>
    <t>D12</t>
  </si>
  <si>
    <t>A12</t>
  </si>
  <si>
    <t>2 years after RCD</t>
  </si>
  <si>
    <t>Savage</t>
  </si>
  <si>
    <t>Shake Shack</t>
  </si>
  <si>
    <t>Fox Valley</t>
  </si>
  <si>
    <t>10/29/2015</t>
  </si>
  <si>
    <t>Athlete's Foot</t>
  </si>
  <si>
    <t>12232</t>
  </si>
  <si>
    <t>Blum/Cent SOLD CENTER</t>
  </si>
  <si>
    <t>Vapors 365</t>
  </si>
  <si>
    <t>Galleria at Roseville</t>
  </si>
  <si>
    <t>lululemon athletica</t>
  </si>
  <si>
    <t>Madewell</t>
  </si>
  <si>
    <t>Not open, Life of the lease</t>
  </si>
  <si>
    <t>Fabletics</t>
  </si>
  <si>
    <t>travisMathew</t>
  </si>
  <si>
    <t>Gucci</t>
  </si>
  <si>
    <t>Capital One</t>
  </si>
  <si>
    <t>Peloton</t>
  </si>
  <si>
    <t>Life of lease</t>
  </si>
  <si>
    <t>Warby Parker</t>
  </si>
  <si>
    <t>Garden State Plaza</t>
  </si>
  <si>
    <t>Janie &amp; Jack</t>
  </si>
  <si>
    <t xml:space="preserve">C3 </t>
  </si>
  <si>
    <t>Aerie and Offline</t>
  </si>
  <si>
    <t>D8</t>
  </si>
  <si>
    <t>Diesel</t>
  </si>
  <si>
    <t>Pinstripes</t>
  </si>
  <si>
    <t>M17</t>
  </si>
  <si>
    <t>Under Armour</t>
  </si>
  <si>
    <t>Champs Sports</t>
  </si>
  <si>
    <t>Seasons 52</t>
  </si>
  <si>
    <t>A14</t>
  </si>
  <si>
    <t xml:space="preserve">Eddie V's </t>
  </si>
  <si>
    <t>A8A</t>
  </si>
  <si>
    <t xml:space="preserve">Gucci </t>
  </si>
  <si>
    <t>D6A</t>
  </si>
  <si>
    <t>Sensual</t>
  </si>
  <si>
    <t>Hawthorn</t>
  </si>
  <si>
    <t>Maggiano's</t>
  </si>
  <si>
    <t>Dave &amp; Busters</t>
  </si>
  <si>
    <t>AT&amp;T</t>
  </si>
  <si>
    <t>Mainplace</t>
  </si>
  <si>
    <t>10/31/2015</t>
  </si>
  <si>
    <t>Panini Café</t>
  </si>
  <si>
    <t>0218</t>
  </si>
  <si>
    <t>SOLD CENTER</t>
  </si>
  <si>
    <t>Children Place</t>
  </si>
  <si>
    <t xml:space="preserve">New York &amp; Co </t>
  </si>
  <si>
    <t>Sprint Store</t>
  </si>
  <si>
    <t>Proactiv</t>
  </si>
  <si>
    <t>RMLA Shapes Brow</t>
  </si>
  <si>
    <t xml:space="preserve">Hot Fries </t>
  </si>
  <si>
    <t>Meriden</t>
  </si>
  <si>
    <t>Life of the Lease</t>
  </si>
  <si>
    <t>Mission Valley</t>
  </si>
  <si>
    <t>Kalya's Body Jewelry</t>
  </si>
  <si>
    <t>Phenix Salon</t>
  </si>
  <si>
    <t>2 years after required opening date</t>
  </si>
  <si>
    <t>Mission Valley West</t>
  </si>
  <si>
    <t>Montgomery</t>
  </si>
  <si>
    <t>North County</t>
  </si>
  <si>
    <t>Salon Republic</t>
  </si>
  <si>
    <t>Oakridge</t>
  </si>
  <si>
    <t>Nordstrom Rack</t>
  </si>
  <si>
    <t>D13</t>
  </si>
  <si>
    <t>Mochinut</t>
  </si>
  <si>
    <t>T13</t>
  </si>
  <si>
    <t>Superdish</t>
  </si>
  <si>
    <t>La Dolce  Gelato</t>
  </si>
  <si>
    <t>U5</t>
  </si>
  <si>
    <t>Valliani Jewelers</t>
  </si>
  <si>
    <t>W4</t>
  </si>
  <si>
    <t>Q3</t>
  </si>
  <si>
    <t>Slaters 50/50</t>
  </si>
  <si>
    <t>Old Orchard</t>
  </si>
  <si>
    <t>Pandora</t>
  </si>
  <si>
    <t>C32</t>
  </si>
  <si>
    <t>"Air Handler Unit" reimbursement, life of lease</t>
  </si>
  <si>
    <t>Sunglass Hut</t>
  </si>
  <si>
    <t>Bar Siena</t>
  </si>
  <si>
    <t>Mario Tricoci Hair Salon And D</t>
  </si>
  <si>
    <t>American Eagle</t>
  </si>
  <si>
    <t>J5</t>
  </si>
  <si>
    <t>N10</t>
  </si>
  <si>
    <t>J10</t>
  </si>
  <si>
    <t>Pie Five Pizza</t>
  </si>
  <si>
    <t>Capital Grille</t>
  </si>
  <si>
    <t>Old Orchard Office</t>
  </si>
  <si>
    <t>Womens Medical Gr</t>
  </si>
  <si>
    <t>Old Orchard Periodontic</t>
  </si>
  <si>
    <t>318/310</t>
  </si>
  <si>
    <t>Palm Desert</t>
  </si>
  <si>
    <t>Plaza Bonita</t>
  </si>
  <si>
    <t xml:space="preserve"> Allstate</t>
  </si>
  <si>
    <t>San Francisco Emporium</t>
  </si>
  <si>
    <t>San Francisco Filipino Cultural Center</t>
  </si>
  <si>
    <t>MEZZ</t>
  </si>
  <si>
    <t>TT already applied for partial payment. Per center, pending settlement agreement involving multiple parties, including Dev &amp; JV Partners. TT was working w SF Mayor's office to secure payment in full when mayor passed away. 6/5/18 BC, emailed center for update</t>
  </si>
  <si>
    <t>Lovesac</t>
  </si>
  <si>
    <t>Coach</t>
  </si>
  <si>
    <t>Rolex Boutique</t>
  </si>
  <si>
    <t>Zero &amp; Hanabi Cakes</t>
  </si>
  <si>
    <t>San Francisco Shopping Centre</t>
  </si>
  <si>
    <t>Oak + Fort</t>
  </si>
  <si>
    <t>Santa Anita</t>
  </si>
  <si>
    <t>Benihana</t>
  </si>
  <si>
    <t>R1</t>
  </si>
  <si>
    <t>Wushiland</t>
  </si>
  <si>
    <t>Chick-Fil-A</t>
  </si>
  <si>
    <t>T38</t>
  </si>
  <si>
    <t>Rebag</t>
  </si>
  <si>
    <t>Smoke Fire Social</t>
  </si>
  <si>
    <t>R5</t>
  </si>
  <si>
    <t>T56</t>
  </si>
  <si>
    <t>IKEA</t>
  </si>
  <si>
    <t>Dr Martens</t>
  </si>
  <si>
    <t>Marugame Udon</t>
  </si>
  <si>
    <t>Valencia</t>
  </si>
  <si>
    <t>FC8</t>
  </si>
  <si>
    <t>South Shore</t>
  </si>
  <si>
    <t>Aerie</t>
  </si>
  <si>
    <t>Hook &amp; Reel</t>
  </si>
  <si>
    <t>Southcenter</t>
  </si>
  <si>
    <t>Meet Fresh</t>
  </si>
  <si>
    <t>Homegrown</t>
  </si>
  <si>
    <t>18 months from RCD</t>
  </si>
  <si>
    <t>Swarovski</t>
  </si>
  <si>
    <t>Crepe Legend</t>
  </si>
  <si>
    <t>Hui Lau Shan</t>
  </si>
  <si>
    <t>Southlake</t>
  </si>
  <si>
    <t>LLW - Vans</t>
  </si>
  <si>
    <t>Starwood II Leasing Cap Accr - Sch 7.1.9 (B)</t>
  </si>
  <si>
    <t>Topanga</t>
  </si>
  <si>
    <t>Miniso</t>
  </si>
  <si>
    <t>Boarders</t>
  </si>
  <si>
    <t>Aritzia</t>
  </si>
  <si>
    <t>63A</t>
  </si>
  <si>
    <r>
      <t xml:space="preserve">AP payment- no JE booking  </t>
    </r>
    <r>
      <rPr>
        <sz val="10"/>
        <color rgb="FF0070C0"/>
        <rFont val="Arial"/>
        <family val="2"/>
      </rPr>
      <t>- JE created in Q3. Accrue with additional $225k for Progress #3. ($900k for Progress#2)</t>
    </r>
    <r>
      <rPr>
        <sz val="10"/>
        <rFont val="Arial"/>
        <family val="2"/>
      </rPr>
      <t xml:space="preserve">; </t>
    </r>
    <r>
      <rPr>
        <sz val="10"/>
        <color rgb="FF0070C0"/>
        <rFont val="Arial"/>
        <family val="2"/>
      </rPr>
      <t>Asset# reclass to 221779. Payment used wrong asset# for LLW.</t>
    </r>
  </si>
  <si>
    <t>Louis Vuitton</t>
  </si>
  <si>
    <t>It's Sugar</t>
  </si>
  <si>
    <t>Levis</t>
  </si>
  <si>
    <t>Trumbull</t>
  </si>
  <si>
    <t>Ulta</t>
  </si>
  <si>
    <t>not open yet, no expiration</t>
  </si>
  <si>
    <t>Ardene USA Inc.</t>
  </si>
  <si>
    <t>UTC</t>
  </si>
  <si>
    <t>Ben Bridge</t>
  </si>
  <si>
    <t>C19</t>
  </si>
  <si>
    <t>VinFast</t>
  </si>
  <si>
    <t>H21</t>
  </si>
  <si>
    <t>Albion</t>
  </si>
  <si>
    <t>Haidilao</t>
  </si>
  <si>
    <t>F9</t>
  </si>
  <si>
    <t>Knix</t>
  </si>
  <si>
    <t>Rowan</t>
  </si>
  <si>
    <t>Silverlake Ramen</t>
  </si>
  <si>
    <t>Valencia North</t>
  </si>
  <si>
    <t>Crab N Spice</t>
  </si>
  <si>
    <t>Valencia South</t>
  </si>
  <si>
    <t>Ivy Day Spa, The</t>
  </si>
  <si>
    <t>116326</t>
  </si>
  <si>
    <t>Valley Fair</t>
  </si>
  <si>
    <t xml:space="preserve">La Maison De Patisser </t>
  </si>
  <si>
    <t>A78</t>
  </si>
  <si>
    <t>Life of the Lease, Amd 6-Sec-A3. Per TC, tenant requested but is not willing to perform the work required to complete the checklist. Dispose?</t>
  </si>
  <si>
    <t>Pinkberry</t>
  </si>
  <si>
    <t>A39</t>
  </si>
  <si>
    <t>Valliani</t>
  </si>
  <si>
    <t>B561</t>
  </si>
  <si>
    <t>Purple</t>
  </si>
  <si>
    <t>A323</t>
  </si>
  <si>
    <t>Cartier</t>
  </si>
  <si>
    <t>Umai</t>
  </si>
  <si>
    <t>FC21</t>
  </si>
  <si>
    <t>Potato Corner</t>
  </si>
  <si>
    <t>A52</t>
  </si>
  <si>
    <t>JD Finish</t>
  </si>
  <si>
    <t>B441</t>
  </si>
  <si>
    <t>A135</t>
  </si>
  <si>
    <t>Osim</t>
  </si>
  <si>
    <t>Balenciaga</t>
  </si>
  <si>
    <t>A230</t>
  </si>
  <si>
    <t>Hanabi Cake</t>
  </si>
  <si>
    <t>A160</t>
  </si>
  <si>
    <t>Matcha Café</t>
  </si>
  <si>
    <t>Christian Louboutin</t>
  </si>
  <si>
    <t>Ellamia</t>
  </si>
  <si>
    <t xml:space="preserve">Popeye's Chicken </t>
  </si>
  <si>
    <t xml:space="preserve"> Jell &amp; Chill</t>
  </si>
  <si>
    <t>Vancouver</t>
  </si>
  <si>
    <t>Aldo</t>
  </si>
  <si>
    <t>LLW-Trago Mexican</t>
  </si>
  <si>
    <t>Livit Mobile</t>
  </si>
  <si>
    <t>Teavana</t>
  </si>
  <si>
    <t>65452</t>
  </si>
  <si>
    <t>SOLD CENTER, no booking to match payout</t>
  </si>
  <si>
    <t>Trago Mexican Kitchen</t>
  </si>
  <si>
    <t xml:space="preserve">Blum/Cent SOLD CENTER. Working with TC to get reimbursement back from tenant. TA overpayment by TC. </t>
  </si>
  <si>
    <t>Closet Trading Company</t>
  </si>
  <si>
    <t>Sandbox</t>
  </si>
  <si>
    <t>Dan</t>
  </si>
  <si>
    <t>Not opened yet. Projected opening 08/14/22 per Weston.</t>
  </si>
  <si>
    <t>Ideal Image</t>
  </si>
  <si>
    <t>Wheaton</t>
  </si>
  <si>
    <t>C2A</t>
  </si>
  <si>
    <t>Life of the lease, Amd1, Sec-A8</t>
  </si>
  <si>
    <t>Ardene</t>
  </si>
  <si>
    <t>Jongro BBQ</t>
  </si>
  <si>
    <t>Sydney's Burger</t>
  </si>
  <si>
    <t>933726</t>
  </si>
  <si>
    <t>P210</t>
  </si>
  <si>
    <t>Wheaton North Office</t>
  </si>
  <si>
    <t>Community Clinic</t>
  </si>
  <si>
    <t>L10</t>
  </si>
  <si>
    <t>life of the lease. Possible tenant is already opened, found manual open notice in sharepoint but move-in date is missing in E1, emailed LAB for clarification</t>
  </si>
  <si>
    <t>Wheaton South Office</t>
  </si>
  <si>
    <t>CMF Santa Anita RM</t>
  </si>
  <si>
    <t>CMF MP S Macy's</t>
  </si>
  <si>
    <t>Ashley Furniture</t>
  </si>
  <si>
    <t>Mainplace TRS - Centennial eff 12/18/15</t>
  </si>
  <si>
    <t>World Trade Center</t>
  </si>
  <si>
    <t>LL4310</t>
  </si>
  <si>
    <t>Sweetgreen</t>
  </si>
  <si>
    <t>Haagen-Daz</t>
  </si>
  <si>
    <t>LL5104</t>
  </si>
  <si>
    <t>Garden State Plaza-Basis Adj</t>
  </si>
  <si>
    <t>CTI Balance Entry</t>
  </si>
  <si>
    <t>Permanent balance - working with Corp. Finance to fix it</t>
  </si>
  <si>
    <t>Garden State Plaza-Step</t>
  </si>
  <si>
    <t>Count</t>
  </si>
  <si>
    <t>Subtotal</t>
  </si>
  <si>
    <t>Business
Unit</t>
  </si>
  <si>
    <t>Var</t>
  </si>
  <si>
    <t>12204 - Annapolis</t>
  </si>
  <si>
    <t>12206 - Brandon</t>
  </si>
  <si>
    <t>12211 - Century City</t>
  </si>
  <si>
    <t>12216 - Connecticut Post</t>
  </si>
  <si>
    <t>12229 - Fashion Square</t>
  </si>
  <si>
    <t>12230 - Culver City Mall LP</t>
  </si>
  <si>
    <t>12232 - Fox Valley</t>
  </si>
  <si>
    <t>12234 - Galleria at Roseville</t>
  </si>
  <si>
    <t>12235 - Garden State Plaza</t>
  </si>
  <si>
    <t>12240 - Hawthorn</t>
  </si>
  <si>
    <t>12247 - Mainplace</t>
  </si>
  <si>
    <t>12253 - Mission Valley</t>
  </si>
  <si>
    <t>12254 - Mission Valley West</t>
  </si>
  <si>
    <t>12255 - Montgomery</t>
  </si>
  <si>
    <t>12263 - North County</t>
  </si>
  <si>
    <t>12266 - Oakridge</t>
  </si>
  <si>
    <t>12267 - Old Orchard</t>
  </si>
  <si>
    <t>12268 - Old Orchard Office</t>
  </si>
  <si>
    <t>12271 - Plaza Bonita</t>
  </si>
  <si>
    <t>12277 - San Francisco Emporium</t>
  </si>
  <si>
    <t>12280 - Santa Anita</t>
  </si>
  <si>
    <t>12286 - Southcenter</t>
  </si>
  <si>
    <t>12288 - Southlake</t>
  </si>
  <si>
    <t>12291 - Topanga</t>
  </si>
  <si>
    <t>12292 - Trumbull</t>
  </si>
  <si>
    <t>12293 - UTC</t>
  </si>
  <si>
    <t>12294 - Valencia</t>
  </si>
  <si>
    <t>12296 - Valencia South</t>
  </si>
  <si>
    <t>12298 - Vancouver</t>
  </si>
  <si>
    <t>12303 - Village at Westfield Topanga</t>
  </si>
  <si>
    <t>12305 - Wheaton</t>
  </si>
  <si>
    <t>12306 - Wheaton North Office</t>
  </si>
  <si>
    <t>12315 - CMF Santa Anita RM</t>
  </si>
  <si>
    <t>12317 - CMF MP S Macy's</t>
  </si>
  <si>
    <t>12337 - World Trade Center</t>
  </si>
  <si>
    <t>13010 - Garden State Plaza-Basis Adj</t>
  </si>
  <si>
    <t>13011 - Garden State Plaza-Step</t>
  </si>
  <si>
    <t>Accounting Region</t>
  </si>
  <si>
    <t>E2</t>
  </si>
  <si>
    <t>W1</t>
  </si>
  <si>
    <t>W2</t>
  </si>
  <si>
    <t>E1</t>
  </si>
  <si>
    <t>Grand Total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</si>
  <si>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</si>
  <si>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</si>
  <si>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</si>
  <si>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</si>
  <si>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</si>
  <si>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</si>
  <si>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</si>
  <si>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</si>
  <si>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</si>
  <si>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</si>
  <si>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Asset
Number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</si>
  <si>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</si>
  <si>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</si>
  <si>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</si>
  <si>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</si>
  <si>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</si>
  <si>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</si>
  <si>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</si>
  <si>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</si>
  <si>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</si>
  <si>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</si>
  <si>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</si>
  <si>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</si>
  <si>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</si>
  <si>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</si>
  <si>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</si>
  <si>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</si>
  <si>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Settlement Batch #</t>
  </si>
  <si>
    <t>I/C Status</t>
  </si>
  <si>
    <t>12235</t>
  </si>
  <si>
    <t>200330</t>
  </si>
  <si>
    <t>V</t>
  </si>
  <si>
    <t>PV</t>
  </si>
  <si>
    <t>00221912</t>
  </si>
  <si>
    <t>TA - Pinstripes - GSP</t>
  </si>
  <si>
    <t>TA-PINSTRIPES-123121-P#5</t>
  </si>
  <si>
    <t>Pinstripes, Inc.</t>
  </si>
  <si>
    <t>L.00935847 - Pinstripes - SHELL</t>
  </si>
  <si>
    <t>Tenant Allowance Pay</t>
  </si>
  <si>
    <t>Posted</t>
  </si>
  <si>
    <t>BASWAREUS</t>
  </si>
  <si>
    <t>SCHED</t>
  </si>
  <si>
    <t>12235.200330</t>
  </si>
  <si>
    <t>TA-PINSTRIPERS-GSP#611022</t>
  </si>
  <si>
    <t>12267</t>
  </si>
  <si>
    <t>G</t>
  </si>
  <si>
    <t>R</t>
  </si>
  <si>
    <t>00221209</t>
  </si>
  <si>
    <t>TA - American Eagle and/or Aer</t>
  </si>
  <si>
    <t>GL Reclass 12/28/2021</t>
  </si>
  <si>
    <t>L.00934940 - Aerie</t>
  </si>
  <si>
    <t>GTSE2</t>
  </si>
  <si>
    <t>JISON2</t>
  </si>
  <si>
    <t>12267.200330</t>
  </si>
  <si>
    <t>12286</t>
  </si>
  <si>
    <t>00221201</t>
  </si>
  <si>
    <t>TA - Mochinut - SCR</t>
  </si>
  <si>
    <t>TA-MOCHINUT-SCR 121321</t>
  </si>
  <si>
    <t>Salt &amp; Light South LLC</t>
  </si>
  <si>
    <t>L.00934836 - Mochinut</t>
  </si>
  <si>
    <t>12286.200330</t>
  </si>
  <si>
    <t>2B</t>
  </si>
  <si>
    <t>RD</t>
  </si>
  <si>
    <t>TAP AR Offset</t>
  </si>
  <si>
    <t>Kung Fu Wrap LP</t>
  </si>
  <si>
    <t>U.588 - fka E588; Crepe Legend</t>
  </si>
  <si>
    <t>JE</t>
  </si>
  <si>
    <t>00223565</t>
  </si>
  <si>
    <t>TA-Popeyes U#FC8</t>
  </si>
  <si>
    <t>L.00937941 - Popeye's C - SHELL/Unitoverlap</t>
  </si>
  <si>
    <t>08-02</t>
  </si>
  <si>
    <t>JGOMEZ</t>
  </si>
  <si>
    <t>12293</t>
  </si>
  <si>
    <t>Happy Lemon</t>
  </si>
  <si>
    <t>Green Lemon LLC</t>
  </si>
  <si>
    <t>U.9034</t>
  </si>
  <si>
    <t>12293.200330</t>
  </si>
  <si>
    <t>12204</t>
  </si>
  <si>
    <t>TA - RETRO FITNESS - ANN  (ADD</t>
  </si>
  <si>
    <t>TA-RETROFITNES-ANN-120521</t>
  </si>
  <si>
    <t>KIS Fitness, Inc.</t>
  </si>
  <si>
    <t>L.00929104 - Retro Fitness</t>
  </si>
  <si>
    <t>12204.200330</t>
  </si>
  <si>
    <t>00223550</t>
  </si>
  <si>
    <t>TA_Live Arts Maryland_U# 1810</t>
  </si>
  <si>
    <t>L.00933709 - Live Arts Maryland</t>
  </si>
  <si>
    <t>10-02</t>
  </si>
  <si>
    <t>JUSANCHEZ2</t>
  </si>
  <si>
    <t>12285</t>
  </si>
  <si>
    <t>00222806</t>
  </si>
  <si>
    <t>TA - AMERICAN EAGLE OUTFITTERS</t>
  </si>
  <si>
    <t>aerie</t>
  </si>
  <si>
    <t>TA-AMEREAGAERI-SSH-102021</t>
  </si>
  <si>
    <t>AE Outfitters Retail Co.</t>
  </si>
  <si>
    <t>L.00934739 - Aerie</t>
  </si>
  <si>
    <t>12285.200330</t>
  </si>
  <si>
    <t>00223558</t>
  </si>
  <si>
    <t>TA - Rue 21 - SSH</t>
  </si>
  <si>
    <t>rue21 etc!</t>
  </si>
  <si>
    <t>TA-RUE21-SSH-123021</t>
  </si>
  <si>
    <t>New rue21, LLC</t>
  </si>
  <si>
    <t>L.00071292 - rue21 etc!</t>
  </si>
  <si>
    <t>12211</t>
  </si>
  <si>
    <t>00222644</t>
  </si>
  <si>
    <t>TA_CAMP_U#2570</t>
  </si>
  <si>
    <t>Commission Fee &amp; TA Accruals</t>
  </si>
  <si>
    <t>L.00936158 - CAMP</t>
  </si>
  <si>
    <t>CAO</t>
  </si>
  <si>
    <t>12211.200330</t>
  </si>
  <si>
    <t>00223135</t>
  </si>
  <si>
    <t>TA_Pudu Pudu_U#2625</t>
  </si>
  <si>
    <t>L.00932430 - Pudu Pudu - Pudding Makers</t>
  </si>
  <si>
    <t>00222955</t>
  </si>
  <si>
    <t>TA-Cafe Landwer-CEN</t>
  </si>
  <si>
    <t>Cafe Landwer</t>
  </si>
  <si>
    <t>TA-CAFE LANDWER-102721</t>
  </si>
  <si>
    <t>Beverly Hills Cafe Inc.</t>
  </si>
  <si>
    <t>L.00931305 - Cafe Landwer</t>
  </si>
  <si>
    <t>TA-CAMP-CEN</t>
  </si>
  <si>
    <t>CAMP</t>
  </si>
  <si>
    <t>TA-CAMP-120721</t>
  </si>
  <si>
    <t>Camp Stores LA LLC</t>
  </si>
  <si>
    <t>00222606</t>
  </si>
  <si>
    <t>TA Rhone CEN</t>
  </si>
  <si>
    <t>TA-RHONE-120821</t>
  </si>
  <si>
    <t>Rhone Retail USA, LLC</t>
  </si>
  <si>
    <t>L.00936368 - Rhone</t>
  </si>
  <si>
    <t>00221752</t>
  </si>
  <si>
    <t>TA-Little Kitchen Academy-CEN</t>
  </si>
  <si>
    <t>TA-LITTLE KITCHEN-102921</t>
  </si>
  <si>
    <t>Little Kitchen Academy Century City LLC</t>
  </si>
  <si>
    <t>L.00934720 - Little Kitchen Academy</t>
  </si>
  <si>
    <t>00222803</t>
  </si>
  <si>
    <t>TA - Bearfruit - CEN</t>
  </si>
  <si>
    <t>TA BEARFRUIT-120321</t>
  </si>
  <si>
    <t>Amnisflux LLC</t>
  </si>
  <si>
    <t>L.00936290 - Bearfruit Jewelry</t>
  </si>
  <si>
    <t>00222946</t>
  </si>
  <si>
    <t>TA-Showfields-CEN</t>
  </si>
  <si>
    <t>Showfields - New York City Mia</t>
  </si>
  <si>
    <t>TA-SHOWFIELDS-112321</t>
  </si>
  <si>
    <t>Showfields Magic Box LLC</t>
  </si>
  <si>
    <t>L.00937118 - Showfields New York City Miami</t>
  </si>
  <si>
    <t>00223575</t>
  </si>
  <si>
    <t>TA_Chanel_U#1870</t>
  </si>
  <si>
    <t>TA Accrual</t>
  </si>
  <si>
    <t>L.00937864 - Chanel - SHELL</t>
  </si>
  <si>
    <t>12230</t>
  </si>
  <si>
    <t>00221746</t>
  </si>
  <si>
    <t>TA-Savage-CUL</t>
  </si>
  <si>
    <t>Savage X-Fenty</t>
  </si>
  <si>
    <t>TA-SAVAGEX-120821</t>
  </si>
  <si>
    <t>Savage X Retail, LLC</t>
  </si>
  <si>
    <t>L.00935112 - Savage X-Fenty</t>
  </si>
  <si>
    <t>12230.200330</t>
  </si>
  <si>
    <t>00221747</t>
  </si>
  <si>
    <t>TA-Shake Shack-CUL</t>
  </si>
  <si>
    <t>TA-SHAKESHACK-010722</t>
  </si>
  <si>
    <t>Shake Shack California LLC</t>
  </si>
  <si>
    <t>L.00934276 - Shake Shack</t>
  </si>
  <si>
    <t>12234</t>
  </si>
  <si>
    <t>00221832</t>
  </si>
  <si>
    <t>TA-Fabletics-ROS</t>
  </si>
  <si>
    <t>TA-FABLETICS-061621</t>
  </si>
  <si>
    <t>JF Retail Services, LLC</t>
  </si>
  <si>
    <t>L.00935273 - Fabletics</t>
  </si>
  <si>
    <t>12234.200330</t>
  </si>
  <si>
    <t>12277</t>
  </si>
  <si>
    <t>00223128</t>
  </si>
  <si>
    <t>TA_Zero&amp;, Hanabi Cakes U#14</t>
  </si>
  <si>
    <t>L.00937074 - Zero&amp;, 0&amp;, Hanabi,Hanabi</t>
  </si>
  <si>
    <t>JILEE</t>
  </si>
  <si>
    <t>12277.200330</t>
  </si>
  <si>
    <t>00220738</t>
  </si>
  <si>
    <t>TA Reversal_Asset#220738_U209</t>
  </si>
  <si>
    <t>L.00932100 - Chalo</t>
  </si>
  <si>
    <t>12279</t>
  </si>
  <si>
    <t>00216335</t>
  </si>
  <si>
    <t>TA-Oak+Fort-SFC</t>
  </si>
  <si>
    <t>TA-OAK AND FORT-031621</t>
  </si>
  <si>
    <t>Oak &amp; Fort California, LLC</t>
  </si>
  <si>
    <t>L.00929988 - Oak + Fort</t>
  </si>
  <si>
    <t>12279.200330</t>
  </si>
  <si>
    <t>12291</t>
  </si>
  <si>
    <t>00221920</t>
  </si>
  <si>
    <t>TA-Louis Vuitton-TOP</t>
  </si>
  <si>
    <t>TA-LOUIS VUITTON-120121#3</t>
  </si>
  <si>
    <t>Louis Vuitton USA Inc.</t>
  </si>
  <si>
    <t>L.00243731 - Louis Vuitton</t>
  </si>
  <si>
    <t>12291.200330</t>
  </si>
  <si>
    <t>12297</t>
  </si>
  <si>
    <t>00222682</t>
  </si>
  <si>
    <t>TA Lululemon VLF</t>
  </si>
  <si>
    <t>TA-LULULEMON-112521#FINAL</t>
  </si>
  <si>
    <t>lululemon USA INC.</t>
  </si>
  <si>
    <t>L.00936167 - lululemon</t>
  </si>
  <si>
    <t>12297.200330</t>
  </si>
  <si>
    <t>00223075</t>
  </si>
  <si>
    <t>TA - Nick The Greek - VLF</t>
  </si>
  <si>
    <t>Nick The Greek</t>
  </si>
  <si>
    <t>TA-NICK THE GREEK-112321</t>
  </si>
  <si>
    <t>Nick The Greek Valley Fair LLC</t>
  </si>
  <si>
    <t>L.00937119 - Nick The Greek</t>
  </si>
  <si>
    <t>00223102</t>
  </si>
  <si>
    <t>TA C.Louboutin U#A221</t>
  </si>
  <si>
    <t>TA Christian Louboutin A221</t>
  </si>
  <si>
    <t>L.00934146 - Christian Louboutin</t>
  </si>
  <si>
    <t>MGALVEZ</t>
  </si>
  <si>
    <t>TA Nick the Greek U#FC8</t>
  </si>
  <si>
    <t>00223130</t>
  </si>
  <si>
    <t>TA Ellamia U#1510</t>
  </si>
  <si>
    <t>L.00937240 - EllaMia- SHELL</t>
  </si>
  <si>
    <t>00223134</t>
  </si>
  <si>
    <t>TA Popeye's Chicken FC10</t>
  </si>
  <si>
    <t>L.00937744 - Popeye's Chicken &amp; Biscuits</t>
  </si>
  <si>
    <t>00223574</t>
  </si>
  <si>
    <t>TA - Jell &amp; Chill U#9266</t>
  </si>
  <si>
    <t>TA - Jell &amp; Chill U#9265</t>
  </si>
  <si>
    <t>L.00937833 - Jell &amp; Chill</t>
  </si>
  <si>
    <t>12229</t>
  </si>
  <si>
    <t>TA_Lovesac_U#224</t>
  </si>
  <si>
    <t>L.00064479 - Lovesac</t>
  </si>
  <si>
    <t>NJOBSON</t>
  </si>
  <si>
    <t>VSALAZAR</t>
  </si>
  <si>
    <t>12229.200330</t>
  </si>
  <si>
    <t>00223115</t>
  </si>
  <si>
    <t>JYUAN</t>
  </si>
  <si>
    <t>12266</t>
  </si>
  <si>
    <t>00223138</t>
  </si>
  <si>
    <t>TA_Just Hats_U# Y4</t>
  </si>
  <si>
    <t>L.00934759 - Just Hats</t>
  </si>
  <si>
    <t>12266.200330</t>
  </si>
  <si>
    <t>00223141</t>
  </si>
  <si>
    <t>TA_PhenixSalonSuites_U#Q3</t>
  </si>
  <si>
    <t>L.00937586 - Phenix Salon Suites- SHELL ID</t>
  </si>
  <si>
    <t>00223552</t>
  </si>
  <si>
    <t>TA_Slaters50/50_U#R4</t>
  </si>
  <si>
    <t>L.00936188 - Slaters 50/50</t>
  </si>
  <si>
    <t>12280</t>
  </si>
  <si>
    <t>00223095</t>
  </si>
  <si>
    <t>TA_KrispyRice_U#2220</t>
  </si>
  <si>
    <t>L.00937238 - Krispy Rice - SHELL</t>
  </si>
  <si>
    <t>TLESTARI</t>
  </si>
  <si>
    <t>12280.200330</t>
  </si>
  <si>
    <t>00223096</t>
  </si>
  <si>
    <t>TA_Fabletics_U#D6A</t>
  </si>
  <si>
    <t>L.00937019 - Fabletics - SHELL</t>
  </si>
  <si>
    <t>00223543</t>
  </si>
  <si>
    <t>TA_Valliani Jewelers_U#T56</t>
  </si>
  <si>
    <t>L.00937587 - Valliani Jewelers</t>
  </si>
  <si>
    <t>00219748</t>
  </si>
  <si>
    <t>TA - Coach U# D10</t>
  </si>
  <si>
    <t>Tenant Allowance JE SAN</t>
  </si>
  <si>
    <t>L.00930400 - Coach</t>
  </si>
  <si>
    <t>00220143</t>
  </si>
  <si>
    <t>TA - Rebag U# A17</t>
  </si>
  <si>
    <t>L.00927829 - Rebag</t>
  </si>
  <si>
    <t>TA - rue21 etc! #N03</t>
  </si>
  <si>
    <t>EVICENCIO</t>
  </si>
  <si>
    <t>BFOURIE</t>
  </si>
  <si>
    <t>12294</t>
  </si>
  <si>
    <t>00223114</t>
  </si>
  <si>
    <t>TA_POPEYES Chicken</t>
  </si>
  <si>
    <t>Popeye's Chicken. U#FC8</t>
  </si>
  <si>
    <t>L.00937656 - Popeye's Chicken &amp; Biscuits</t>
  </si>
  <si>
    <t>SSUN</t>
  </si>
  <si>
    <t>12294.200330</t>
  </si>
  <si>
    <t>TA - Allbirds - GSP</t>
  </si>
  <si>
    <t>allbirds</t>
  </si>
  <si>
    <t>TA-ALLBIRDS-GSP013122</t>
  </si>
  <si>
    <t>Allbirds, Inc.</t>
  </si>
  <si>
    <t>L.00936356 - Allbirds</t>
  </si>
  <si>
    <t>00222610</t>
  </si>
  <si>
    <t>TA-PINSTRIPES-GSP-020222</t>
  </si>
  <si>
    <t>VCORNEJO</t>
  </si>
  <si>
    <t>12253</t>
  </si>
  <si>
    <t>TA - Havana Grill - MVC</t>
  </si>
  <si>
    <t>Q1-22 TA Payable Adj</t>
  </si>
  <si>
    <t>L.00935175 - Havana Grill</t>
  </si>
  <si>
    <t>RREN</t>
  </si>
  <si>
    <t>12253.200330</t>
  </si>
  <si>
    <t>00221775</t>
  </si>
  <si>
    <t>TA-BarSiena-OOR</t>
  </si>
  <si>
    <t>TA-BARSIENA-OOR-01312022</t>
  </si>
  <si>
    <t>Bar Siena Old Orchard, LLC</t>
  </si>
  <si>
    <t>L.00934446 - Bar Siena - SHELL</t>
  </si>
  <si>
    <t>00220832</t>
  </si>
  <si>
    <t>TA-BARSIENA-OOR-02092022</t>
  </si>
  <si>
    <t>North30, LLC</t>
  </si>
  <si>
    <t>U.724 - fka CU724</t>
  </si>
  <si>
    <t>L.00930938 - Happy Lemon</t>
  </si>
  <si>
    <t>00220910</t>
  </si>
  <si>
    <t>Adj Payment &amp; AR Offset Diff</t>
  </si>
  <si>
    <t>12305</t>
  </si>
  <si>
    <t>TA - K&amp;I Cuts - WHE</t>
  </si>
  <si>
    <t>MPA CONSTRUCTION INC</t>
  </si>
  <si>
    <t>TA-MPACONSTRUC-WHE-020122</t>
  </si>
  <si>
    <t>L.00931011 - K&amp;I Cuts</t>
  </si>
  <si>
    <t>12305.200330</t>
  </si>
  <si>
    <t>00215863</t>
  </si>
  <si>
    <t>TA-LOVESAC-FAS</t>
  </si>
  <si>
    <t>TA-LOVESAC-FAS-122321</t>
  </si>
  <si>
    <t>Lovesac Company, The</t>
  </si>
  <si>
    <t>TA-Slaters5050-OAK</t>
  </si>
  <si>
    <t>TA-SLATERS5050-011822</t>
  </si>
  <si>
    <t>ARC Property Investments LLC</t>
  </si>
  <si>
    <t>TA_IKEA_U#D5</t>
  </si>
  <si>
    <t>L.00937239 - IKEA Planning Studio - SHELL</t>
  </si>
  <si>
    <t>00223567</t>
  </si>
  <si>
    <t>TA_Dr. Martens_U#T58</t>
  </si>
  <si>
    <t>L.00938047 - Dr. Martens - SHELL ID</t>
  </si>
  <si>
    <t>00223682</t>
  </si>
  <si>
    <t>TA_Marugame Udon_U#R2</t>
  </si>
  <si>
    <t>L.00938054 - Marugame Udon - SHELL ID</t>
  </si>
  <si>
    <t>00223685</t>
  </si>
  <si>
    <t>TA-Rebag-SAN</t>
  </si>
  <si>
    <t>TA-REBAG-SAN-011022</t>
  </si>
  <si>
    <t>Trendly, Inc.</t>
  </si>
  <si>
    <t>TA-Funbox-SAN</t>
  </si>
  <si>
    <t>FunBox</t>
  </si>
  <si>
    <t>TA-FUNBOX-SAN-090921</t>
  </si>
  <si>
    <t>Hallier Investments, LLC</t>
  </si>
  <si>
    <t>L.00930730 - Fun Box</t>
  </si>
  <si>
    <t>00222646</t>
  </si>
  <si>
    <t>TA-KateSpade-SAN</t>
  </si>
  <si>
    <t>Kate Spade New York</t>
  </si>
  <si>
    <t>TA-KATESPADE-SAN-021320</t>
  </si>
  <si>
    <t>Tapestry, Inc.</t>
  </si>
  <si>
    <t>L.00928993 - Kate Spade New York</t>
  </si>
  <si>
    <t>00214673</t>
  </si>
  <si>
    <t>TA - Live Arts of Maryland - A</t>
  </si>
  <si>
    <t>Live Arts Maryland</t>
  </si>
  <si>
    <t>TA-LIVEARTOFMD-ANN 020322</t>
  </si>
  <si>
    <t>Annapolis Chorale, Inc., The</t>
  </si>
  <si>
    <t>TA_Little Kitchen Aca_U#2907</t>
  </si>
  <si>
    <t>TA_Tudor_U#1937</t>
  </si>
  <si>
    <t>L.00934964 - Tudor</t>
  </si>
  <si>
    <t>00221748</t>
  </si>
  <si>
    <t>Windsor or Windsor Fashions</t>
  </si>
  <si>
    <t>Windsor Fashions, LLC</t>
  </si>
  <si>
    <t>U.H6 - fka H006, Windsor or Windsor F</t>
  </si>
  <si>
    <t>TA_ Savage X_U#A10</t>
  </si>
  <si>
    <t>Q1 2022 TA Com Accruals</t>
  </si>
  <si>
    <t>SLIU</t>
  </si>
  <si>
    <t>TA_Shake Shack_U#FC11</t>
  </si>
  <si>
    <t>TA - Capital One Café U#145</t>
  </si>
  <si>
    <t>L.00935151 - Capital One Cafe</t>
  </si>
  <si>
    <t>MMA</t>
  </si>
  <si>
    <t>00221793</t>
  </si>
  <si>
    <t>TA - Peloton U# 157</t>
  </si>
  <si>
    <t>TA-Peloton U# 157</t>
  </si>
  <si>
    <t>L.00935976 - Peloton</t>
  </si>
  <si>
    <t>00222615</t>
  </si>
  <si>
    <t>COM - Capital One Café U#145</t>
  </si>
  <si>
    <t>COM-Capital One Café U#145</t>
  </si>
  <si>
    <t>00221792</t>
  </si>
  <si>
    <t>TA - Seasons 52 - GSP</t>
  </si>
  <si>
    <t>TA-SEASONS 52-GSP#2020322</t>
  </si>
  <si>
    <t>Eddie V's Holdings, LLC</t>
  </si>
  <si>
    <t>L.00931017 - Seasons 52</t>
  </si>
  <si>
    <t>00222924</t>
  </si>
  <si>
    <t>TA - Eddie V's - GSP</t>
  </si>
  <si>
    <t>Eddie V's/Eddie V's Prime Seaf</t>
  </si>
  <si>
    <t>TA-EDDIE V'S-GSP020322</t>
  </si>
  <si>
    <t>L.00930738 - Eddie V's/Eddie V's Prime Seaf</t>
  </si>
  <si>
    <t>00222865</t>
  </si>
  <si>
    <t>TA-PINSTRIPES-GSP-PROG #8</t>
  </si>
  <si>
    <t>TA - Gucci U# 1120</t>
  </si>
  <si>
    <t>Record TA - GUCCI U# 1120</t>
  </si>
  <si>
    <t>L.00045786 - Gucci</t>
  </si>
  <si>
    <t>ASHRESTHA</t>
  </si>
  <si>
    <t>STLEE</t>
  </si>
  <si>
    <t>00223624</t>
  </si>
  <si>
    <t>TA_Psycho Bunny_U#2105</t>
  </si>
  <si>
    <t>Record TA- Psycho Bunny U#2105</t>
  </si>
  <si>
    <t>L.00933910 - Psycho Bunny</t>
  </si>
  <si>
    <t>00222673</t>
  </si>
  <si>
    <t>TA_Arena Stem_U# 2145</t>
  </si>
  <si>
    <t>Record Dev TA</t>
  </si>
  <si>
    <t>L.00932985 - Arena STEM</t>
  </si>
  <si>
    <t>00220178</t>
  </si>
  <si>
    <t>TA_Peloton_U#D6</t>
  </si>
  <si>
    <t>Q1 2022 Open Notice TA</t>
  </si>
  <si>
    <t>L.00936430 - Peloton</t>
  </si>
  <si>
    <t>00222672</t>
  </si>
  <si>
    <t>TA-ArenaSTEM-GSP-10062020</t>
  </si>
  <si>
    <t>RCL TA Invoice - Arena Stem</t>
  </si>
  <si>
    <t>PSINNER</t>
  </si>
  <si>
    <t>TA-BARSIENA-OOR PR7</t>
  </si>
  <si>
    <t>TA-BARSIENNA-OOR-PR5&amp;6</t>
  </si>
  <si>
    <t>TA-BARSIENA-OOR-021622-8</t>
  </si>
  <si>
    <t>TA - Madison Reed U#E26</t>
  </si>
  <si>
    <t>Q1 2022 CAPEX ACCRUAL</t>
  </si>
  <si>
    <t>L.00934341 - Madison Reed</t>
  </si>
  <si>
    <t>00221210</t>
  </si>
  <si>
    <t>TA_Peloton_U# J10</t>
  </si>
  <si>
    <t>Record Open Notice TA</t>
  </si>
  <si>
    <t>L.00935961 - Peloton</t>
  </si>
  <si>
    <t>00222025</t>
  </si>
  <si>
    <t>TA_Purple/Purple Matress_U#E30</t>
  </si>
  <si>
    <t>L.00936687 - Purple</t>
  </si>
  <si>
    <t>00222722</t>
  </si>
  <si>
    <t>12271</t>
  </si>
  <si>
    <t>TA-HappyLemon-PBO</t>
  </si>
  <si>
    <t>TA-HAPPYLEMON-TA-102121</t>
  </si>
  <si>
    <t>Blue Lemon LLC</t>
  </si>
  <si>
    <t>L.00934405 - Happy Lemon</t>
  </si>
  <si>
    <t>12271.200330</t>
  </si>
  <si>
    <t>00221177</t>
  </si>
  <si>
    <t>TA_El Tianguis_U#2445</t>
  </si>
  <si>
    <t>PBO Operating TA Accrual</t>
  </si>
  <si>
    <t>L.00929350 - El Tianguis</t>
  </si>
  <si>
    <t>00221895</t>
  </si>
  <si>
    <t>TA-Shake Shack-SFE</t>
  </si>
  <si>
    <t>TA-SHAKESHACK-112321</t>
  </si>
  <si>
    <t>L.00931073 - Shake Shack</t>
  </si>
  <si>
    <t>00221173</t>
  </si>
  <si>
    <t>AR offset</t>
  </si>
  <si>
    <t>TA-WUSHIIAND-SAN-022222</t>
  </si>
  <si>
    <t>Flying Fish War LLC</t>
  </si>
  <si>
    <t>L.00926489 - Wushiland</t>
  </si>
  <si>
    <t>00196863</t>
  </si>
  <si>
    <t>TA-Wushiland-SAN</t>
  </si>
  <si>
    <t>U.S6 - FunBox</t>
  </si>
  <si>
    <t>RALFARO</t>
  </si>
  <si>
    <t>U.D1 - fka D001; Papaya</t>
  </si>
  <si>
    <t>TA-Aerie U#220</t>
  </si>
  <si>
    <t>Q1 2022 CAPEX Accrual</t>
  </si>
  <si>
    <t>L.00934237 - Aerie</t>
  </si>
  <si>
    <t>00221228</t>
  </si>
  <si>
    <t>TA-Mochinut U#FC12</t>
  </si>
  <si>
    <t>TA-Golden Goose-TOP</t>
  </si>
  <si>
    <t>Golden Goose, Golden Goose Del</t>
  </si>
  <si>
    <t>TA-TOPANGA-072821</t>
  </si>
  <si>
    <t>Golden Goose LA Topanga LLC</t>
  </si>
  <si>
    <t>L.00932838 - Golden Goose</t>
  </si>
  <si>
    <t>00220764</t>
  </si>
  <si>
    <t>TA_Levis U#2072</t>
  </si>
  <si>
    <t>Q1 22 Open Notice Recon</t>
  </si>
  <si>
    <t>L.00935343 - Levi's</t>
  </si>
  <si>
    <t>YCHEN2</t>
  </si>
  <si>
    <t>00221874</t>
  </si>
  <si>
    <t>TA-Capital One Cafe U#1038</t>
  </si>
  <si>
    <t>L.00934495 - Capital One Cafe</t>
  </si>
  <si>
    <t>00222648</t>
  </si>
  <si>
    <t>12292</t>
  </si>
  <si>
    <t>TA - SUNGLASS HUT - TRU</t>
  </si>
  <si>
    <t>TA-SUNGLASSHUT-TRU-012522</t>
  </si>
  <si>
    <t>Luxottica of America Inc.</t>
  </si>
  <si>
    <t>L.00107596 - Sunglass Hut</t>
  </si>
  <si>
    <t>12292.200330</t>
  </si>
  <si>
    <t>TA - Albion - UTC</t>
  </si>
  <si>
    <t>TA-ALBION-UTC 020322</t>
  </si>
  <si>
    <t>Findlay Group, LLC</t>
  </si>
  <si>
    <t>L.00935862 - Albion</t>
  </si>
  <si>
    <t>00221915</t>
  </si>
  <si>
    <t>TA - Melissa Shoes - UTC</t>
  </si>
  <si>
    <t>Melissa Clube</t>
  </si>
  <si>
    <t>TA-MELISSASHOES/CLUBE-UTC</t>
  </si>
  <si>
    <t>Grendene USA, Inc.</t>
  </si>
  <si>
    <t>L.00934858 - Melissa Clube</t>
  </si>
  <si>
    <t>00221203</t>
  </si>
  <si>
    <t>TA - Louis Vuitton - UTC</t>
  </si>
  <si>
    <t>TA-LOUISVUITTON-UTC021822</t>
  </si>
  <si>
    <t>L.00936831 - Louis Vuitton</t>
  </si>
  <si>
    <t>00222736</t>
  </si>
  <si>
    <t>12303</t>
  </si>
  <si>
    <t>TA-Dan-VIL</t>
  </si>
  <si>
    <t>TA-DAN-011022</t>
  </si>
  <si>
    <t>Dan Topanga LLC</t>
  </si>
  <si>
    <t>L.00933908 - Dan</t>
  </si>
  <si>
    <t>12303.200330</t>
  </si>
  <si>
    <t>00222864</t>
  </si>
  <si>
    <t>TA_Ideal Image_U#1623</t>
  </si>
  <si>
    <t>L.00934618 - Ideal Image</t>
  </si>
  <si>
    <t>00222602</t>
  </si>
  <si>
    <t>TA_UCLA_U#2040</t>
  </si>
  <si>
    <t>L.00910166 - UCLA Health</t>
  </si>
  <si>
    <t>00223690</t>
  </si>
  <si>
    <t>TA-Jollibee-WHE</t>
  </si>
  <si>
    <t>Jollibee</t>
  </si>
  <si>
    <t>TA-JOLLIBEE-WHE-101121</t>
  </si>
  <si>
    <t>Honeybee Foods Corporation</t>
  </si>
  <si>
    <t>L.00931943 - Jollibee</t>
  </si>
  <si>
    <t>00221654</t>
  </si>
  <si>
    <t>TA-PINSTRIPES-9-040422</t>
  </si>
  <si>
    <t>TA_Sensual_U# 1221</t>
  </si>
  <si>
    <t>Record TA - Sensual</t>
  </si>
  <si>
    <t>L.00938018 - Sensual</t>
  </si>
  <si>
    <t>00223902</t>
  </si>
  <si>
    <t>TA-TravisMathew-OLD</t>
  </si>
  <si>
    <t>TA-TRAVISMATHEWS-040122</t>
  </si>
  <si>
    <t>TravisMathew, LLC</t>
  </si>
  <si>
    <t>L.00935470 - TravisMathew</t>
  </si>
  <si>
    <t>00221854</t>
  </si>
  <si>
    <t>TA-BARSIENA-OOR-021622-9</t>
  </si>
  <si>
    <t>TA_Pie Five Pizza_U#L15</t>
  </si>
  <si>
    <t>Record TA</t>
  </si>
  <si>
    <t>L.00935960 - Pie Five Pizza</t>
  </si>
  <si>
    <t>00221995</t>
  </si>
  <si>
    <t>TA_Capital Grille_U# N65</t>
  </si>
  <si>
    <t>Record TA - Capital Grille</t>
  </si>
  <si>
    <t>L.00938661 - The Capital Grille - SHELL</t>
  </si>
  <si>
    <t>00223900</t>
  </si>
  <si>
    <t>TA_Riley Rose_U#1545</t>
  </si>
  <si>
    <t>4-22 TA Payable Cleanup</t>
  </si>
  <si>
    <t>L.00923414 - Riley Rose</t>
  </si>
  <si>
    <t>00191234</t>
  </si>
  <si>
    <t>TA_General Nutrition Ce_U#1025</t>
  </si>
  <si>
    <t>L.00923996 - GNC Live Well</t>
  </si>
  <si>
    <t>00194932</t>
  </si>
  <si>
    <t>TA-Dr. Martens Airwair U#1150</t>
  </si>
  <si>
    <t>L.00936345 - Dr. Martens</t>
  </si>
  <si>
    <t>00222655</t>
  </si>
  <si>
    <t>TA_Silverlake Ramen_U# E7</t>
  </si>
  <si>
    <t>04-22 TA Accruals</t>
  </si>
  <si>
    <t>L.00936083 - Silverlake Ramen</t>
  </si>
  <si>
    <t>00222558</t>
  </si>
  <si>
    <t>TA_Louis Vuitton_U# 2500</t>
  </si>
  <si>
    <t>TA - Retro Fitness U# 1330</t>
  </si>
  <si>
    <t>RBARRY</t>
  </si>
  <si>
    <t>00214849</t>
  </si>
  <si>
    <t>12206</t>
  </si>
  <si>
    <t>TA_Somnis Sleep_U#424</t>
  </si>
  <si>
    <t>TA_Somnis Sleep_U#424 Clean Up</t>
  </si>
  <si>
    <t>L.00927768 - Somnis Sleep Systems</t>
  </si>
  <si>
    <t>12206.200330</t>
  </si>
  <si>
    <t>00211701</t>
  </si>
  <si>
    <t>12290</t>
  </si>
  <si>
    <t>Cln up Sunrise Foreclosure</t>
  </si>
  <si>
    <t>TMANDHLAZI</t>
  </si>
  <si>
    <t>12290.200330</t>
  </si>
  <si>
    <t>L.00034711 - Forever 21</t>
  </si>
  <si>
    <t>L.00044097 - Threading Station, The</t>
  </si>
  <si>
    <t>L.00045185 - Haagen-Dazs</t>
  </si>
  <si>
    <t>L.00046319 - Metro PCS</t>
  </si>
  <si>
    <t>L.00047725 - Perfume Plus</t>
  </si>
  <si>
    <t>L.00058539 - Tokyo Max</t>
  </si>
  <si>
    <t>L.00063219 - Black Finn American Grille</t>
  </si>
  <si>
    <t>L.00072360 - Wireless Champs</t>
  </si>
  <si>
    <t>L.00103438 - City Source</t>
  </si>
  <si>
    <t>L.00902787 - Windsor or Windsor Fashions</t>
  </si>
  <si>
    <t>L.00905854 - A'Gaci &amp; O'Shoes</t>
  </si>
  <si>
    <t>L.00908865 - Cell Doc</t>
  </si>
  <si>
    <t>L.00913558 - American Dog Club</t>
  </si>
  <si>
    <t>L.00916077 - Rodizio Grill- The Braz</t>
  </si>
  <si>
    <t>L.00923373 - Rancho Jubile</t>
  </si>
  <si>
    <t>L.00923917 - Stewart's All-American</t>
  </si>
  <si>
    <t>U.1045 - fr 187 &amp; 185</t>
  </si>
  <si>
    <t>U.1225 - P1-3/5/20</t>
  </si>
  <si>
    <t>U.1240 - P1-3/5/20; Anne Fontaine</t>
  </si>
  <si>
    <t>U.1250 - DEV</t>
  </si>
  <si>
    <t>U.1270</t>
  </si>
  <si>
    <t>U.1327 - Demising 1325,1323,1320,1315</t>
  </si>
  <si>
    <t>U.2250 - P2-11/16/17; Cotton On</t>
  </si>
  <si>
    <t>U.9145</t>
  </si>
  <si>
    <t>U.9147 - new</t>
  </si>
  <si>
    <t>U.FC001A - nka FC1A</t>
  </si>
  <si>
    <t>TA-Ardene-Wheaton</t>
  </si>
  <si>
    <t>TA-ARDENE-WHE-032521</t>
  </si>
  <si>
    <t>L.00933907 - Ardene</t>
  </si>
  <si>
    <t>00220820</t>
  </si>
  <si>
    <t>TA_American Girl_U#2980</t>
  </si>
  <si>
    <t>L.00937989 - American Girl - SHELL ID</t>
  </si>
  <si>
    <t>00223905</t>
  </si>
  <si>
    <t>AR Offset</t>
  </si>
  <si>
    <t>TA-HRB-CEN-012120</t>
  </si>
  <si>
    <t>The HRB Experience, LLC</t>
  </si>
  <si>
    <t>L.00928747 - HRB</t>
  </si>
  <si>
    <t>00214851</t>
  </si>
  <si>
    <t>TA-HRB-CEN</t>
  </si>
  <si>
    <t>TA - Warby Parker U# 159</t>
  </si>
  <si>
    <t>TA-Warby Parker U#159</t>
  </si>
  <si>
    <t>L.00937981 - Warby Parker</t>
  </si>
  <si>
    <t>00223631</t>
  </si>
  <si>
    <t>RCL COM to corr accounts</t>
  </si>
  <si>
    <t>TA_Amazon Go_U#7</t>
  </si>
  <si>
    <t>Amazon Go TA Reverse</t>
  </si>
  <si>
    <t>L.00927745 - Amazon Go</t>
  </si>
  <si>
    <t>00215071</t>
  </si>
  <si>
    <t>AmazonGo TA Lease# Correction</t>
  </si>
  <si>
    <t>L.00906357 - Amazon</t>
  </si>
  <si>
    <t>TA-Psycho Bunny-SFC</t>
  </si>
  <si>
    <t>TA-PSYCHOBUNNY-SFC-031422</t>
  </si>
  <si>
    <t>Bunny Retail Limited Partnership</t>
  </si>
  <si>
    <t>L.00934349 - Psycho Bunny</t>
  </si>
  <si>
    <t>00221780</t>
  </si>
  <si>
    <t>Miniso Depot Topanga LLC</t>
  </si>
  <si>
    <t>U.2102 - Miniso</t>
  </si>
  <si>
    <t>TA-Osim-VLF</t>
  </si>
  <si>
    <t>TA-OSIM-092821</t>
  </si>
  <si>
    <t>West Growth Holding, Inc.</t>
  </si>
  <si>
    <t>L.00933858 - Osim</t>
  </si>
  <si>
    <t>00222685</t>
  </si>
  <si>
    <t>TA-Dr Holbert-VLF</t>
  </si>
  <si>
    <t>Dr. Holbert Optometrist</t>
  </si>
  <si>
    <t>TA-DRHOLBERT-VLF-712121</t>
  </si>
  <si>
    <t>Jeffrey A. Holbert, OD</t>
  </si>
  <si>
    <t>L.00111727 - Dr. Holbert Optometrist</t>
  </si>
  <si>
    <t>TA-NordstromRack-Oak</t>
  </si>
  <si>
    <t>TA-NORDSTROMRACK-072221</t>
  </si>
  <si>
    <t>Nordstrom, Inc.</t>
  </si>
  <si>
    <t>L.00044438 - Nordstrom Rack</t>
  </si>
  <si>
    <t>00196860</t>
  </si>
  <si>
    <t>Salon Republic, LLC</t>
  </si>
  <si>
    <t>U.175 - fka 0175; Ardene</t>
  </si>
  <si>
    <t>BOT Status</t>
  </si>
  <si>
    <t>Lease begin date</t>
  </si>
  <si>
    <t>TA-Purple-Mont</t>
  </si>
  <si>
    <t>Purple/Purple Mattress</t>
  </si>
  <si>
    <t>TA-PURPLE-MON-4.20.22</t>
  </si>
  <si>
    <t>Purple Innovation, LLC</t>
  </si>
  <si>
    <t>L.00937819 - Purple</t>
  </si>
  <si>
    <t>TA-FivePiePizza-OLD</t>
  </si>
  <si>
    <t>TA-PIEFIVEPIZZA-OLD-41322</t>
  </si>
  <si>
    <t>Skokie Pizza LLC</t>
  </si>
  <si>
    <t>TA - Hui Lau Shan - SCR</t>
  </si>
  <si>
    <t>TA-HUILAUSHAN-SCR-041422</t>
  </si>
  <si>
    <t>HLS Seattle LLC</t>
  </si>
  <si>
    <t>L.00933796 - Hui Lau Shan</t>
  </si>
  <si>
    <t>TA-Kings Den Barber U#2310</t>
  </si>
  <si>
    <t>L.00935959 - Kings Den</t>
  </si>
  <si>
    <t>MBOSKA</t>
  </si>
  <si>
    <t>TA-PuraVida-UTC</t>
  </si>
  <si>
    <t>Pura Vida Live Free</t>
  </si>
  <si>
    <t>TA-PURAVIDA-UTC-042022</t>
  </si>
  <si>
    <t>Creative Genius, LLC</t>
  </si>
  <si>
    <t>L.00934894 - Pura Vida Live Free</t>
  </si>
  <si>
    <t>TA - Popeye's PO.446</t>
  </si>
  <si>
    <t>TA Popeye's PO.446</t>
  </si>
  <si>
    <t>L.00937415 - Popeye's Chicken &amp; Biscuits</t>
  </si>
  <si>
    <t>TA - SUNGLASS HUT Payment U#20</t>
  </si>
  <si>
    <t>TA - SUNGLASS HUT</t>
  </si>
  <si>
    <t>TA-WarbyParker-ROS</t>
  </si>
  <si>
    <t>TA-WARBY PARKER-4112022</t>
  </si>
  <si>
    <t>Warby Parker Retail, Inc.</t>
  </si>
  <si>
    <t>TA - Umai Savory HotDogs U#FE7</t>
  </si>
  <si>
    <t>SFC Capex Cleanup</t>
  </si>
  <si>
    <t>L.00928873 - Umai Savory Hot Dogs</t>
  </si>
  <si>
    <t>TA-Ted Baker-SFC</t>
  </si>
  <si>
    <t>Ted Baker London</t>
  </si>
  <si>
    <t>TA-TEDBAKER-SFC-111919</t>
  </si>
  <si>
    <t>Ted Baker Limited</t>
  </si>
  <si>
    <t>L.00923997 - Ted Baker London</t>
  </si>
  <si>
    <t>TA-Boarders-TOP</t>
  </si>
  <si>
    <t>TA-BOARDERSSPORTS-031820</t>
  </si>
  <si>
    <t>Boarders Sports, Inc.</t>
  </si>
  <si>
    <t>L.00064056 - Boarders</t>
  </si>
  <si>
    <t>TA-Christian Louboutin-VLF</t>
  </si>
  <si>
    <t>TA-CHRISTIANLOUBOUTIN-VLF</t>
  </si>
  <si>
    <t>Christian Louboutin, L.L.C.</t>
  </si>
  <si>
    <t>TA_Dan_U#1595</t>
  </si>
  <si>
    <t>Q2 22 TA Accr</t>
  </si>
  <si>
    <t>YCHEN</t>
  </si>
  <si>
    <t>Rcl TA Pickles &amp; Swiss Overpay</t>
  </si>
  <si>
    <t>U.1030 - Created from 1028</t>
  </si>
  <si>
    <t>TA_Shiekh Shoes_U#1097</t>
  </si>
  <si>
    <t>TA_Shiekh Shoes. U#1097</t>
  </si>
  <si>
    <t>L.00115966 - Shiekh Shoes</t>
  </si>
  <si>
    <t>TA_Bitter Root Pottery_U#2500</t>
  </si>
  <si>
    <t>TA_Bitter Root Pottery. U#2500</t>
  </si>
  <si>
    <t>L.00914825 - Bitter Root Pottery</t>
  </si>
  <si>
    <t>TA_House of Bounce. U#2313</t>
  </si>
  <si>
    <t>L.00920327 - House of Bounce</t>
  </si>
  <si>
    <t>New Asset</t>
  </si>
  <si>
    <t>12297 - Valley Fair</t>
  </si>
  <si>
    <t>Critical date Updated successfully</t>
  </si>
  <si>
    <t>Date is not expired yet</t>
  </si>
  <si>
    <t>Critical date is not present in E1</t>
  </si>
  <si>
    <t>Unable to find the option type TA</t>
  </si>
  <si>
    <t>No records found in E1</t>
  </si>
  <si>
    <t>Multiple records found with space OR Unit number not available in this file</t>
  </si>
  <si>
    <t>Co</t>
  </si>
  <si>
    <t>Name</t>
  </si>
  <si>
    <t>Belden Village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</si>
  <si>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</si>
  <si>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</si>
  <si>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</si>
  <si>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</si>
  <si>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</si>
  <si>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</si>
  <si>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</si>
  <si>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</si>
  <si>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</si>
  <si>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</si>
  <si>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</si>
  <si>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</si>
  <si>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</si>
  <si>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</si>
  <si>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</si>
  <si>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</si>
  <si>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</si>
  <si>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</si>
  <si>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</si>
  <si>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</si>
  <si>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Culver City Office</t>
  </si>
  <si>
    <t>Franklin Park</t>
  </si>
  <si>
    <t>Gateway</t>
  </si>
  <si>
    <t>Gateway West Office</t>
  </si>
  <si>
    <t>Great Northern</t>
  </si>
  <si>
    <t>Green Tree Office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</si>
  <si>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</si>
  <si>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</si>
  <si>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</si>
  <si>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</si>
  <si>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</si>
  <si>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</si>
  <si>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Meriden JC Penney</t>
  </si>
  <si>
    <t>Metreon</t>
  </si>
  <si>
    <t>Mid Rivers</t>
  </si>
  <si>
    <t>Midway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</si>
  <si>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</si>
  <si>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</si>
  <si>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</si>
  <si>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</si>
  <si>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</si>
  <si>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</si>
  <si>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</si>
  <si>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Northwest</t>
  </si>
  <si>
    <t>Northwest Office</t>
  </si>
  <si>
    <t>Parkway</t>
  </si>
  <si>
    <t>Plaza Bonita-Mervyn's</t>
  </si>
  <si>
    <t>Plaza Bonita II LP</t>
  </si>
  <si>
    <t>Promenade</t>
  </si>
  <si>
    <t>Richland</t>
  </si>
  <si>
    <t>San Francisco Emporium Office</t>
  </si>
  <si>
    <t>Sarasota Square</t>
  </si>
  <si>
    <t>Solano</t>
  </si>
  <si>
    <t>Solano Edwards BB</t>
  </si>
  <si>
    <t>South County</t>
  </si>
  <si>
    <t>Southpark</t>
  </si>
  <si>
    <t>Sunrise</t>
  </si>
  <si>
    <t>Vancouver-Mervyn's</t>
  </si>
  <si>
    <t>West County</t>
  </si>
  <si>
    <t>West Covina</t>
  </si>
  <si>
    <t>West Park</t>
  </si>
  <si>
    <t>Village at Westfield Topanga</t>
  </si>
  <si>
    <t>Westland Colorado</t>
  </si>
  <si>
    <t>Franklin Residential Parcel</t>
  </si>
  <si>
    <t>Pirelli Tire Site</t>
  </si>
  <si>
    <t>Topanga Montgomery Ward</t>
  </si>
  <si>
    <t>Westlake Crossing</t>
  </si>
  <si>
    <t>Bulletin Building LLC</t>
  </si>
  <si>
    <t>CMF Culver City LLC</t>
  </si>
  <si>
    <t>CMF MP North RM</t>
  </si>
  <si>
    <t>CMF UTC NRM</t>
  </si>
  <si>
    <t>CMF UTC S Macy's</t>
  </si>
  <si>
    <t>CMF PWC Macy's</t>
  </si>
  <si>
    <t>CMF NCF S Macy's</t>
  </si>
  <si>
    <t>CMF NCF NRM</t>
  </si>
  <si>
    <t>CMF Wheaton Hecht's</t>
  </si>
  <si>
    <t>CMF RIchland Lazarus</t>
  </si>
  <si>
    <t>Bonita Montgomery Ward</t>
  </si>
  <si>
    <t>CMF VF/UTC</t>
  </si>
  <si>
    <t>Broward</t>
  </si>
  <si>
    <t>Westland Florida</t>
  </si>
  <si>
    <t>Hawthorn Furniture</t>
  </si>
  <si>
    <t>816818 Mission Street Building</t>
  </si>
  <si>
    <t>Owensmouth Offices</t>
  </si>
  <si>
    <t>Franklin Park II</t>
  </si>
  <si>
    <t>Garden State Plaza Investors</t>
  </si>
  <si>
    <t>Solano Mervyn's</t>
  </si>
  <si>
    <t>Eastland Mervyn's</t>
  </si>
  <si>
    <t>Parkway Mervyn's</t>
  </si>
  <si>
    <t>Connecticut Houses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</si>
  <si>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</si>
  <si>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</si>
  <si>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</si>
  <si>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</si>
  <si>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</si>
  <si>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</si>
  <si>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</si>
  <si>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</si>
  <si>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</si>
  <si>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</si>
  <si>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</si>
  <si>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</si>
  <si>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</si>
  <si>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</si>
  <si>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</si>
  <si>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</si>
  <si>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</si>
  <si>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</si>
  <si>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</si>
  <si>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</si>
  <si>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</si>
  <si>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</si>
  <si>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</si>
  <si>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</si>
  <si>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</si>
  <si>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</si>
  <si>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</si>
  <si>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</si>
  <si>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</si>
  <si>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</si>
  <si>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</si>
  <si>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</si>
  <si>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</si>
  <si>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</si>
  <si>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</si>
  <si>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</si>
  <si>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</si>
  <si>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</si>
  <si>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</si>
  <si>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</si>
  <si>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</si>
  <si>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</si>
  <si>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</si>
  <si>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</si>
  <si>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</si>
  <si>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</si>
  <si>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</si>
  <si>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</si>
  <si>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</si>
  <si>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</si>
  <si>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</si>
  <si>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</si>
  <si>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</si>
  <si>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</si>
  <si>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</si>
  <si>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</si>
  <si>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</si>
  <si>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</si>
  <si>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</si>
  <si>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</si>
  <si>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</si>
  <si>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</si>
  <si>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</si>
  <si>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</si>
  <si>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</si>
  <si>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</si>
  <si>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</si>
  <si>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</si>
  <si>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</si>
  <si>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</si>
  <si>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Land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</si>
  <si>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</si>
  <si>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</si>
  <si>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</si>
  <si>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</si>
  <si>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</si>
  <si>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</si>
  <si>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</si>
  <si>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</si>
  <si>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</si>
  <si>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</si>
  <si>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</si>
  <si>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</si>
  <si>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</si>
  <si>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</si>
  <si>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</si>
  <si>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</si>
  <si>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</si>
  <si>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</si>
  <si>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</si>
  <si>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</si>
  <si>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</si>
  <si>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</si>
  <si>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</si>
  <si>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</si>
  <si>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</si>
  <si>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</si>
  <si>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</si>
  <si>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</si>
  <si>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</si>
  <si>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</si>
  <si>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</si>
  <si>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</si>
  <si>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</si>
  <si>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</si>
  <si>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</si>
  <si>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</si>
  <si>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</si>
  <si>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</si>
  <si>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</si>
  <si>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</si>
  <si>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</si>
  <si>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</si>
  <si>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</si>
  <si>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</si>
  <si>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</si>
  <si>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</si>
  <si>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</si>
  <si>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</si>
  <si>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</si>
  <si>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</si>
  <si>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</si>
  <si>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</si>
  <si>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</si>
  <si>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</si>
  <si>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</si>
  <si>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</si>
  <si>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</si>
  <si>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</si>
  <si>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</si>
  <si>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</si>
  <si>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</si>
  <si>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</si>
  <si>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</si>
  <si>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</si>
  <si>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</si>
  <si>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</si>
  <si>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</si>
  <si>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</si>
  <si>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</si>
  <si>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</si>
  <si>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</si>
  <si>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</si>
  <si>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</si>
  <si>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</si>
  <si>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</si>
  <si>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</si>
  <si>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</si>
  <si>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</si>
  <si>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</si>
  <si>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</si>
  <si>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</si>
  <si>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</si>
  <si>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</si>
  <si>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</si>
  <si>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</si>
  <si>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</si>
  <si>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</si>
  <si>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</si>
  <si>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</si>
  <si>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</si>
  <si>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</si>
  <si>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</si>
  <si>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</si>
  <si>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</si>
  <si>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</si>
  <si>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</si>
  <si>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</si>
  <si>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</si>
  <si>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</si>
  <si>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</si>
  <si>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</si>
  <si>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</si>
  <si>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</si>
  <si>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</si>
  <si>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</si>
  <si>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</si>
  <si>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</si>
  <si>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</si>
  <si>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</si>
  <si>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</si>
  <si>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</si>
  <si>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</si>
  <si>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</si>
  <si>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</si>
  <si>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</si>
  <si>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</si>
  <si>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</si>
  <si>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</si>
  <si>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</si>
  <si>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</si>
  <si>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</si>
  <si>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</si>
  <si>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</si>
  <si>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</si>
  <si>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</si>
  <si>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</si>
  <si>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</si>
  <si>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</si>
  <si>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</si>
  <si>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</si>
  <si>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</si>
  <si>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</si>
  <si>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</si>
  <si>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</si>
  <si>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</si>
  <si>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</si>
  <si>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</si>
  <si>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</si>
  <si>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</si>
  <si>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</si>
  <si>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</si>
  <si>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</si>
  <si>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</si>
  <si>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</si>
  <si>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</si>
  <si>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</si>
  <si>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</si>
  <si>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</si>
  <si>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</si>
  <si>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</si>
  <si>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</si>
  <si>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</si>
  <si>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</si>
  <si>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</si>
  <si>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</si>
  <si>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</si>
  <si>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</si>
  <si>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</si>
  <si>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</si>
  <si>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</si>
  <si>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</si>
  <si>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</si>
  <si>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</si>
  <si>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</si>
  <si>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</si>
  <si>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</si>
  <si>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</si>
  <si>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</si>
  <si>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</si>
  <si>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</si>
  <si>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</si>
  <si>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</si>
  <si>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</si>
  <si>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</si>
  <si>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</si>
  <si>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</si>
  <si>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</si>
  <si>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</si>
  <si>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</si>
  <si>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</si>
  <si>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</si>
  <si>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</si>
  <si>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</si>
  <si>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</si>
  <si>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</si>
  <si>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</si>
  <si>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</si>
  <si>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</si>
  <si>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</si>
  <si>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</si>
  <si>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</si>
  <si>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</si>
  <si>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</si>
  <si>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</si>
  <si>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</si>
  <si>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</si>
  <si>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</si>
  <si>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</si>
  <si>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</si>
  <si>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</si>
  <si>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</si>
  <si>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</si>
  <si>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</si>
  <si>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</si>
  <si>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</si>
  <si>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</si>
  <si>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</si>
  <si>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</si>
  <si>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</si>
  <si>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</si>
  <si>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</si>
  <si>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</si>
  <si>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</si>
  <si>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</si>
  <si>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</si>
  <si>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</si>
  <si>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</si>
  <si>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</si>
  <si>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</si>
  <si>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</si>
  <si>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</si>
  <si>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</si>
  <si>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</si>
  <si>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</si>
  <si>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</si>
  <si>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</si>
  <si>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</si>
  <si>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</si>
  <si>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</si>
  <si>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</si>
  <si>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</si>
  <si>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</si>
  <si>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</si>
  <si>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</si>
  <si>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</si>
  <si>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</si>
  <si>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</si>
  <si>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</si>
  <si>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</si>
  <si>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</si>
  <si>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</si>
  <si>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</si>
  <si>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</si>
  <si>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</si>
  <si>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</si>
  <si>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</si>
  <si>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</si>
  <si>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</si>
  <si>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</si>
  <si>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</si>
  <si>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</si>
  <si>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</si>
  <si>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</si>
  <si>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</si>
  <si>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</si>
  <si>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</si>
  <si>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</si>
  <si>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</si>
  <si>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</si>
  <si>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</si>
  <si>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</si>
  <si>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</si>
  <si>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</si>
  <si>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</si>
  <si>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</si>
  <si>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</si>
  <si>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</si>
  <si>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</si>
  <si>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</si>
  <si>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</si>
  <si>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</si>
  <si>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</si>
  <si>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</si>
  <si>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</si>
  <si>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</si>
  <si>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</si>
  <si>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</si>
  <si>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</si>
  <si>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</si>
  <si>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</si>
  <si>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</si>
  <si>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</si>
  <si>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</si>
  <si>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</si>
  <si>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</si>
  <si>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</si>
  <si>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</si>
  <si>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</si>
  <si>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</si>
  <si>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</si>
  <si>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</si>
  <si>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</si>
  <si>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</si>
  <si>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</si>
  <si>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</si>
  <si>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</si>
  <si>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</si>
  <si>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</si>
  <si>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</si>
  <si>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</si>
  <si>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</si>
  <si>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</si>
  <si>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</si>
  <si>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</si>
  <si>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</si>
  <si>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</si>
  <si>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</si>
  <si>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</si>
  <si>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</si>
  <si>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</si>
  <si>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</si>
  <si>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</si>
  <si>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</si>
  <si>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</si>
  <si>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</si>
  <si>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</si>
  <si>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</si>
  <si>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</si>
  <si>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</si>
  <si>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</si>
  <si>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</si>
  <si>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</si>
  <si>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</si>
  <si>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</si>
  <si>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</si>
  <si>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</si>
  <si>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</si>
  <si>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</si>
  <si>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</si>
  <si>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</si>
  <si>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</si>
  <si>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</si>
  <si>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</si>
  <si>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</si>
  <si>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</si>
  <si>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</si>
  <si>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</si>
  <si>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</si>
  <si>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</si>
  <si>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</si>
  <si>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</si>
  <si>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</si>
  <si>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</si>
  <si>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</si>
  <si>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</si>
  <si>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</si>
  <si>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</si>
  <si>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</si>
  <si>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</si>
  <si>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</si>
  <si>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</si>
  <si>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</si>
  <si>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</si>
  <si>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</si>
  <si>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</si>
  <si>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</si>
  <si>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</si>
  <si>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</si>
  <si>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</si>
  <si>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</si>
  <si>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</si>
  <si>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</si>
  <si>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</si>
  <si>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</si>
  <si>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</si>
  <si>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</si>
  <si>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</si>
  <si>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</si>
  <si>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</si>
  <si>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</si>
  <si>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</si>
  <si>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</si>
  <si>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</si>
  <si>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</si>
  <si>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</si>
  <si>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</si>
  <si>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</si>
  <si>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</si>
  <si>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</si>
  <si>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</si>
  <si>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</si>
  <si>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</si>
  <si>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</si>
  <si>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</si>
  <si>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</si>
  <si>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</si>
  <si>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</si>
  <si>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</si>
  <si>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</si>
  <si>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</si>
  <si>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</si>
  <si>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</si>
  <si>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</si>
  <si>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</si>
  <si>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</si>
  <si>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</si>
  <si>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</si>
  <si>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</si>
  <si>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</si>
  <si>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</si>
  <si>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</si>
  <si>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</si>
  <si>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</si>
  <si>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</si>
  <si>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</si>
  <si>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</si>
  <si>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</si>
  <si>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</si>
  <si>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</si>
  <si>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</si>
  <si>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</si>
  <si>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</si>
  <si>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</si>
  <si>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</si>
  <si>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</si>
  <si>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</si>
  <si>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</si>
  <si>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</si>
  <si>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</si>
  <si>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</si>
  <si>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</si>
  <si>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</si>
  <si>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</si>
  <si>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</si>
  <si>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</si>
  <si>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</si>
  <si>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</si>
  <si>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</si>
  <si>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</si>
  <si>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</si>
  <si>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</si>
  <si>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</si>
  <si>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</si>
  <si>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</si>
  <si>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</si>
  <si>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</si>
  <si>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</si>
  <si>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</si>
  <si>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</si>
  <si>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</si>
  <si>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</si>
  <si>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</si>
  <si>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</si>
  <si>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</si>
  <si>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</si>
  <si>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</si>
  <si>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</si>
  <si>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</si>
  <si>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</si>
  <si>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</si>
  <si>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</si>
  <si>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</si>
  <si>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</si>
  <si>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</si>
  <si>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</si>
  <si>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</si>
  <si>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</si>
  <si>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</si>
  <si>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</si>
  <si>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</si>
  <si>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</si>
  <si>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</si>
  <si>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</si>
  <si>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</si>
  <si>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</si>
  <si>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</si>
  <si>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</si>
  <si>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</si>
  <si>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</si>
  <si>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</si>
  <si>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</si>
  <si>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</si>
  <si>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</si>
  <si>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</si>
  <si>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</si>
  <si>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</si>
  <si>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</si>
  <si>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</si>
  <si>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</si>
  <si>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</si>
  <si>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</si>
  <si>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</si>
  <si>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</si>
  <si>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</si>
  <si>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</si>
  <si>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</si>
  <si>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</si>
  <si>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</si>
  <si>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</si>
  <si>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</si>
  <si>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</si>
  <si>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</si>
  <si>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</si>
  <si>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</si>
  <si>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</si>
  <si>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</si>
  <si>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</si>
  <si>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</si>
  <si>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</si>
  <si>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</si>
  <si>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</si>
  <si>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</si>
  <si>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</si>
  <si>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</si>
  <si>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</si>
  <si>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</si>
  <si>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</si>
  <si>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</si>
  <si>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</si>
  <si>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</si>
  <si>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</si>
  <si>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</si>
  <si>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</si>
  <si>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</si>
  <si>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</si>
  <si>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</si>
  <si>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</si>
  <si>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</si>
  <si>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</si>
  <si>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</si>
  <si>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</si>
  <si>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</si>
  <si>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</si>
  <si>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</si>
  <si>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</si>
  <si>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</si>
  <si>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</si>
  <si>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</si>
  <si>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</si>
  <si>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</si>
  <si>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</si>
  <si>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</si>
  <si>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</si>
  <si>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</si>
  <si>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</si>
  <si>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</si>
  <si>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</si>
  <si>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</si>
  <si>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</si>
  <si>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</si>
  <si>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</si>
  <si>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</si>
  <si>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</si>
  <si>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</si>
  <si>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</si>
  <si>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</si>
  <si>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</si>
  <si>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</si>
  <si>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</si>
  <si>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</si>
  <si>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</si>
  <si>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</si>
  <si>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</si>
  <si>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</si>
  <si>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</si>
  <si>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</si>
  <si>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</si>
  <si>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</si>
  <si>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</si>
  <si>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</si>
  <si>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</si>
  <si>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</si>
  <si>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</si>
  <si>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</si>
  <si>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</si>
  <si>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</si>
  <si>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</si>
  <si>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</si>
  <si>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</si>
  <si>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</si>
  <si>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</si>
  <si>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</si>
  <si>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</si>
  <si>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</si>
  <si>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</si>
  <si>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</si>
  <si>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</si>
  <si>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</si>
  <si>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</si>
  <si>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</si>
  <si>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</si>
  <si>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</si>
  <si>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</si>
  <si>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</si>
  <si>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</si>
  <si>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</si>
  <si>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</si>
  <si>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</si>
  <si>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</si>
  <si>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</si>
  <si>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</si>
  <si>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</si>
  <si>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</si>
  <si>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</si>
  <si>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</si>
  <si>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</si>
  <si>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</si>
  <si>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</si>
  <si>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</si>
  <si>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</si>
  <si>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</si>
  <si>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</si>
  <si>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</si>
  <si>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</si>
  <si>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</si>
  <si>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</si>
  <si>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</si>
  <si>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</si>
  <si>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</si>
  <si>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</si>
  <si>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</si>
  <si>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</si>
  <si>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</si>
  <si>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</si>
  <si>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</si>
  <si>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</si>
  <si>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</si>
  <si>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</si>
  <si>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</si>
  <si>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</si>
  <si>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</si>
  <si>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</si>
  <si>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</si>
  <si>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</si>
  <si>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</si>
  <si>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</si>
  <si>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</si>
  <si>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</si>
  <si>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</si>
  <si>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</si>
  <si>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</si>
  <si>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</si>
  <si>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</si>
  <si>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</si>
  <si>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</si>
  <si>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</si>
  <si>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</si>
  <si>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</si>
  <si>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</si>
  <si>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</si>
  <si>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</si>
  <si>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</si>
  <si>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</si>
  <si>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</si>
  <si>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</si>
  <si>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</si>
  <si>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</si>
  <si>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</si>
  <si>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</si>
  <si>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</si>
  <si>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</si>
  <si>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</si>
  <si>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</si>
  <si>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</si>
  <si>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</si>
  <si>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</si>
  <si>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</si>
  <si>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</si>
  <si>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</si>
  <si>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</si>
  <si>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</si>
  <si>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</si>
  <si>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</si>
  <si>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</si>
  <si>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</si>
  <si>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</si>
  <si>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</si>
  <si>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</si>
  <si>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</si>
  <si>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</si>
  <si>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</si>
  <si>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</si>
  <si>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</si>
  <si>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</si>
  <si>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</si>
  <si>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</si>
  <si>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</si>
  <si>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</si>
  <si>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</si>
  <si>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</si>
  <si>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</si>
  <si>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</si>
  <si>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</si>
  <si>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</si>
  <si>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</si>
  <si>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</si>
  <si>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</si>
  <si>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</si>
  <si>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</si>
  <si>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</si>
  <si>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</si>
  <si>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</si>
  <si>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</si>
  <si>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</si>
  <si>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</si>
  <si>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</si>
  <si>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</si>
  <si>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</si>
  <si>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</si>
  <si>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</si>
  <si>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</si>
  <si>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</si>
  <si>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</si>
  <si>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</si>
  <si>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</si>
  <si>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</si>
  <si>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</si>
  <si>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</si>
  <si>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</si>
  <si>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</si>
  <si>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</si>
  <si>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</si>
  <si>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</si>
  <si>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</si>
  <si>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</si>
  <si>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</si>
  <si>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</si>
  <si>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</si>
  <si>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</si>
  <si>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</si>
  <si>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</si>
  <si>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</si>
  <si>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</si>
  <si>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</si>
  <si>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</si>
  <si>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</si>
  <si>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</si>
  <si>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</si>
  <si>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</si>
  <si>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</si>
  <si>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</si>
  <si>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</si>
  <si>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</si>
  <si>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</si>
  <si>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</si>
  <si>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</si>
  <si>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</si>
  <si>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</si>
  <si>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</si>
  <si>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</si>
  <si>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</si>
  <si>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</si>
  <si>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</si>
  <si>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</si>
  <si>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</si>
  <si>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</si>
  <si>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</si>
  <si>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</si>
  <si>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</si>
  <si>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</si>
  <si>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</si>
  <si>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</si>
  <si>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</si>
  <si>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</si>
  <si>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</si>
  <si>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</si>
  <si>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</si>
  <si>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</si>
  <si>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</si>
  <si>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</si>
  <si>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</si>
  <si>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</si>
  <si>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</si>
  <si>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</si>
  <si>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</si>
  <si>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</si>
  <si>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</si>
  <si>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</si>
  <si>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</si>
  <si>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</si>
  <si>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</si>
  <si>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</si>
  <si>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</si>
  <si>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</si>
  <si>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</si>
  <si>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</si>
  <si>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TA-PINSTRIPES-GSP-10</t>
  </si>
  <si>
    <t>L.00935847 - Pinstripes</t>
  </si>
  <si>
    <t>Deo Eyewear</t>
  </si>
  <si>
    <t>TA-DEOEYEWEAR-GSP-6.8.22</t>
  </si>
  <si>
    <t>Deo NY Retail 2 LLC</t>
  </si>
  <si>
    <t>L.00935209 - Deo Eyewear</t>
  </si>
  <si>
    <t>TA-Deoeyewear-GSP</t>
  </si>
  <si>
    <t>TA-PINSTRIPES-GSP-11</t>
  </si>
  <si>
    <t>TA - Purple Mattress U#2024</t>
  </si>
  <si>
    <t>Q2 2022 TA Accrual</t>
  </si>
  <si>
    <t>TA - Popeye's U#FC1</t>
  </si>
  <si>
    <t>L.00053683 - Popeye's Chicken &amp; Biscuits</t>
  </si>
  <si>
    <t>TA - Frank's Pizzeria U#1520</t>
  </si>
  <si>
    <t>L.00931492 - Frank Pepe Pizzeria Napoletana</t>
  </si>
  <si>
    <t>TA - Alex Baby Toys U#1510</t>
  </si>
  <si>
    <t>L.00938788 - Alex Baby &amp; Toys</t>
  </si>
  <si>
    <t>UCSD Health</t>
  </si>
  <si>
    <t>Brandi Mulvey</t>
  </si>
  <si>
    <t>U.2110 - Entrance from pkg garage only</t>
  </si>
  <si>
    <t>TA_Intimissimi_U#412</t>
  </si>
  <si>
    <t>L.00937672 - Intimissimi ltalian lingerie</t>
  </si>
  <si>
    <t>AOTANI2</t>
  </si>
  <si>
    <t>Meriden WC cln up</t>
  </si>
  <si>
    <t>SMALKANI</t>
  </si>
  <si>
    <t>TA-JONGRO BBQ-WHE-4112022</t>
  </si>
  <si>
    <t>Orah, LLC</t>
  </si>
  <si>
    <t>L.00932814 - Jongro BBQ</t>
  </si>
  <si>
    <t>TA-Jongro BBQ-WHE</t>
  </si>
  <si>
    <t>TA-CAMP-CEN-042122</t>
  </si>
  <si>
    <t>TA_Forever 21_U#2175</t>
  </si>
  <si>
    <t>Reverse TA Accrual</t>
  </si>
  <si>
    <t>L.00041641 - Forever 21</t>
  </si>
  <si>
    <t>DTENG</t>
  </si>
  <si>
    <t>U.202 - nka 1202</t>
  </si>
  <si>
    <t>TA-BeachBunny-TOP</t>
  </si>
  <si>
    <t>Beach Bunny</t>
  </si>
  <si>
    <t>TA-BEACHBUNNY-TOP-051922</t>
  </si>
  <si>
    <t>Beach Bunny Holdings, LLC</t>
  </si>
  <si>
    <t>L.00937220 - Beach Bunny</t>
  </si>
  <si>
    <t>TA-Louis Vuitton U#183</t>
  </si>
  <si>
    <t>Q2 22 Open Notice Recon</t>
  </si>
  <si>
    <t>TA_BeachBunny U#1026</t>
  </si>
  <si>
    <t>TA-Potato Corner-VLF</t>
  </si>
  <si>
    <t>TA-POTATOCORNER-060821</t>
  </si>
  <si>
    <t>J&amp;K Valley Fair, LLC</t>
  </si>
  <si>
    <t>U.A272 - Potato Corner</t>
  </si>
  <si>
    <t>UCLA Health</t>
  </si>
  <si>
    <t>Regents of the University of California</t>
  </si>
  <si>
    <t>U.2040 - Combined with space 2038</t>
  </si>
  <si>
    <t>TA-Ideal Image-VIL</t>
  </si>
  <si>
    <t>TA-IDEAL IMAG-VIL-030822</t>
  </si>
  <si>
    <t>Ideal of Image of California, LLC</t>
  </si>
  <si>
    <t>TA_UPS_U#1630</t>
  </si>
  <si>
    <t>L.00935816 - UPS Store, The</t>
  </si>
  <si>
    <t>TA_Hot 8 Yoga_U#2270</t>
  </si>
  <si>
    <t>L.00936926 - Hot 8 Yoga</t>
  </si>
  <si>
    <t>PD WC clean up</t>
  </si>
  <si>
    <t>TA-TownCenterDentalArts-VTC</t>
  </si>
  <si>
    <t>Town Center Dental Arts</t>
  </si>
  <si>
    <t>TA-TOWNCENTERDENT-110721</t>
  </si>
  <si>
    <t>Tower Center Dental Arts, A California C</t>
  </si>
  <si>
    <t>L.00932052 - Town Center Dental Arts</t>
  </si>
  <si>
    <t>TA_Devil &amp; Angel_U#2555</t>
  </si>
  <si>
    <t>L.00936138 - Devil &amp; Angel</t>
  </si>
  <si>
    <t>RMALDONADO</t>
  </si>
  <si>
    <t>TA-EyeToEye-GSP</t>
  </si>
  <si>
    <t>TA Rev Forfeit</t>
  </si>
  <si>
    <t>L.00022510 - Eye to Eye Vision Center</t>
  </si>
  <si>
    <t>TA-GodivaCafe-GSP</t>
  </si>
  <si>
    <t>L.00023536 - Godiva Cafe</t>
  </si>
  <si>
    <t>TA-MeIn3D U#9212</t>
  </si>
  <si>
    <t>L.00932582 - MeIn3D</t>
  </si>
  <si>
    <t>TA-Calzedonia-GSP</t>
  </si>
  <si>
    <t>Calzedonia Italian Legwear &amp; B</t>
  </si>
  <si>
    <t>TA-CALZEDONIA-GSP-023122</t>
  </si>
  <si>
    <t>Calzedonia USA Inc.</t>
  </si>
  <si>
    <t>L.00936166 - Calzedonia Italian Legwear</t>
  </si>
  <si>
    <t>TA - Aesop / EC Provini - GSP</t>
  </si>
  <si>
    <t>EC PROVINI CO INC</t>
  </si>
  <si>
    <t>TA-AESOP-GSP-PROS#2</t>
  </si>
  <si>
    <t>L.00931702 - Aesop</t>
  </si>
  <si>
    <t>Havana Grill</t>
  </si>
  <si>
    <t>TA-HAVANA-MVY-050122</t>
  </si>
  <si>
    <t>Havana Grill Group MVC, Inc.</t>
  </si>
  <si>
    <t>TA-Phenix Salon-MVY</t>
  </si>
  <si>
    <t>Phenix Salon Suites</t>
  </si>
  <si>
    <t>TA-PHENIX-MVY-070622</t>
  </si>
  <si>
    <t>Phenix Socal, LLC</t>
  </si>
  <si>
    <t>L.00934805 - Phenix Salon - SHELL</t>
  </si>
  <si>
    <t>Recl Havana Grill TA Payment</t>
  </si>
  <si>
    <t>TA-Purple-OOR</t>
  </si>
  <si>
    <t>TA-PURPLE-OLD-6.7.22</t>
  </si>
  <si>
    <t>TI = Boba Smoothies U# 9075</t>
  </si>
  <si>
    <t>TA Clean Up</t>
  </si>
  <si>
    <t>L.00052594 - Boba Smoothies</t>
  </si>
  <si>
    <t>TA_Forever 21_U#1550</t>
  </si>
  <si>
    <t>L.00035624 - Forever 21 - SHELL</t>
  </si>
  <si>
    <t>TA - Meet Fresh - SCR</t>
  </si>
  <si>
    <t>L.00927039 - Meet Fresh</t>
  </si>
  <si>
    <t>TA - Safari - SCR</t>
  </si>
  <si>
    <t>L.00920001 - Safari</t>
  </si>
  <si>
    <t>TA - Royce' - SCR</t>
  </si>
  <si>
    <t>L.00934787 - Royce' Chocolate</t>
  </si>
  <si>
    <t>TA-Popeye's-TRU</t>
  </si>
  <si>
    <t>Popeye's Chicken &amp; Biscuits</t>
  </si>
  <si>
    <t>TA-POPEYES-TRU-022522</t>
  </si>
  <si>
    <t>Pop of Trumbull, Inc.</t>
  </si>
  <si>
    <t>U.LLH15 - Jongro BBQ</t>
  </si>
  <si>
    <t>PO offset</t>
  </si>
  <si>
    <t>TA-CHACHA-CEN-061222</t>
  </si>
  <si>
    <t>Cha Cha Beverages LLC</t>
  </si>
  <si>
    <t>L.00935609 - Cha Cha Matcha</t>
  </si>
  <si>
    <t>TA-ChaChaMatcha-CEN</t>
  </si>
  <si>
    <t>TA_Boulan D' Amour_U#9255</t>
  </si>
  <si>
    <t>L.00934207 - Boulan D' Amour - UNIT OVERLAP</t>
  </si>
  <si>
    <t>TA_Sugar Nail_U#1670</t>
  </si>
  <si>
    <t>L.00934737 - Sugar Nail</t>
  </si>
  <si>
    <t>TA_Sestina_U#2120</t>
  </si>
  <si>
    <t>L.00935121 - Sestina</t>
  </si>
  <si>
    <t>TA-BlueNile-CEN</t>
  </si>
  <si>
    <t>TA-BLUENILE-CEN-060622</t>
  </si>
  <si>
    <t>Blue Nile, Inc.</t>
  </si>
  <si>
    <t>L.00934119 - Blue Nile</t>
  </si>
  <si>
    <t>TA-Ramen Nagi-CEN</t>
  </si>
  <si>
    <t>TA-RAMENNA-CEN-030122</t>
  </si>
  <si>
    <t>Nagi Universal Noodle USA Inc.</t>
  </si>
  <si>
    <t>L.00930510 - Ramen Nagi</t>
  </si>
  <si>
    <t>U.1595</t>
  </si>
  <si>
    <t>TA-DAN-VIL-051722</t>
  </si>
  <si>
    <t>TA_rue 21 accrual</t>
  </si>
  <si>
    <t>L.00062780 - rue21</t>
  </si>
  <si>
    <t>JOLOPEZ</t>
  </si>
  <si>
    <t>TA-SLATER50-OAK-042522</t>
  </si>
  <si>
    <t>TA_Spacetel U#9127</t>
  </si>
  <si>
    <t>L.00919030 - Spacetel</t>
  </si>
  <si>
    <t>TA_CraftbySmoke&amp;Fire</t>
  </si>
  <si>
    <t>L.00936690 - Craft by Smoke &amp; Fire</t>
  </si>
  <si>
    <t>TA_CraftbySmoke&amp;Fire Rev</t>
  </si>
  <si>
    <t>TA-CraftbySmoke&amp;Fire-SAN</t>
  </si>
  <si>
    <t>Craft by Smoke and Fire</t>
  </si>
  <si>
    <t>TA-SMOKE-SAN-051822</t>
  </si>
  <si>
    <t>Isaias Hernandez</t>
  </si>
  <si>
    <t>TA-SolaSalon-SAN</t>
  </si>
  <si>
    <t>Sola Salon Studios and Sola Sa</t>
  </si>
  <si>
    <t>TA-SOLA-SAN-060121</t>
  </si>
  <si>
    <t>Sola Salons Los Angeles LLC</t>
  </si>
  <si>
    <t>L.00936139 - Sola Salon Studios</t>
  </si>
  <si>
    <t>Tenant allowance cleanup</t>
  </si>
  <si>
    <t>tenant allowance cleanup</t>
  </si>
  <si>
    <t>L.00922580 - Lady M Cake Boutique</t>
  </si>
  <si>
    <t>L.00927895 - innisfree</t>
  </si>
  <si>
    <t>L.00058152 - Fruiggies</t>
  </si>
  <si>
    <t>L.00927647 - Sunmerry Bakery</t>
  </si>
  <si>
    <t>L.00095023 - Vitamin World</t>
  </si>
  <si>
    <t>L.00930422 - APM Monaco</t>
  </si>
  <si>
    <t>L.00937238 - Krispy Rice</t>
  </si>
  <si>
    <t>TA Adjustment</t>
  </si>
  <si>
    <t>TA Payable adjustment</t>
  </si>
  <si>
    <t>TA_VansU#C13</t>
  </si>
  <si>
    <t>L.00037336 - Vans</t>
  </si>
  <si>
    <t>Tenant allowance clean up</t>
  </si>
  <si>
    <t>L.00928979 - Nunu &amp; Mi Magic City or Magic</t>
  </si>
  <si>
    <t>TA_99 ranch accrual</t>
  </si>
  <si>
    <t>L.00936689 - 99 Ranch Market</t>
  </si>
  <si>
    <t>TA_99 Ranch accrual</t>
  </si>
  <si>
    <t>BOT has added the new tenant</t>
  </si>
  <si>
    <t>life of the lease. This is for extension period, TA for original lease is fully paid.</t>
  </si>
  <si>
    <t>A10</t>
  </si>
  <si>
    <t>TA _Tumi_U# 1148</t>
  </si>
  <si>
    <t>L.00034729 - Tumi</t>
  </si>
  <si>
    <t>AR OFFSET</t>
  </si>
  <si>
    <t>TA-DEOEYE-GSP-062322</t>
  </si>
  <si>
    <t>TA-DeoEyewear-GSP-#2</t>
  </si>
  <si>
    <t>TAP AR OFFSET</t>
  </si>
  <si>
    <t>U.1225</t>
  </si>
  <si>
    <t>TA-Gucci-GSP</t>
  </si>
  <si>
    <t>TA-PINSTRIPES-GSP-080322</t>
  </si>
  <si>
    <t>TA-adidasU#D14</t>
  </si>
  <si>
    <t>Portfolio Wide TA Accrual -Aug</t>
  </si>
  <si>
    <t>L.00057353 - adidas Sport Performance</t>
  </si>
  <si>
    <t>TA-BreitlingU#1206</t>
  </si>
  <si>
    <t>L.00938732 - Breitling - SHELL LEASE</t>
  </si>
  <si>
    <t>TA-Gelato Factory U#2300</t>
  </si>
  <si>
    <t>L.00938558 - Gelato Factory</t>
  </si>
  <si>
    <t>TA-Madison Reed ColorBarU#2313</t>
  </si>
  <si>
    <t>L.00934725 - Madison Reed</t>
  </si>
  <si>
    <t>TA-SwarovskiU#1108</t>
  </si>
  <si>
    <t>L.00024985 - Swarovski</t>
  </si>
  <si>
    <t>TA-travisMathewU#D05</t>
  </si>
  <si>
    <t>L.00938874 - travisMathew</t>
  </si>
  <si>
    <t>TA-VansU#C2A</t>
  </si>
  <si>
    <t>L.00036063 - Vans</t>
  </si>
  <si>
    <t>TA-MattressWarehouse-2100-MON</t>
  </si>
  <si>
    <t>Mattress Warehouse</t>
  </si>
  <si>
    <t>TA-MATTRESS-MON-051922</t>
  </si>
  <si>
    <t>Mattress Warehouse of Montgomery Mall, L</t>
  </si>
  <si>
    <t>L.00051739 - Mattress Warehouse</t>
  </si>
  <si>
    <t>Avalon Hair Nails Lashes</t>
  </si>
  <si>
    <t>TA-AVALON-MON-031522</t>
  </si>
  <si>
    <t>U A Nails, Inc.</t>
  </si>
  <si>
    <t>L.00931682 - Avalon Hair Nails Lashes</t>
  </si>
  <si>
    <t>TA-AvalonHair-MON</t>
  </si>
  <si>
    <t>L.00923645 - Zenscape Massage or Zenscape</t>
  </si>
  <si>
    <t>L.00926541 - 7-Eleven</t>
  </si>
  <si>
    <t>L.00928153 - Moge Tee</t>
  </si>
  <si>
    <t>L.00925349 - Poke Papa</t>
  </si>
  <si>
    <t>PAMODU</t>
  </si>
  <si>
    <t>TA-AMCU#3000</t>
  </si>
  <si>
    <t>L.00938404 - American Multi-Cinema, Inc</t>
  </si>
  <si>
    <t>TA-District Falafel U#10315</t>
  </si>
  <si>
    <t>L.00940188 - District Falafel</t>
  </si>
  <si>
    <t>TA-Psycho BunnyU#1050</t>
  </si>
  <si>
    <t>L.00938789 - Psycho Bunny</t>
  </si>
  <si>
    <t>L.00088957 - Mario Tricoci Hair Salon</t>
  </si>
  <si>
    <t>TA-Arhaus FurnitureU#G10</t>
  </si>
  <si>
    <t>L.00938227 - Arhaus Furniture - SHELL</t>
  </si>
  <si>
    <t>TA-Psycho Bunny U#C25</t>
  </si>
  <si>
    <t>L.00938772 - Psycho Bunny</t>
  </si>
  <si>
    <t>TA-Tory BurchU#J3</t>
  </si>
  <si>
    <t>L.00938501 - Tory Burch</t>
  </si>
  <si>
    <t>TA-SolveClinics-OOR</t>
  </si>
  <si>
    <t>L.00928431 - Solve Clinics</t>
  </si>
  <si>
    <t>TA-SolveClinis-OOR</t>
  </si>
  <si>
    <t>Solve Clinics</t>
  </si>
  <si>
    <t>TA-SOLVECLINICS-060722</t>
  </si>
  <si>
    <t>Hair Transplant Experts LLC, The</t>
  </si>
  <si>
    <t>TA-Shake ShackU#FC15</t>
  </si>
  <si>
    <t>L.00938614 - Shake Shack - Shell ID</t>
  </si>
  <si>
    <t>TA_Tesla_U# C17</t>
  </si>
  <si>
    <t>08-22 TA Payable Recon Adj</t>
  </si>
  <si>
    <t>L.00066392 - Tesla</t>
  </si>
  <si>
    <t>TA - One Medical U# C5</t>
  </si>
  <si>
    <t>L.00931614 - One Medical</t>
  </si>
  <si>
    <t>TA-AMCU#H60</t>
  </si>
  <si>
    <t>L.00937865 - American Multi-Cinema, Inc</t>
  </si>
  <si>
    <t>TA-Psycho Bunny U#2140</t>
  </si>
  <si>
    <t>L.00938773 - Psycho Bunny - SHELL</t>
  </si>
  <si>
    <t>TA-Ramen NagiU#2033</t>
  </si>
  <si>
    <t>L.00938526 - Ramen Nagi</t>
  </si>
  <si>
    <t>TA-Sip FreshU#2395</t>
  </si>
  <si>
    <t>L.00938706 - Sip Fresh</t>
  </si>
  <si>
    <t>TA-Woofpak Pet KitchenU#E4</t>
  </si>
  <si>
    <t>L.00940324 - Woofpak Pet Kitchen</t>
  </si>
  <si>
    <t>TA-Gansevoort Market U#LL2465</t>
  </si>
  <si>
    <t>Q3 2022 Gansevoort Market TA</t>
  </si>
  <si>
    <t>L.00931947 - Gansevoort Market</t>
  </si>
  <si>
    <t>Unposted</t>
  </si>
  <si>
    <t>AMIRANDA</t>
  </si>
  <si>
    <t>TA - Smythson U#LL2407</t>
  </si>
  <si>
    <t>Q3 2022 Smythson TA</t>
  </si>
  <si>
    <t>L.00912685 - Smythson</t>
  </si>
  <si>
    <t>TA-Dunkin DonutsU#LL2440</t>
  </si>
  <si>
    <t>L.00931843 - Dunkin Donuts</t>
  </si>
  <si>
    <t>TA-Dunkin DonutsU#LL5125</t>
  </si>
  <si>
    <t>L.00931844 - Dunkin Donuts</t>
  </si>
  <si>
    <t>TA_7-Eleven_U#111</t>
  </si>
  <si>
    <t>L.00926540 - 7-Eleven</t>
  </si>
  <si>
    <t>TA_Brighton Collectibles_U# 83</t>
  </si>
  <si>
    <t>L.00038748 - Brighton Collectibles</t>
  </si>
  <si>
    <t>TA_Moge Tee_U# FC14</t>
  </si>
  <si>
    <t>L.00927798 - Moge Tee</t>
  </si>
  <si>
    <t>TA-Regal Jewelers-ANN</t>
  </si>
  <si>
    <t>L.00931133 - Regal Jewelers</t>
  </si>
  <si>
    <t>TA-Garage-ANN</t>
  </si>
  <si>
    <t>L.00035062 - Garage</t>
  </si>
  <si>
    <t>TA-L'AnticoGustoItalianoU#FC14</t>
  </si>
  <si>
    <t>L.00940303 - L'ANTICO GUSTO ITALIANO</t>
  </si>
  <si>
    <t>TA-Lasang Pinoy U#0187</t>
  </si>
  <si>
    <t>L.00939550 - Lasang Pinoy</t>
  </si>
  <si>
    <t>TA-LovisaU#1512</t>
  </si>
  <si>
    <t>L.00940626 - Lovisa</t>
  </si>
  <si>
    <t>TA-The Original Pancake U#1464</t>
  </si>
  <si>
    <t>L.00940332 - The Original Pancake House</t>
  </si>
  <si>
    <t>TA-Azteca D'Oro U#0504</t>
  </si>
  <si>
    <t>L.00940406 - AZTECA D'ORO</t>
  </si>
  <si>
    <t>TA-GarageU#436</t>
  </si>
  <si>
    <t>L.00940604 - Garage</t>
  </si>
  <si>
    <t>TA-7-eleven_CLEANUP</t>
  </si>
  <si>
    <t>TA-CLEANUP</t>
  </si>
  <si>
    <t>L.00926556 - 7 - Eleven</t>
  </si>
  <si>
    <t>TA - rue21_CLEANUP</t>
  </si>
  <si>
    <t>TA-TAKUMI_CLEANUP</t>
  </si>
  <si>
    <t>L.00924528 - Takumi</t>
  </si>
  <si>
    <t>TA-ARDENE_CLEANUP</t>
  </si>
  <si>
    <t>L.00931265 - Ardene</t>
  </si>
  <si>
    <t>TA-HOT TOPIC U#0128_CLEANUP</t>
  </si>
  <si>
    <t>TA-HOT TOPIC_CLEANUP</t>
  </si>
  <si>
    <t>L.00107443 - Hot Topic</t>
  </si>
  <si>
    <t>TA_The Fix_U#P206</t>
  </si>
  <si>
    <t>REVERSE EXPIRED TA's</t>
  </si>
  <si>
    <t>L.00919322 - Fix, The</t>
  </si>
  <si>
    <t>TA_Meron Hair Studio_U# B208B</t>
  </si>
  <si>
    <t>L.00913867 - Meron Hair Studio</t>
  </si>
  <si>
    <t>TA_iSushi_U# 9242</t>
  </si>
  <si>
    <t>L.00905257 - iSushi</t>
  </si>
  <si>
    <t>TA_K-Mobile_U# P214</t>
  </si>
  <si>
    <t>L.00928965 - K-Mobile Tech</t>
  </si>
  <si>
    <t>TA_Party Gifts and Toys_U# 159</t>
  </si>
  <si>
    <t>TA ADJ_PARTIAL PMT</t>
  </si>
  <si>
    <t>L.00928047 - Party Gifts and Toys</t>
  </si>
  <si>
    <t>TA-&amp; Pizza U#FC6</t>
  </si>
  <si>
    <t>L.00940311 - &amp; pizza</t>
  </si>
  <si>
    <t>TA-Apex Vet U#FSU8</t>
  </si>
  <si>
    <t>L.00938708 - Apex Vets</t>
  </si>
  <si>
    <t>TA-Five Below U#B216</t>
  </si>
  <si>
    <t>L.00940658 - Five Below - SHELL</t>
  </si>
  <si>
    <t>TA_Smile Care 4 Children_1000</t>
  </si>
  <si>
    <t>TA_SMILE CARE 4 CHILDREN</t>
  </si>
  <si>
    <t>L.00906931 - Smile Care 4 Children</t>
  </si>
  <si>
    <t>TA_Smile Care 4 Children_1010</t>
  </si>
  <si>
    <t>TA-RHONE-CEN-052722</t>
  </si>
  <si>
    <t>Rvs Pudu Pudu TA Accrual</t>
  </si>
  <si>
    <t>TA-GuessU#2330</t>
  </si>
  <si>
    <t>L.00938142 - Guess</t>
  </si>
  <si>
    <t>TA-Marc JacobsU#1925</t>
  </si>
  <si>
    <t>L.00940365 - Marc Jacobs</t>
  </si>
  <si>
    <t>TA-PandoraU#1995</t>
  </si>
  <si>
    <t>L.00940668 - Pandora</t>
  </si>
  <si>
    <t>TA-Tag HeuerU#1930</t>
  </si>
  <si>
    <t>L.00938435 - Tag Heuer</t>
  </si>
  <si>
    <t>TA_Street Churros_U#9020</t>
  </si>
  <si>
    <t>TA REV_FOREFEIT</t>
  </si>
  <si>
    <t>L.00924068 - Street Churros</t>
  </si>
  <si>
    <t>TA_Doc Popcorn_U# 9240</t>
  </si>
  <si>
    <t>L.00928681 - Doc Popcorn</t>
  </si>
  <si>
    <t>TA-Banned LA U#C13</t>
  </si>
  <si>
    <t>L.00938405 - Banned LA</t>
  </si>
  <si>
    <t>TA-Dot and DoughU#FC12</t>
  </si>
  <si>
    <t>L.00940628 - Dot and Dough</t>
  </si>
  <si>
    <t>TA-Blue NileU#120</t>
  </si>
  <si>
    <t>L.00938608 - Blue Nile</t>
  </si>
  <si>
    <t>TA-Dr. MartensU#114</t>
  </si>
  <si>
    <t>L.00940713 - Dr. Martens - SHELL ID</t>
  </si>
  <si>
    <t>TA-Psycho BunnyU#130</t>
  </si>
  <si>
    <t>L.00938786 - Psycho Bunny - SHELL</t>
  </si>
  <si>
    <t>TA-Tapville SocialU#9201</t>
  </si>
  <si>
    <t>L.00940090 - Tapville Social</t>
  </si>
  <si>
    <t>TA_Oak&amp;Fort U#233</t>
  </si>
  <si>
    <t>L.00917564 - Oak &amp; Fort</t>
  </si>
  <si>
    <t>TA_KOJA Kitchen_U#FE10</t>
  </si>
  <si>
    <t>L.00919027 - KOJA Kitchen</t>
  </si>
  <si>
    <t>TA_Lovesac U#381</t>
  </si>
  <si>
    <t>L.00917283 - Lovesac</t>
  </si>
  <si>
    <t>TA-Gucci-TOP</t>
  </si>
  <si>
    <t>TA-GUCCI-TOP-080922</t>
  </si>
  <si>
    <t>Gucci America, Inc.</t>
  </si>
  <si>
    <t>L.00905221 - Gucci SHELL</t>
  </si>
  <si>
    <t>TA_7-Eleven_U#1100</t>
  </si>
  <si>
    <t>L.00926546 - 7-Eleven</t>
  </si>
  <si>
    <t>TA-Gucci U#15</t>
  </si>
  <si>
    <t>TA-Nail'd It LondonU#70</t>
  </si>
  <si>
    <t>L.00938500 - Nail'D It London</t>
  </si>
  <si>
    <t>TA-SunsationsU#1044</t>
  </si>
  <si>
    <t>L.00938340 - Sunsations Sunglasses</t>
  </si>
  <si>
    <t>TA-Venus Et Fleur U#2069A</t>
  </si>
  <si>
    <t>L.00940088 - Venus Et Fleur</t>
  </si>
  <si>
    <t>TA-IntimissimiU#A52</t>
  </si>
  <si>
    <t>L.00940584 - Intimissimi or Intimissimi Ita</t>
  </si>
  <si>
    <t>TA-Louis VuittonU#A225</t>
  </si>
  <si>
    <t>L.00112060 - Louis Vuitton</t>
  </si>
  <si>
    <t>TA-SekaidoU#A273</t>
  </si>
  <si>
    <t>L.00938300 - Sekaido</t>
  </si>
  <si>
    <t>TA-DAN-VIL-071122</t>
  </si>
  <si>
    <t>TA-Soma IntimatesU#1140</t>
  </si>
  <si>
    <t>L.00940169 - Soma Intimates or Soma</t>
  </si>
  <si>
    <t>TA-World of HearingU#1340</t>
  </si>
  <si>
    <t>L.00938570 - World of Hearing by Connect He</t>
  </si>
  <si>
    <t>TA_Vine Vera_U#9080</t>
  </si>
  <si>
    <t>EXPIRED TA REVERSAL</t>
  </si>
  <si>
    <t>L.00924787 - Vine Vera</t>
  </si>
  <si>
    <t>TA-GuessU#225</t>
  </si>
  <si>
    <t>L.00937181 - Guess</t>
  </si>
  <si>
    <t>TA_Diamond Ring U#X26</t>
  </si>
  <si>
    <t>L.00931861 - Diamond Ring Company, The</t>
  </si>
  <si>
    <t>TA_TP Tea U#F5</t>
  </si>
  <si>
    <t>L.00929958 - TP Tea</t>
  </si>
  <si>
    <t>TA_UmaiSavoryHotDogs_U#FC10</t>
  </si>
  <si>
    <t>L.00935005 - Umai Savory Hot Dogs</t>
  </si>
  <si>
    <t>TA_De Masque_U#D13</t>
  </si>
  <si>
    <t>L.00909918 - De Masqe</t>
  </si>
  <si>
    <t>TA-Shake Shack U#FC9A</t>
  </si>
  <si>
    <t>L.00938315 - Shake Shack</t>
  </si>
  <si>
    <t>TA-Vans U#W6</t>
  </si>
  <si>
    <t>L.00938830 - Vans</t>
  </si>
  <si>
    <t>TA_GERRYS GRILL_U#2510_CLEANUP</t>
  </si>
  <si>
    <t>L.00924598 - Gerry's Grill</t>
  </si>
  <si>
    <t>KOKAMOTO</t>
  </si>
  <si>
    <t>TA_LLW-Phenix-PBO_U#1336</t>
  </si>
  <si>
    <t>L.00940536 - Phenix Salon Suites - SHELL ID</t>
  </si>
  <si>
    <t>TA-Phenix SalonU#1336</t>
  </si>
  <si>
    <t>TA-Shake ShackU#FC03</t>
  </si>
  <si>
    <t>L.00939114 - Shake Shack - SHELL</t>
  </si>
  <si>
    <t>TA-The Beauty PlugU#1326</t>
  </si>
  <si>
    <t>L.00939477 - Beauty Plug, The - SHELL ID</t>
  </si>
  <si>
    <t>TA_Shibuyala_U#B13</t>
  </si>
  <si>
    <t>L.00938559 - Shibuyala</t>
  </si>
  <si>
    <t>TA_Hodori_U#9315</t>
  </si>
  <si>
    <t>L.00938983 - Hodori BBQ &amp; Korean Cuisine</t>
  </si>
  <si>
    <t>TA_Lenscrafters_U#A2</t>
  </si>
  <si>
    <t>L.00937329 - Lenscrafters and EYEXAM of Cal</t>
  </si>
  <si>
    <t>TA_Books Kinokuniya_U#E17</t>
  </si>
  <si>
    <t>L.00938382 - Books Kinokuniya</t>
  </si>
  <si>
    <t>TA Rebag Adj</t>
  </si>
  <si>
    <t>TA-Coach-SAN</t>
  </si>
  <si>
    <t>TA-COACH-SAN-011222</t>
  </si>
  <si>
    <t>TA Rebag Adj- Rev</t>
  </si>
  <si>
    <t>TA_CraftbySmokeandFire Rev</t>
  </si>
  <si>
    <t>TA_IKEA_U#D5 ADJ</t>
  </si>
  <si>
    <t>SAN IKEA TA Adjustment</t>
  </si>
  <si>
    <t>L.00937239 - IKEA Planning Studio</t>
  </si>
  <si>
    <t>BOT has added the new tenant - Sep 05, 2022</t>
  </si>
  <si>
    <t>FC14</t>
  </si>
  <si>
    <t>G10</t>
  </si>
  <si>
    <t>J3</t>
  </si>
  <si>
    <t>C25</t>
  </si>
  <si>
    <t>A2</t>
  </si>
  <si>
    <t>E17</t>
  </si>
  <si>
    <t>B13</t>
  </si>
  <si>
    <t>A225</t>
  </si>
  <si>
    <t>A273</t>
  </si>
  <si>
    <t>LL5125</t>
  </si>
  <si>
    <t>LL2440</t>
  </si>
  <si>
    <t>FC9A</t>
  </si>
  <si>
    <t>W6</t>
  </si>
  <si>
    <t>D05</t>
  </si>
  <si>
    <t>D14</t>
  </si>
  <si>
    <t>64474</t>
  </si>
  <si>
    <t>C13</t>
  </si>
  <si>
    <t>TA_Champs_1039</t>
  </si>
  <si>
    <t>Historic FA Accrual Adj</t>
  </si>
  <si>
    <t>L.00023257 - Champs Sports</t>
  </si>
  <si>
    <t>TA-Gucci Reversal</t>
  </si>
  <si>
    <t>TA - Mattress Warehouse U#2100</t>
  </si>
  <si>
    <t>RKHOJA</t>
  </si>
  <si>
    <t>U.2464 - Avalon</t>
  </si>
  <si>
    <t>Great American Cookies</t>
  </si>
  <si>
    <t>Brandon Mall Cookie LLC</t>
  </si>
  <si>
    <t>U.535 - f/k/a 0535</t>
  </si>
  <si>
    <t>TA_G by Guess U#413</t>
  </si>
  <si>
    <t>TA Write Off</t>
  </si>
  <si>
    <t>L.00071785 - G By Guess</t>
  </si>
  <si>
    <t>TA_Haagen-Dazs U#545</t>
  </si>
  <si>
    <t>L.00922123 - Haagen-Dazs</t>
  </si>
  <si>
    <t>TA_7-Eleven U#925</t>
  </si>
  <si>
    <t>L.00926542 - 7-Eleven</t>
  </si>
  <si>
    <t>TA_Planet Grilled Cheese U#FC5</t>
  </si>
  <si>
    <t>L.00929545 - Planet Grilled Cheese</t>
  </si>
  <si>
    <t>TA_Fit2Run U#628</t>
  </si>
  <si>
    <t>L.00932053 - FIT2RUN</t>
  </si>
  <si>
    <t>TA_rue21_U# 116</t>
  </si>
  <si>
    <t>L.00938081 - rue21</t>
  </si>
  <si>
    <t>U.1625</t>
  </si>
  <si>
    <t>TA_Kids Atelier_U#A331</t>
  </si>
  <si>
    <t>Q3 Expired TA Disposal</t>
  </si>
  <si>
    <t>L.00050800 - Kids Atelier</t>
  </si>
  <si>
    <t>TJAMES</t>
  </si>
  <si>
    <t>TA_Foot Locker_U#B271</t>
  </si>
  <si>
    <t>L.00250114 - Foot Locker</t>
  </si>
  <si>
    <t>TA - Masaki Matsuka U# A84</t>
  </si>
  <si>
    <t>L.00926560 - Masaki Matsuka</t>
  </si>
  <si>
    <t>TA_Samsonite_U# A130</t>
  </si>
  <si>
    <t>L.00928033 - Samsonite</t>
  </si>
  <si>
    <t>TA _T2_U#A47</t>
  </si>
  <si>
    <t>L.00926098 - T2</t>
  </si>
  <si>
    <t>TA_Dulce_U# 9103</t>
  </si>
  <si>
    <t>L.00931038 - Dulce</t>
  </si>
  <si>
    <t>TA - Innesfree U # A52</t>
  </si>
  <si>
    <t>L.00931824 - innisfree</t>
  </si>
  <si>
    <t>TA- Potato Corner U#A272</t>
  </si>
  <si>
    <t>L.00901843 - Potato Corner</t>
  </si>
  <si>
    <t>TA Shihlin - U#B336</t>
  </si>
  <si>
    <t>L.00933873 - Shihlin</t>
  </si>
  <si>
    <t>Q3 Expired TA Disposal CRRT</t>
  </si>
  <si>
    <t>TA_La Crème Café_FC1</t>
  </si>
  <si>
    <t>L.00934865 - La Creme Cafe</t>
  </si>
  <si>
    <t>TA_REV_V&amp;D Jewelry U#257</t>
  </si>
  <si>
    <t>L.00925561 - V&amp;D Jewelry</t>
  </si>
  <si>
    <t>TA_REV_Magic Brow U#355</t>
  </si>
  <si>
    <t>L.00928966 - Magic Brow</t>
  </si>
  <si>
    <t>TA_REV_Best Buzz U#9029</t>
  </si>
  <si>
    <t>L.00928887 - Best Buzz Espresso</t>
  </si>
  <si>
    <t>Q3 2022 TheBeautyPlug LLW Accr</t>
  </si>
  <si>
    <t>TA_AT&amp;T_U#2525</t>
  </si>
  <si>
    <t>L.00930201 - AT&amp;T Authorized Retailer</t>
  </si>
  <si>
    <t>TA_CrabNSpice_U#675</t>
  </si>
  <si>
    <t>L.00931320 - Crab N Spice</t>
  </si>
  <si>
    <t>TA - Anthropologie U#A9</t>
  </si>
  <si>
    <t>Q3 TA Accrual - Santa Anita</t>
  </si>
  <si>
    <t>L.00941411 - Anthropologie</t>
  </si>
  <si>
    <t>TA - Chalice Collectibles U#S2</t>
  </si>
  <si>
    <t>L.00941408 - Chalice Collectibles</t>
  </si>
  <si>
    <t>TA - Maneki Neko U#G3</t>
  </si>
  <si>
    <t>L.00941409 - Maneki Neko</t>
  </si>
  <si>
    <t>BOT has added the new tenant - Oct 05, 2022</t>
  </si>
  <si>
    <t>14324 - Santa Anita Mgmt Entity</t>
  </si>
  <si>
    <t>2069A</t>
  </si>
  <si>
    <t>Santa Anita Mgmt Entity</t>
  </si>
  <si>
    <t>This TA Expired; Checking with center management what is the status
Lien on Property from Icon Identity Solutions-TA on Hold</t>
  </si>
  <si>
    <t>Pending AMD to Push RCD - Do Not WO</t>
  </si>
  <si>
    <t>10/6/22 - AMD - Reduced amount - Look into</t>
  </si>
  <si>
    <t>10/6/22 - Hold: Waiting on W9 And ACH Form</t>
  </si>
  <si>
    <t>H60</t>
  </si>
  <si>
    <t>None</t>
  </si>
  <si>
    <t>E4</t>
  </si>
  <si>
    <t>Sip Fresh</t>
  </si>
  <si>
    <t>Woofpak Pet Kitchen</t>
  </si>
  <si>
    <t>AMC</t>
  </si>
  <si>
    <t>E7</t>
  </si>
  <si>
    <t>2 years afer RCD</t>
  </si>
  <si>
    <t>LL2465</t>
  </si>
  <si>
    <r>
      <rPr>
        <sz val="10"/>
        <color rgb="FF00B0F0"/>
        <rFont val="Arial"/>
        <family val="2"/>
      </rPr>
      <t>10/05/22 - 1st half payment was made.</t>
    </r>
    <r>
      <rPr>
        <sz val="10"/>
        <color rgb="FFFF0000"/>
        <rFont val="Arial"/>
        <family val="2"/>
      </rPr>
      <t xml:space="preserve"> </t>
    </r>
  </si>
  <si>
    <t>10/11/22 - Pending for AR team to process AR credit. Followed up in 10/22.</t>
  </si>
  <si>
    <t>Under review with AR to offset payment</t>
  </si>
  <si>
    <t>life of lease</t>
  </si>
  <si>
    <t>24 months after RCD</t>
  </si>
  <si>
    <t>Life of Lease</t>
  </si>
  <si>
    <t xml:space="preserve">10/19/22 -AR offset not process properly, Mary will need to resubmit to Basware &amp; AR </t>
  </si>
  <si>
    <t>FC15</t>
  </si>
  <si>
    <t>Arena Stem Dev TA Reclass</t>
  </si>
  <si>
    <t>TA Payment - Gucci</t>
  </si>
  <si>
    <t>TA-GUCCI-GSP-052022</t>
  </si>
  <si>
    <t>TA-Pinstripes-GSP-#13</t>
  </si>
  <si>
    <t>TA-PINSTRIPES-GSP-090822</t>
  </si>
  <si>
    <t>L.00935874 - Reflection Pictures LLC</t>
  </si>
  <si>
    <t>DevTA_USE Credit Union_U#FSU20</t>
  </si>
  <si>
    <t>10-22 Dev TA Payable Recon Adj</t>
  </si>
  <si>
    <t>L.00934205 - BluPeak Credit Union</t>
  </si>
  <si>
    <t>MAPIAFI</t>
  </si>
  <si>
    <t>TA Payment - Alex Baby &amp; Toys</t>
  </si>
  <si>
    <t>Alex Baby &amp; Toys</t>
  </si>
  <si>
    <t>TA-ALEXBABY-MON-050922</t>
  </si>
  <si>
    <t>2428392 Inc.</t>
  </si>
  <si>
    <t>U.1510</t>
  </si>
  <si>
    <t>TA-BarSiena-OOR-FINAL</t>
  </si>
  <si>
    <t>TA-BARSIENA-OOR-040622</t>
  </si>
  <si>
    <t>L.00934446 - Bar Siena</t>
  </si>
  <si>
    <t>Chicago Dental Arts TA Adj</t>
  </si>
  <si>
    <t>L.00088246 - Chicago Dental Arts Center</t>
  </si>
  <si>
    <t>TA-ChicagoDental-OOR-Office</t>
  </si>
  <si>
    <t>Chicago Dental Arts Center</t>
  </si>
  <si>
    <t>TA-CHICAGODENT-OOR-090822</t>
  </si>
  <si>
    <t>Dev TA_Reformation_U# 2120</t>
  </si>
  <si>
    <t>L.00935880 - Reformation</t>
  </si>
  <si>
    <t>TA Payment - Rowan</t>
  </si>
  <si>
    <t>TA-ROWAN-UTC-052322</t>
  </si>
  <si>
    <t>Forrowan LLC</t>
  </si>
  <si>
    <t>L.00936616 - Rowan</t>
  </si>
  <si>
    <t>TA Payment - Qin West Noodle</t>
  </si>
  <si>
    <t>Qin West Noodle</t>
  </si>
  <si>
    <t>TA-QUINWEST-UTC-060722</t>
  </si>
  <si>
    <t>Noodle So Bad Inc</t>
  </si>
  <si>
    <t>L.00934484 - Qin West Noodle</t>
  </si>
  <si>
    <t>TA-JongroBBQ-ANN-#1</t>
  </si>
  <si>
    <t>TA-JONGRO-ANN-100322</t>
  </si>
  <si>
    <t>L.00936821 - Jongro BBQ</t>
  </si>
  <si>
    <t>TA-Intissimi-BRN</t>
  </si>
  <si>
    <t>Intimissimi, Intimissimi Itali</t>
  </si>
  <si>
    <t>TA-INTISSIMI-BRN-051222</t>
  </si>
  <si>
    <t>Siesta Key Disposal</t>
  </si>
  <si>
    <t>L.00917769 - L'Core Paris Spa and Salon</t>
  </si>
  <si>
    <t>U.1017</t>
  </si>
  <si>
    <t>L.00910190 - Alexander's</t>
  </si>
  <si>
    <t>L.00917790 - Cravings</t>
  </si>
  <si>
    <t>L.00052112 - Venus Mobile Med Spa</t>
  </si>
  <si>
    <t>L.00046642 - Oro Gold</t>
  </si>
  <si>
    <t>L.00098416 - Swim N Sport</t>
  </si>
  <si>
    <t>U.1094 - reconfig into 1106</t>
  </si>
  <si>
    <t>L.00065825 - JYJZ</t>
  </si>
  <si>
    <t>U.9006</t>
  </si>
  <si>
    <t>U.1032 - Created from 1028</t>
  </si>
  <si>
    <t>U.1011</t>
  </si>
  <si>
    <t>U.1116 - SF from 1120</t>
  </si>
  <si>
    <t>U.1056 - FUTURE DEV SPACES</t>
  </si>
  <si>
    <t>U.1098 - reconfig into 1106</t>
  </si>
  <si>
    <t>TA-Rue21-WTN</t>
  </si>
  <si>
    <t>rue21</t>
  </si>
  <si>
    <t>TA-RUE21-WTN-082622</t>
  </si>
  <si>
    <t>New Rue21, LLC</t>
  </si>
  <si>
    <t>TA-SmileCare-WTN</t>
  </si>
  <si>
    <t>Smile Care 4 Children, LLC</t>
  </si>
  <si>
    <t>TA-SMILECARE-WTN-041022</t>
  </si>
  <si>
    <t>TA-Levis-CEN</t>
  </si>
  <si>
    <t>TA-LEVIS-CEN-110420</t>
  </si>
  <si>
    <t>Levi's Only Stores, Inc.</t>
  </si>
  <si>
    <t>L.00931381 - Levi's</t>
  </si>
  <si>
    <t>TA-SugarNail-CEN</t>
  </si>
  <si>
    <t>Sugar Nail</t>
  </si>
  <si>
    <t>TA-SUGARNAIL-CEN-111221</t>
  </si>
  <si>
    <t>Chunyasun Park</t>
  </si>
  <si>
    <t>U.2350</t>
  </si>
  <si>
    <t>Bumo</t>
  </si>
  <si>
    <t>PARC Ventures, Inc.</t>
  </si>
  <si>
    <t>U.2860 - P1-4/6/17; fr void space; bumo</t>
  </si>
  <si>
    <t>TA_e.l.f._U # A12</t>
  </si>
  <si>
    <t>L.00915993 - e.l.f.</t>
  </si>
  <si>
    <t>TA_Metropolis Big&amp;Tall U#D12</t>
  </si>
  <si>
    <t>L.00060484 - Metropolis Big &amp; Tall</t>
  </si>
  <si>
    <t>TA-YSL-ROS-FINAL</t>
  </si>
  <si>
    <t>Saint Laurent</t>
  </si>
  <si>
    <t>TA-YSL-ROS-082322</t>
  </si>
  <si>
    <t>Yves Saint Laurent America, Inc.</t>
  </si>
  <si>
    <t>L.00934916 - Saint Laurent</t>
  </si>
  <si>
    <t>TA Payment - Naild It</t>
  </si>
  <si>
    <t>STURDY BUILT INC</t>
  </si>
  <si>
    <t>TA-NAILDIT-TOP-082222</t>
  </si>
  <si>
    <t>TA-Hot8Yoga-VIL</t>
  </si>
  <si>
    <t>Hot 8 Yoga</t>
  </si>
  <si>
    <t>TA-HOT8YOGA-VIL-082922</t>
  </si>
  <si>
    <t>Hot 8 Yoga WH LLC</t>
  </si>
  <si>
    <t>Rvs TA_UPS_U#1630</t>
  </si>
  <si>
    <t>Rvs TA UPS U#1630</t>
  </si>
  <si>
    <t>TA-SavageChiropractic-TOP Offi</t>
  </si>
  <si>
    <t>Hansalak Savage</t>
  </si>
  <si>
    <t>TA-SAVAGECHI-OWE-051922</t>
  </si>
  <si>
    <t>L.00938571 - Hansalak Savage</t>
  </si>
  <si>
    <t>TA Payment - Rue21</t>
  </si>
  <si>
    <t>TA-RUE21-NCO-060822</t>
  </si>
  <si>
    <t>TA Payments - JD Sports</t>
  </si>
  <si>
    <t>JD</t>
  </si>
  <si>
    <t>TA-JDSPORTS-NCO-080422</t>
  </si>
  <si>
    <t>Finish Line, Inc., The</t>
  </si>
  <si>
    <t>L.00934342 - JD</t>
  </si>
  <si>
    <t>TA-Slaters50/50-OAK-#3</t>
  </si>
  <si>
    <t>TA-SLATERS50-OAK-081122</t>
  </si>
  <si>
    <t>L.00936188 - Slater's 50/50</t>
  </si>
  <si>
    <t>TA-Slaters50/50-OAK-GreaseLine</t>
  </si>
  <si>
    <t>TA-SLATERS50-OAK-091222</t>
  </si>
  <si>
    <t>TA_Just Hats U#Y4</t>
  </si>
  <si>
    <t>TA - UFC Gym#U1000</t>
  </si>
  <si>
    <t>Dev TA RC to Ops TA</t>
  </si>
  <si>
    <t>L.00931016 - UFC FIT</t>
  </si>
  <si>
    <t>TA_LLW-Phenix-PBO_U#1336 REV</t>
  </si>
  <si>
    <t>TA Payments - Fabletics</t>
  </si>
  <si>
    <t>TA-FABLETICS-SAN-063022</t>
  </si>
  <si>
    <t>L.00937019 - Fabletics</t>
  </si>
  <si>
    <t>TA_Crab N Spice_U# 675</t>
  </si>
  <si>
    <t>RCL CORRECTION</t>
  </si>
  <si>
    <t>TA-CrabNSpice-VLC</t>
  </si>
  <si>
    <t>TA-CRABNSPICE-VLC-061322</t>
  </si>
  <si>
    <t>Valencia Crab N Spice Inc</t>
  </si>
  <si>
    <t>U.675 - fka D135; Crab N Spice</t>
  </si>
  <si>
    <t>12331 - Owensmouth Offices</t>
  </si>
  <si>
    <t>BOT has added the new tenant - Nov 05, 2022</t>
  </si>
  <si>
    <t xml:space="preserve">Reclass done in November </t>
  </si>
  <si>
    <t>U1000</t>
  </si>
  <si>
    <t>Reclass done in November to reflect asset #</t>
  </si>
  <si>
    <t>1.5 year after RCD; AR offset below</t>
  </si>
  <si>
    <t>11/18/2022- Followed up with Mary on remaing amount of TA</t>
  </si>
  <si>
    <t>11/18/22- Hold - TA has been requested</t>
  </si>
  <si>
    <t xml:space="preserve">11/18/22 - Followed up with Mary, TT not on her list. </t>
  </si>
  <si>
    <t>Hold: Legal - In discussion to do a letter agreement to offset AR from TA; tenant evicted 10/28/22</t>
  </si>
  <si>
    <t>1 year after RCD. Requested on 6/23/22, payment in process. Sent Mary a follow up on 11/21/22</t>
  </si>
  <si>
    <t>1 year after RCD. Sent Mary a request to confrim write-off</t>
  </si>
  <si>
    <t>11/22/22 - per Terry, tenant requested 6/17/22, punch list still outstanding</t>
  </si>
  <si>
    <t>11/11/22 - Active lease; last day to request TA hasn't passed yet</t>
  </si>
  <si>
    <t>11/11/22 - $200k (50% to paid directly to the contractor by URW prior to commencement of work, 25% to be paid upon 25% completion of tenant work, 25% to be paid upon 50% completion of tenant work)</t>
  </si>
  <si>
    <t>11/23/22 - Active Lease; hold TT issue with contractors</t>
  </si>
  <si>
    <t>11/11/22 - $100k (50% to paid directly to the contractor by URW prior to commencement of work, remaining 50% to be paid upon 25% completion of tenant work)</t>
  </si>
  <si>
    <t>11/23/22 - Active Lease; hold TT requested back in 2021</t>
  </si>
  <si>
    <t>1 years after RCD. Awaiting confirmation from Mary on whether or not this TA should be cleared through JE</t>
  </si>
  <si>
    <t>TA -FREEBIRDU#C8A</t>
  </si>
  <si>
    <t>Portfolio Wide TA Accrual -Nov</t>
  </si>
  <si>
    <t>L.00938627 - Freebird</t>
  </si>
  <si>
    <t>TA -ALO U#E3</t>
  </si>
  <si>
    <t>L.00942399 - Alo - Shell ID</t>
  </si>
  <si>
    <t>TA -Honey BirdetteU#L7</t>
  </si>
  <si>
    <t>L.00942080 - Honey Birdette</t>
  </si>
  <si>
    <t>TA -Kendra ScottU#2350</t>
  </si>
  <si>
    <t>L.00942402 - Kendra Scott - Shell ID</t>
  </si>
  <si>
    <t>TA -LovisaU#1053</t>
  </si>
  <si>
    <t>L.00941650 - Lovisa</t>
  </si>
  <si>
    <t>TA -Nerf ActionU#2135</t>
  </si>
  <si>
    <t>L.00942403 - Nerf Action Experience - Shell</t>
  </si>
  <si>
    <t>TA -Planet PlayskoolU#1147</t>
  </si>
  <si>
    <t>L.00941908 - Planet Playskool- SHELL ID</t>
  </si>
  <si>
    <t>TA -Krispy Rice &amp; Sa'MotoU#A5</t>
  </si>
  <si>
    <t>L.00937231 - SA'Moto</t>
  </si>
  <si>
    <t>RECL Alex Baby &amp; Toys</t>
  </si>
  <si>
    <t>TA -Jolly YollyU#1530</t>
  </si>
  <si>
    <t>L.00939173 - Jolly Yolly Kids</t>
  </si>
  <si>
    <t>TA -LovisaU#1202</t>
  </si>
  <si>
    <t>L.00942358 - Lovisa</t>
  </si>
  <si>
    <t>TA -Under ArmourU#1036</t>
  </si>
  <si>
    <t>L.00040386 - Under Armour</t>
  </si>
  <si>
    <t>Reclass Inventory TA</t>
  </si>
  <si>
    <t>TA -Barnes &amp; NobleU#M2</t>
  </si>
  <si>
    <t>L.00941716 - Barnes &amp; Noble</t>
  </si>
  <si>
    <t>TA -Pacific SunwearU#E032</t>
  </si>
  <si>
    <t>L.00942391 - Pacific Sunwear - SHELL ID</t>
  </si>
  <si>
    <t>TA -LovisaU#204</t>
  </si>
  <si>
    <t>L.00942414 - Lovisa - Shell</t>
  </si>
  <si>
    <t>TA Payment - Albion</t>
  </si>
  <si>
    <t>TA-ALBION-UTC-092222</t>
  </si>
  <si>
    <t>TA -Crepe DeliciousU#FC7</t>
  </si>
  <si>
    <t>L.00937712 - Crepe Delicious</t>
  </si>
  <si>
    <t>TA -Restore HyperWellness U#E2</t>
  </si>
  <si>
    <t>L.00937633 - Restore Hyper Wellness</t>
  </si>
  <si>
    <t>TA -Krispy Rice&amp; Sa'MotoU#2105</t>
  </si>
  <si>
    <t>L.00937229 - Krispy Rice and SA'Moto</t>
  </si>
  <si>
    <t>TA -PrimoU#1050</t>
  </si>
  <si>
    <t>L.00937916 - Primo</t>
  </si>
  <si>
    <t>TA -MejuriU#C12</t>
  </si>
  <si>
    <t>L.00939250 - Mejuri</t>
  </si>
  <si>
    <t>TA -LovisaU#F14</t>
  </si>
  <si>
    <t>L.00942390 - Lovisa - SHELL ID</t>
  </si>
  <si>
    <t>TA -Outdoor VoicesU#D14</t>
  </si>
  <si>
    <t>L.00942389 - Outdoor Voices - SHELL ID</t>
  </si>
  <si>
    <t>TA -Saatva U#C006</t>
  </si>
  <si>
    <t>L.00942388 - Saatva or Saatva.com - SHELL</t>
  </si>
  <si>
    <t>TA -TazgaU#H27</t>
  </si>
  <si>
    <t>L.00938578 - Tazga</t>
  </si>
  <si>
    <t>TA- Auntie Anne's U#LL2452</t>
  </si>
  <si>
    <t>L.00934617 - Auntie Anne's</t>
  </si>
  <si>
    <t>TA Payment - Epicerie Boulud</t>
  </si>
  <si>
    <t>Epicerie Boulud</t>
  </si>
  <si>
    <t>TA-EPICERIE-WTC-012022</t>
  </si>
  <si>
    <t>Greenwich Street Cafe, LLC</t>
  </si>
  <si>
    <t>L.00907428 - Epicerie Boulud</t>
  </si>
  <si>
    <t>L.00904283 - Italian Delight Pizzeria</t>
  </si>
  <si>
    <t>Dev TA - Epicerie Boulud U# LL</t>
  </si>
  <si>
    <t>Dev TA Transfer to Ops</t>
  </si>
  <si>
    <t>C.20312000 - WTC - Port Reimbursables</t>
  </si>
  <si>
    <t>Dev TA - CharlesTyrwhit U#LL23</t>
  </si>
  <si>
    <t>Dev TA - Pret A Manger U#LL310</t>
  </si>
  <si>
    <t>Dev TA - Sugarfina U#LL2030</t>
  </si>
  <si>
    <t>Dev TA - Under Armour U# LL430</t>
  </si>
  <si>
    <t>TA -Karma and LuckU#LL2042</t>
  </si>
  <si>
    <t>L.00938102 - Karma and Luck</t>
  </si>
  <si>
    <t>TA -AppleU#886</t>
  </si>
  <si>
    <t>L.00037310 - Apple</t>
  </si>
  <si>
    <t>TA -Lovisa U#356</t>
  </si>
  <si>
    <t>L.00942332 - Lovisa</t>
  </si>
  <si>
    <t>TA -Popeye's ChickenU#FC15</t>
  </si>
  <si>
    <t>L.00941648 - Popeye's Chicken &amp; Biscuits</t>
  </si>
  <si>
    <t>TA Payment - Hook &amp; Reel</t>
  </si>
  <si>
    <t>Hook &amp; Reel Cajun Seafood and</t>
  </si>
  <si>
    <t>TA-HOOK-WTN-061522</t>
  </si>
  <si>
    <t>Cajun Seafood Wheaton LLC</t>
  </si>
  <si>
    <t>L.00932500 - Hook &amp; Reel Cajun Seafood</t>
  </si>
  <si>
    <t>TA -LovisaU#114</t>
  </si>
  <si>
    <t>L.00942366 - Lovisa</t>
  </si>
  <si>
    <t>RCL_TA TO CORRECT ASSET#</t>
  </si>
  <si>
    <t>TA-VirantDiagnostic-WTNS</t>
  </si>
  <si>
    <t>Virant Diagnostics LLC</t>
  </si>
  <si>
    <t>TA-VIRANT-WTN-092922</t>
  </si>
  <si>
    <t>Huamin Henry Li and Juan Joanne Yu</t>
  </si>
  <si>
    <t>L.00932907 - Virant Diagnostics LLC</t>
  </si>
  <si>
    <t>TA_HRB_U# 9210</t>
  </si>
  <si>
    <t>Rcls Dev TA AR Offsets</t>
  </si>
  <si>
    <t>Buck Mason Inc.</t>
  </si>
  <si>
    <t>U.1760 - P1-4/6/17; Buck Mason</t>
  </si>
  <si>
    <t>RFLORES</t>
  </si>
  <si>
    <t>Dev TA_Din Tai Fung_U#2400</t>
  </si>
  <si>
    <t>Rcls Dev TA to Ops TA</t>
  </si>
  <si>
    <t>C.20127900 - Century City Redevelopment</t>
  </si>
  <si>
    <t>TA-Din Tai Fung-CEN-1st Paymen</t>
  </si>
  <si>
    <t>TA-Din Tai Fung-CEN-2nd Paymen</t>
  </si>
  <si>
    <t>TA-Din Tai Fung-CEN-3rd Paymen</t>
  </si>
  <si>
    <t>TA-Din Tai-Fung-CEN-Add.Consid</t>
  </si>
  <si>
    <t>Dev TA_Javier's_U#1005</t>
  </si>
  <si>
    <t>TA-Javier's-CEN-1st</t>
  </si>
  <si>
    <t>TA-Javier's-CEN-2nd</t>
  </si>
  <si>
    <t>Dev TA_Gap, Gap Kids, B_U#2540</t>
  </si>
  <si>
    <t>C.56127903 - Century City - Phase I</t>
  </si>
  <si>
    <t>Dev TA - Haidilao U#2610</t>
  </si>
  <si>
    <t>L.00923985 - Haidilao</t>
  </si>
  <si>
    <t>TA AR Offset - Haidilao U#2610</t>
  </si>
  <si>
    <t>Dev TA_Bumo_U# 2860</t>
  </si>
  <si>
    <t>TA-Bumo-CEN-#1</t>
  </si>
  <si>
    <t>TA -Good American U#2965</t>
  </si>
  <si>
    <t>L.00941507 - Good American</t>
  </si>
  <si>
    <t>TA -Herman MillerU#1915</t>
  </si>
  <si>
    <t>L.00932711 - Herman Miller</t>
  </si>
  <si>
    <t>TA -TonalU#2375</t>
  </si>
  <si>
    <t>L.00929618 - Tonal</t>
  </si>
  <si>
    <t>TA -True Food KitchenU#1400</t>
  </si>
  <si>
    <t>L.00942242 - True Foods Kitchen</t>
  </si>
  <si>
    <t>TA -CitizensU#1799</t>
  </si>
  <si>
    <t>L.00937221 - Citizens or Citizens-SHELL</t>
  </si>
  <si>
    <t>TA-ShakeShack-CUL-FINAL</t>
  </si>
  <si>
    <t>TA-SHAKESH-CUL-091322</t>
  </si>
  <si>
    <t>Dev TA-California Fishl U#FSU7</t>
  </si>
  <si>
    <t>Q4 FA adjustment/Cleanup</t>
  </si>
  <si>
    <t>L.00914052 - California Fish Grill</t>
  </si>
  <si>
    <t>TA - Prinkipia Tea U#G12</t>
  </si>
  <si>
    <t>L.00910760 - Prinkipia Tea House</t>
  </si>
  <si>
    <t>TA -IntimissimiU#D9</t>
  </si>
  <si>
    <t>L.00941793 - Intimissimi Italian Lingerie</t>
  </si>
  <si>
    <t>TA -Sunglass Hut U#2272</t>
  </si>
  <si>
    <t>L.00065388 - Sunglass Hut</t>
  </si>
  <si>
    <t>TA -YSLU#1050</t>
  </si>
  <si>
    <t>TA -AldoU#0258</t>
  </si>
  <si>
    <t>L.00090208 - Aldo</t>
  </si>
  <si>
    <t>TA -ALO U#1190</t>
  </si>
  <si>
    <t>L.00942400 - ALO - SHELL ID</t>
  </si>
  <si>
    <t>TA -AppleU#1095</t>
  </si>
  <si>
    <t>L.00043865 - Apple</t>
  </si>
  <si>
    <t>TA -Levi'sU#118</t>
  </si>
  <si>
    <t>L.00941482 - Levi's</t>
  </si>
  <si>
    <t>TA -Lolli &amp; PopsU#2000</t>
  </si>
  <si>
    <t>L.00941481 - Lolli &amp; Pops</t>
  </si>
  <si>
    <t>TA -LenscraftersU#175</t>
  </si>
  <si>
    <t>L.00091009 - Lenscrafters/EYEXAM of Califor</t>
  </si>
  <si>
    <t>RoundOne-ContructionAllowance</t>
  </si>
  <si>
    <t>Seritage Box Acquisition</t>
  </si>
  <si>
    <t>L.00214462 - MISCELLANEOUS DEBTORS</t>
  </si>
  <si>
    <t>BDAVIS</t>
  </si>
  <si>
    <t>TA-Aritzia-TOP-FINAL</t>
  </si>
  <si>
    <t>TA-ARITZIA-TOP-021422</t>
  </si>
  <si>
    <t>United States of Aritzia, Inc.</t>
  </si>
  <si>
    <t>L.00934145 - Aritzia</t>
  </si>
  <si>
    <t>TA-LouisVuitton-TOP-FINAL</t>
  </si>
  <si>
    <t>TA-LOUISVUIT-TOP-091622</t>
  </si>
  <si>
    <t>TA -HermèsU#2270</t>
  </si>
  <si>
    <t>L.00936629 - Hermes</t>
  </si>
  <si>
    <t>TA -Tag HeuerU#1082C</t>
  </si>
  <si>
    <t>L.00937999 - Tag Heuer/Omega/Grand Seiko</t>
  </si>
  <si>
    <t>TA -BalenciagaU#19</t>
  </si>
  <si>
    <t>L.00942408 - Balenciaga - Shell ID</t>
  </si>
  <si>
    <t>TA -CartierU#48</t>
  </si>
  <si>
    <t>L.00338765 - Cartier</t>
  </si>
  <si>
    <t>TA -LovisaU#1001B</t>
  </si>
  <si>
    <t>L.00942394 - Lovisa - Shell ID</t>
  </si>
  <si>
    <t>TA -Psycho BunnyU#1073</t>
  </si>
  <si>
    <t>L.00942359 - Psycho Bunny - SHELL ID</t>
  </si>
  <si>
    <t>TA -St. JohnU#25</t>
  </si>
  <si>
    <t>L.00895111 - St. John-SHELL ID</t>
  </si>
  <si>
    <t>TA -Warby ParkerU#1034</t>
  </si>
  <si>
    <t>L.00928503 - Casper</t>
  </si>
  <si>
    <t>TA -CélineU#A207</t>
  </si>
  <si>
    <t>L.00938733 - Celine</t>
  </si>
  <si>
    <t>TA -FendiU#A385</t>
  </si>
  <si>
    <t>L.00942404 - Fendi - Shell ID</t>
  </si>
  <si>
    <t>TA -LoeweU#A204</t>
  </si>
  <si>
    <t>L.00942406 - Loewe - Shell ID</t>
  </si>
  <si>
    <t>TA -LovisaU#B276</t>
  </si>
  <si>
    <t>L.00942405 - Lovisa - SHELL ID</t>
  </si>
  <si>
    <t>TA -Ray-BanU#A99</t>
  </si>
  <si>
    <t>L.00941704 - Ray-Ban</t>
  </si>
  <si>
    <t>TA -ValentinoU#A201</t>
  </si>
  <si>
    <t>L.00942407 - Valentino - SHELL ID</t>
  </si>
  <si>
    <t>TA -Panini Kabob GrillU#26A</t>
  </si>
  <si>
    <t>L.00942397 - Panini Kabob Grill - SHELL ID</t>
  </si>
  <si>
    <t>TA -Blondies PizzaU#FC12</t>
  </si>
  <si>
    <t>L.00942395 - Blondies Pizza - SHELL ID</t>
  </si>
  <si>
    <t>TA - Wheel Works #U.FSU1G</t>
  </si>
  <si>
    <t>Q4'22 Capex Cleanup</t>
  </si>
  <si>
    <t>L.00931619 - Wheel Works</t>
  </si>
  <si>
    <t>TA_NYX Professional_U#1076 REV</t>
  </si>
  <si>
    <t>Clear TA - Expired Tenants</t>
  </si>
  <si>
    <t>L.00916151 - NYX Professional Makeup</t>
  </si>
  <si>
    <t>TA_Urban Decay_U#2334 REV</t>
  </si>
  <si>
    <t>L.00916139 - Urban Decay</t>
  </si>
  <si>
    <t>TA -Don RobertoU#1064</t>
  </si>
  <si>
    <t>L.00062785 - Don Roberto Jewelers</t>
  </si>
  <si>
    <t>TA -LovisaU#2455</t>
  </si>
  <si>
    <t>L.00942401 - Lovisa</t>
  </si>
  <si>
    <t>TA_ Crab N Spice_675</t>
  </si>
  <si>
    <t>TA -Pacific SunwearU#H14</t>
  </si>
  <si>
    <t>L.00942392 - Pacific Sunwear - SHELL ID</t>
  </si>
  <si>
    <t>TA -RebagU#A17</t>
  </si>
  <si>
    <t>L.00941301 - Rebag</t>
  </si>
  <si>
    <t>TA -TakashimaU#D6</t>
  </si>
  <si>
    <t>L.00942398 - Takashima - Shell ID</t>
  </si>
  <si>
    <t>BOT has added the new tenant - Dec 04, 2022</t>
  </si>
  <si>
    <t>E3</t>
  </si>
  <si>
    <t>A5</t>
  </si>
  <si>
    <t>E32</t>
  </si>
  <si>
    <t>C8A</t>
  </si>
  <si>
    <t>L7</t>
  </si>
  <si>
    <t>SA18</t>
  </si>
  <si>
    <t>M2</t>
  </si>
  <si>
    <t>renewal - 1.5 year after RCD</t>
  </si>
  <si>
    <t>C.20127900</t>
  </si>
  <si>
    <t>C.56127903</t>
  </si>
  <si>
    <t>1 year after RCD; per Mary, TA term extended</t>
  </si>
  <si>
    <t>FC12</t>
  </si>
  <si>
    <t>D9</t>
  </si>
  <si>
    <t>FSU7</t>
  </si>
  <si>
    <t>Remaining $20K is for HVAC reimbursement, no expiration on the remaining $20K, see lease sec 27.28</t>
  </si>
  <si>
    <t>1 yr from RCD</t>
  </si>
  <si>
    <t>offset above</t>
  </si>
  <si>
    <t>Amnd #4 - TA expires if request not made by 12/31/22, partial offset below</t>
  </si>
  <si>
    <t>1 yr from RCD but TA offset w/ AR per Amnd #2 on 9/30/21.  Can tenant still claim remaning unpaid TA?</t>
  </si>
  <si>
    <t>TA $2.25M fully paid (offset below).  Add'l allowance up to $100K for "Exterio Duct Work" due only once during term of the lease, paid $74,640, reverse remaining?</t>
  </si>
  <si>
    <t>LL3105</t>
  </si>
  <si>
    <t>C.20312000</t>
  </si>
  <si>
    <t>no expiration date</t>
  </si>
  <si>
    <t>LL4302</t>
  </si>
  <si>
    <r>
      <rPr>
        <sz val="10"/>
        <color rgb="FF0070C0"/>
        <rFont val="Arial"/>
        <family val="2"/>
      </rPr>
      <t xml:space="preserve">DISPOSE - Abandonment 5/12/17. </t>
    </r>
    <r>
      <rPr>
        <sz val="10"/>
        <rFont val="Arial"/>
        <family val="2"/>
      </rPr>
      <t>2 years after RCD. 8/28/18, KS - Reverse. Tenant abandoned space. Cancelled PO.</t>
    </r>
  </si>
  <si>
    <t>L.907428</t>
  </si>
  <si>
    <t>LL4000</t>
  </si>
  <si>
    <t>LL2365</t>
  </si>
  <si>
    <r>
      <rPr>
        <sz val="10"/>
        <color rgb="FF0070C0"/>
        <rFont val="Arial"/>
        <family val="2"/>
      </rPr>
      <t xml:space="preserve">DO NOT DISPOSE- AR HOLD- Tenant requested on time. </t>
    </r>
    <r>
      <rPr>
        <sz val="10"/>
        <rFont val="Arial"/>
        <family val="2"/>
      </rPr>
      <t>Do not reverse. Tenant requested on time- missing documents. 8/28/18, KS - HOLD. Do not reverse. Tenant submitted on time. TA is currently routing for approvals in Nexus.</t>
    </r>
  </si>
  <si>
    <t>LL2030</t>
  </si>
  <si>
    <t>Offset below</t>
  </si>
  <si>
    <t>LL2452</t>
  </si>
  <si>
    <t>LL2042</t>
  </si>
  <si>
    <t>TA-Pinstripes-GSP-#15</t>
  </si>
  <si>
    <t>TA-PINSTRIPES-GSP-112322</t>
  </si>
  <si>
    <t>Neiman Marcus TA</t>
  </si>
  <si>
    <t>L.00024346 - Neiman Marcus</t>
  </si>
  <si>
    <t>TA-Evaskus-OOR-Office</t>
  </si>
  <si>
    <t>Evaskus &amp; Herzog DDS</t>
  </si>
  <si>
    <t>TA-EVASKUS-OOR-112922</t>
  </si>
  <si>
    <t>Evaskus &amp; Herzog, Ltd.</t>
  </si>
  <si>
    <t>L.00087868 - Evaskus &amp; Herzog D.D.S.</t>
  </si>
  <si>
    <t>11-22 TA Payable Recon Adj</t>
  </si>
  <si>
    <t>A14LE</t>
  </si>
  <si>
    <t>DBATBILEG</t>
  </si>
  <si>
    <t>U.LL4000 - Epicerie Boulud</t>
  </si>
  <si>
    <t>TA-Dunkin-LL2240-WTC-#1</t>
  </si>
  <si>
    <t>GL Reclass 12/27/2022</t>
  </si>
  <si>
    <t>TA-Dunkin-LL5125-WTC-#1</t>
  </si>
  <si>
    <t>TA-JongroBakery-ANN-#1</t>
  </si>
  <si>
    <t>Jongro Korean Bakery</t>
  </si>
  <si>
    <t>TA-JONGROBAKE-ANN-102622</t>
  </si>
  <si>
    <t>L.00936822 - Jongro Korean Bakery</t>
  </si>
  <si>
    <t>U.FSU7G - fka L20A; Hook &amp; Reel</t>
  </si>
  <si>
    <t>TA-Fabletics-SAN-#2&amp;Final</t>
  </si>
  <si>
    <t>TA-FABLETICS-SAN-082522</t>
  </si>
  <si>
    <t>TA-HodoriBBQ-SAN-#1</t>
  </si>
  <si>
    <t>Hodori BBQ &amp; Korean Cuisine</t>
  </si>
  <si>
    <t>TA-HODORIBBQ-SAN-092722</t>
  </si>
  <si>
    <t>Hodori BBQ Inc.</t>
  </si>
  <si>
    <t>L.00941402 - Hodori BBQ &amp; Korean Cuisine</t>
  </si>
  <si>
    <t>TA-CAMP-CEN-FINAL</t>
  </si>
  <si>
    <t>TA-CAMP-CEN-112222</t>
  </si>
  <si>
    <t>TA payment - Haidilao</t>
  </si>
  <si>
    <t>TA-HAIDILAO-CEN-110122</t>
  </si>
  <si>
    <t>Haidilao Catering (USA), Inc.</t>
  </si>
  <si>
    <t>Rvs TA_Bake Cheese_U# 2900</t>
  </si>
  <si>
    <t>Rvs TA Accruals</t>
  </si>
  <si>
    <t>L.00929105 - Bake Cheese Tart</t>
  </si>
  <si>
    <t>TA Payment - Gucci-ROS</t>
  </si>
  <si>
    <t>TA-GUCCI-ROS-111722</t>
  </si>
  <si>
    <t>L.00936482 - Gucci</t>
  </si>
  <si>
    <t>TA-Salvagore-TOP</t>
  </si>
  <si>
    <t>Salvatore Ferragamo</t>
  </si>
  <si>
    <t>TA-SALVATORE-TOP-051822</t>
  </si>
  <si>
    <t>S-FER International Incorporated</t>
  </si>
  <si>
    <t>L.00933437 - Salvatore Ferragamo</t>
  </si>
  <si>
    <t>TA-Cartier-VLF</t>
  </si>
  <si>
    <t>TA-CARTIER-VLF-081622</t>
  </si>
  <si>
    <t>Richemont North America, Inc.</t>
  </si>
  <si>
    <t>L.00056151 - Cartier</t>
  </si>
  <si>
    <t>TA_G-Star Raw_U#B311</t>
  </si>
  <si>
    <t>Terminated TA Reclass</t>
  </si>
  <si>
    <t>L.00923585 - G Star Raw</t>
  </si>
  <si>
    <t>TA_Modern Bread &amp; Bagel_U#1200</t>
  </si>
  <si>
    <t>VIL TA Accrual</t>
  </si>
  <si>
    <t>L.00935841 - Modern Bread and Bagel</t>
  </si>
  <si>
    <t>A15LE</t>
  </si>
  <si>
    <t>LFIGUEROA</t>
  </si>
  <si>
    <t>TA_Hansalak Savage_U#101D</t>
  </si>
  <si>
    <t>Q4 TA Recon</t>
  </si>
  <si>
    <t>TA-Pomerantz-OWN-Office</t>
  </si>
  <si>
    <t>Pomerantz Kavinoky, Miller, CP</t>
  </si>
  <si>
    <t>TA-POMERANTZ-OWN-091922</t>
  </si>
  <si>
    <t>Pomerantz Kavinoky, Miller, CPA</t>
  </si>
  <si>
    <t>L.00044417 - Pomerantz Kavinoky, Miller</t>
  </si>
  <si>
    <t>TA_Pomerantz_U#0202&amp;0203</t>
  </si>
  <si>
    <t>OWE TA Accrual</t>
  </si>
  <si>
    <t>A12LE</t>
  </si>
  <si>
    <t>TA payment - Valliani Jewelers</t>
  </si>
  <si>
    <t>TA-VALLIANI-OAK-100621</t>
  </si>
  <si>
    <t>Chainary Inc., The</t>
  </si>
  <si>
    <t>L.00930567 - Valliani Jewelers</t>
  </si>
  <si>
    <t>TA AR offset</t>
  </si>
  <si>
    <t>U.W4 - fka W004; Valliani Jewelers</t>
  </si>
  <si>
    <t>BOT has added the new tenant - Jan 04, 2023</t>
  </si>
  <si>
    <t>FSU7G</t>
  </si>
  <si>
    <t>200330 - Tenant Allowance Pay
Period 12
Actual
2022</t>
  </si>
  <si>
    <t>200330 - Tenant Allowance Pay
Cumulative 12
Actual
2022</t>
  </si>
  <si>
    <t>12/2022 - Revised Pay App &amp; Confirmation of completed punchlist</t>
  </si>
  <si>
    <t>12/14/22 - AR Resolved, routing with AR deduction</t>
  </si>
  <si>
    <t xml:space="preserve">TT hasn't submitted the request yet. They request login access 11/29/22 </t>
  </si>
  <si>
    <t>66% completion
$608,333.33</t>
  </si>
  <si>
    <t>Routing
11/22 - AMD to split TA got FEX 
Request doesn't match the lease
TT is asking for progress but the lease is only one lump sum</t>
  </si>
  <si>
    <t>Liability recorded in 1/2023</t>
  </si>
  <si>
    <t>Tenant has not yet moved in</t>
  </si>
  <si>
    <t>26A</t>
  </si>
  <si>
    <t>FC1</t>
  </si>
  <si>
    <t>1/2023 - Followed up with Mary, will Expiration date be extended ?</t>
  </si>
  <si>
    <t>Neiman Marcus</t>
  </si>
  <si>
    <t>1/2023 - Remaining TA will be reversed in January.</t>
  </si>
  <si>
    <t>FC3</t>
  </si>
  <si>
    <t>11/30/223</t>
  </si>
  <si>
    <t>C006</t>
  </si>
  <si>
    <t>8/01/02025</t>
  </si>
  <si>
    <t>F14</t>
  </si>
  <si>
    <t>H27</t>
  </si>
  <si>
    <t>FC7</t>
  </si>
  <si>
    <t>1/2023 - AR Offset has bee applied</t>
  </si>
  <si>
    <t>B216</t>
  </si>
  <si>
    <t>FSU8</t>
  </si>
  <si>
    <t>FC6</t>
  </si>
  <si>
    <t>1082C</t>
  </si>
  <si>
    <t>1001B</t>
  </si>
  <si>
    <t>338765</t>
  </si>
  <si>
    <t>873847</t>
  </si>
  <si>
    <t>Additional to original TA</t>
  </si>
  <si>
    <t>1/13/23 - follow up with Mary to see if any request received</t>
  </si>
  <si>
    <t>1/18/23 - Hold per Mary Jazzle, requests received</t>
  </si>
  <si>
    <t xml:space="preserve">1/25/23 MJO - Hold - Checking on Liens </t>
  </si>
  <si>
    <t xml:space="preserve">1/25/23 MJO Hold - Pending AMD to extend </t>
  </si>
  <si>
    <t>1/25/23 MJO - HOLD TT is opening 9/1/22. Not yet open, 1 year after RCD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</si>
</sst>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F800]dddd\,\ mmmm\ dd\,\ yyyy"/>
    <numFmt numFmtId="165" formatCode="mm/dd/yyyy"/>
    <numFmt numFmtId="166" formatCode="#,##0.00;\(#,##0.00\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FFFF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8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B0F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12" fillId="0" borderId="0"/>
    <xf numFmtId="0" fontId="22" fillId="0" borderId="0"/>
  </cellStyleXfs>
  <cellXfs count="151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4" fillId="0" borderId="0" xfId="0" applyNumberFormat="1" applyFont="1" applyAlignment="1">
      <alignment horizontal="right"/>
    </xf>
    <xf numFmtId="43" fontId="4" fillId="0" borderId="0" xfId="1" applyFont="1" applyFill="1" applyAlignment="1">
      <alignment horizontal="right"/>
    </xf>
    <xf numFmtId="39" fontId="0" fillId="0" borderId="0" xfId="0" applyNumberFormat="1"/>
    <xf numFmtId="39" fontId="0" fillId="0" borderId="0" xfId="0" applyNumberFormat="1" applyAlignment="1">
      <alignment wrapText="1"/>
    </xf>
    <xf numFmtId="14" fontId="2" fillId="0" borderId="0" xfId="0" applyNumberFormat="1" applyFont="1" applyAlignment="1">
      <alignment horizontal="right"/>
    </xf>
    <xf numFmtId="43" fontId="2" fillId="0" borderId="0" xfId="1" applyFont="1" applyFill="1" applyAlignment="1">
      <alignment horizontal="right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 applyProtection="1">
      <alignment wrapText="1"/>
      <protection locked="0"/>
    </xf>
    <xf numFmtId="0" fontId="7" fillId="0" borderId="0" xfId="0" applyFont="1"/>
    <xf numFmtId="1" fontId="7" fillId="0" borderId="2" xfId="2" applyNumberFormat="1" applyFont="1" applyBorder="1" applyAlignment="1">
      <alignment horizontal="right"/>
    </xf>
    <xf numFmtId="164" fontId="7" fillId="0" borderId="3" xfId="2" applyFont="1" applyBorder="1"/>
    <xf numFmtId="49" fontId="8" fillId="0" borderId="0" xfId="2" applyNumberFormat="1" applyFont="1" applyAlignment="1">
      <alignment horizontal="center"/>
    </xf>
    <xf numFmtId="1" fontId="7" fillId="0" borderId="0" xfId="3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43" fontId="7" fillId="0" borderId="0" xfId="1" applyFont="1" applyFill="1" applyAlignment="1">
      <alignment horizontal="right"/>
    </xf>
    <xf numFmtId="39" fontId="9" fillId="0" borderId="0" xfId="0" applyNumberFormat="1" applyFont="1" applyAlignment="1">
      <alignment horizontal="center"/>
    </xf>
    <xf numFmtId="39" fontId="7" fillId="0" borderId="0" xfId="0" applyNumberFormat="1" applyFont="1" applyAlignment="1">
      <alignment wrapText="1"/>
    </xf>
    <xf numFmtId="165" fontId="7" fillId="0" borderId="1" xfId="2" applyNumberFormat="1" applyFont="1" applyBorder="1" applyAlignment="1">
      <alignment horizontal="left"/>
    </xf>
    <xf numFmtId="164" fontId="7" fillId="0" borderId="1" xfId="2" applyFont="1" applyBorder="1"/>
    <xf numFmtId="39" fontId="7" fillId="0" borderId="0" xfId="0" applyNumberFormat="1" applyFont="1"/>
    <xf numFmtId="165" fontId="7" fillId="0" borderId="2" xfId="2" applyNumberFormat="1" applyFont="1" applyBorder="1" applyAlignment="1">
      <alignment horizontal="center"/>
    </xf>
    <xf numFmtId="14" fontId="7" fillId="0" borderId="0" xfId="0" applyNumberFormat="1" applyFont="1" applyAlignment="1">
      <alignment wrapText="1"/>
    </xf>
    <xf numFmtId="164" fontId="7" fillId="0" borderId="4" xfId="2" applyFont="1" applyBorder="1" applyAlignment="1">
      <alignment horizontal="left"/>
    </xf>
    <xf numFmtId="164" fontId="10" fillId="0" borderId="4" xfId="2" applyFont="1" applyBorder="1" applyAlignment="1">
      <alignment horizontal="left"/>
    </xf>
    <xf numFmtId="164" fontId="7" fillId="0" borderId="4" xfId="2" applyFont="1" applyBorder="1" applyAlignment="1">
      <alignment horizontal="right"/>
    </xf>
    <xf numFmtId="165" fontId="7" fillId="0" borderId="4" xfId="2" applyNumberFormat="1" applyFont="1" applyBorder="1" applyAlignment="1">
      <alignment horizontal="right"/>
    </xf>
    <xf numFmtId="164" fontId="7" fillId="0" borderId="4" xfId="2" applyFont="1" applyBorder="1"/>
    <xf numFmtId="0" fontId="6" fillId="0" borderId="0" xfId="0" applyFont="1"/>
    <xf numFmtId="1" fontId="6" fillId="0" borderId="5" xfId="0" applyNumberFormat="1" applyFont="1" applyBorder="1"/>
    <xf numFmtId="0" fontId="11" fillId="0" borderId="5" xfId="0" applyFont="1" applyBorder="1"/>
    <xf numFmtId="1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6" fillId="0" borderId="5" xfId="0" applyFont="1" applyBorder="1"/>
    <xf numFmtId="49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 wrapText="1"/>
    </xf>
    <xf numFmtId="43" fontId="6" fillId="0" borderId="5" xfId="1" applyFont="1" applyFill="1" applyBorder="1" applyAlignment="1">
      <alignment horizontal="center" wrapText="1"/>
    </xf>
    <xf numFmtId="39" fontId="6" fillId="0" borderId="5" xfId="0" applyNumberFormat="1" applyFont="1" applyBorder="1" applyAlignment="1">
      <alignment horizontal="center"/>
    </xf>
    <xf numFmtId="39" fontId="6" fillId="0" borderId="0" xfId="0" applyNumberFormat="1" applyFont="1" applyAlignment="1">
      <alignment wrapText="1"/>
    </xf>
    <xf numFmtId="165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43" fontId="0" fillId="0" borderId="0" xfId="1" applyFont="1" applyFill="1"/>
    <xf numFmtId="39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1" fontId="2" fillId="0" borderId="0" xfId="4" applyNumberFormat="1" applyAlignment="1">
      <alignment horizontal="right"/>
    </xf>
    <xf numFmtId="165" fontId="2" fillId="0" borderId="0" xfId="4" applyNumberFormat="1" applyAlignment="1">
      <alignment horizontal="right"/>
    </xf>
    <xf numFmtId="14" fontId="2" fillId="0" borderId="0" xfId="4" applyNumberFormat="1" applyAlignment="1">
      <alignment horizontal="right"/>
    </xf>
    <xf numFmtId="39" fontId="2" fillId="0" borderId="0" xfId="4" applyNumberFormat="1" applyAlignment="1">
      <alignment wrapText="1"/>
    </xf>
    <xf numFmtId="1" fontId="2" fillId="0" borderId="0" xfId="0" applyNumberFormat="1" applyFont="1" applyAlignment="1">
      <alignment horizontal="right"/>
    </xf>
    <xf numFmtId="1" fontId="2" fillId="0" borderId="0" xfId="0" quotePrefix="1" applyNumberFormat="1" applyFont="1" applyAlignment="1">
      <alignment horizontal="right"/>
    </xf>
    <xf numFmtId="1" fontId="2" fillId="0" borderId="0" xfId="4" quotePrefix="1" applyNumberFormat="1" applyAlignment="1">
      <alignment horizontal="right"/>
    </xf>
    <xf numFmtId="39" fontId="14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14" fontId="0" fillId="0" borderId="0" xfId="1" applyNumberFormat="1" applyFont="1" applyFill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43" fontId="14" fillId="0" borderId="0" xfId="1" applyFont="1" applyFill="1"/>
    <xf numFmtId="49" fontId="0" fillId="0" borderId="0" xfId="0" applyNumberFormat="1" applyAlignment="1">
      <alignment horizontal="right"/>
    </xf>
    <xf numFmtId="39" fontId="2" fillId="0" borderId="0" xfId="0" applyNumberFormat="1" applyFont="1" applyAlignment="1">
      <alignment horizontal="left" vertical="center" wrapText="1"/>
    </xf>
    <xf numFmtId="165" fontId="2" fillId="0" borderId="0" xfId="0" quotePrefix="1" applyNumberFormat="1" applyFont="1" applyAlignment="1">
      <alignment horizontal="right"/>
    </xf>
    <xf numFmtId="1" fontId="2" fillId="0" borderId="0" xfId="4" applyNumberFormat="1"/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0" fontId="17" fillId="2" borderId="6" xfId="0" applyFont="1" applyFill="1" applyBorder="1" applyAlignment="1">
      <alignment horizontal="center" vertical="center" wrapText="1"/>
    </xf>
    <xf numFmtId="40" fontId="17" fillId="0" borderId="1" xfId="0" applyNumberFormat="1" applyFont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49" fontId="17" fillId="2" borderId="6" xfId="0" applyNumberFormat="1" applyFont="1" applyFill="1" applyBorder="1" applyAlignment="1">
      <alignment horizontal="center" vertical="center" wrapText="1"/>
    </xf>
    <xf numFmtId="49" fontId="15" fillId="2" borderId="6" xfId="0" applyNumberFormat="1" applyFont="1" applyFill="1" applyBorder="1" applyAlignment="1">
      <alignment horizontal="left" vertical="center"/>
    </xf>
    <xf numFmtId="14" fontId="15" fillId="2" borderId="6" xfId="0" applyNumberFormat="1" applyFont="1" applyFill="1" applyBorder="1" applyAlignment="1">
      <alignment horizontal="left" vertical="center"/>
    </xf>
    <xf numFmtId="14" fontId="15" fillId="2" borderId="8" xfId="0" applyNumberFormat="1" applyFont="1" applyFill="1" applyBorder="1" applyAlignment="1">
      <alignment horizontal="left" vertical="center"/>
    </xf>
    <xf numFmtId="49" fontId="15" fillId="2" borderId="8" xfId="0" applyNumberFormat="1" applyFont="1" applyFill="1" applyBorder="1" applyAlignment="1">
      <alignment horizontal="left" vertical="center"/>
    </xf>
    <xf numFmtId="49" fontId="17" fillId="2" borderId="7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2" fillId="0" borderId="0" xfId="0" applyNumberFormat="1" applyFont="1" applyAlignment="1">
      <alignment horizontal="right"/>
    </xf>
    <xf numFmtId="49" fontId="2" fillId="0" borderId="0" xfId="0" quotePrefix="1" applyNumberFormat="1" applyFont="1" applyAlignment="1">
      <alignment horizontal="right"/>
    </xf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6" xfId="0" applyFont="1" applyBorder="1" applyAlignment="1">
      <alignment horizontal="left" vertical="top"/>
    </xf>
    <xf numFmtId="166" fontId="20" fillId="0" borderId="6" xfId="0" applyNumberFormat="1" applyFont="1" applyBorder="1" applyAlignment="1">
      <alignment horizontal="right" vertical="top"/>
    </xf>
    <xf numFmtId="0" fontId="19" fillId="4" borderId="6" xfId="0" applyFont="1" applyFill="1" applyBorder="1" applyAlignment="1">
      <alignment horizontal="left" vertical="top"/>
    </xf>
    <xf numFmtId="166" fontId="20" fillId="4" borderId="6" xfId="0" applyNumberFormat="1" applyFont="1" applyFill="1" applyBorder="1" applyAlignment="1">
      <alignment horizontal="right" vertical="top"/>
    </xf>
    <xf numFmtId="166" fontId="19" fillId="4" borderId="6" xfId="0" applyNumberFormat="1" applyFont="1" applyFill="1" applyBorder="1" applyAlignment="1">
      <alignment horizontal="right" vertical="top"/>
    </xf>
    <xf numFmtId="166" fontId="19" fillId="0" borderId="6" xfId="0" applyNumberFormat="1" applyFont="1" applyBorder="1" applyAlignment="1">
      <alignment horizontal="right" vertical="top"/>
    </xf>
    <xf numFmtId="0" fontId="21" fillId="0" borderId="6" xfId="0" applyFont="1" applyBorder="1" applyAlignment="1">
      <alignment horizontal="center" vertical="center" wrapText="1"/>
    </xf>
    <xf numFmtId="0" fontId="22" fillId="0" borderId="0" xfId="6"/>
    <xf numFmtId="49" fontId="23" fillId="0" borderId="0" xfId="0" applyNumberFormat="1" applyFont="1"/>
    <xf numFmtId="0" fontId="2" fillId="0" borderId="0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43" fontId="0" fillId="0" borderId="0" xfId="1" applyFont="1"/>
    <xf numFmtId="14" fontId="18" fillId="0" borderId="0" xfId="0" applyNumberFormat="1" applyFont="1"/>
    <xf numFmtId="14" fontId="18" fillId="0" borderId="0" xfId="0" applyNumberFormat="1" applyFont="1" applyAlignment="1">
      <alignment wrapText="1"/>
    </xf>
    <xf numFmtId="14" fontId="17" fillId="2" borderId="6" xfId="0" applyNumberFormat="1" applyFont="1" applyFill="1" applyBorder="1" applyAlignment="1">
      <alignment horizontal="center" vertical="center" wrapText="1"/>
    </xf>
    <xf numFmtId="14" fontId="17" fillId="2" borderId="7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43" fontId="0" fillId="0" borderId="0" xfId="1" applyFont="1" applyFill="1" applyBorder="1"/>
    <xf numFmtId="0" fontId="17" fillId="2" borderId="9" xfId="0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right"/>
    </xf>
    <xf numFmtId="43" fontId="2" fillId="0" borderId="0" xfId="1" applyFont="1" applyFill="1" applyAlignment="1">
      <alignment wrapText="1"/>
    </xf>
    <xf numFmtId="43" fontId="2" fillId="0" borderId="0" xfId="1" applyFont="1" applyFill="1"/>
    <xf numFmtId="166" fontId="0" fillId="0" borderId="0" xfId="0" applyNumberFormat="1"/>
    <xf numFmtId="14" fontId="2" fillId="0" borderId="0" xfId="0" applyNumberFormat="1" applyFont="1" applyFill="1" applyAlignment="1">
      <alignment horizontal="right"/>
    </xf>
    <xf numFmtId="43" fontId="14" fillId="0" borderId="0" xfId="1" applyFont="1" applyFill="1" applyAlignment="1">
      <alignment wrapText="1"/>
    </xf>
    <xf numFmtId="39" fontId="25" fillId="0" borderId="0" xfId="0" applyNumberFormat="1" applyFont="1" applyAlignment="1">
      <alignment wrapText="1"/>
    </xf>
    <xf numFmtId="0" fontId="25" fillId="0" borderId="0" xfId="0" applyFont="1"/>
    <xf numFmtId="43" fontId="18" fillId="0" borderId="0" xfId="1" applyFont="1" applyAlignment="1">
      <alignment wrapText="1"/>
    </xf>
    <xf numFmtId="43" fontId="18" fillId="0" borderId="0" xfId="1" applyFont="1"/>
    <xf numFmtId="43" fontId="17" fillId="2" borderId="6" xfId="1" applyFont="1" applyFill="1" applyBorder="1" applyAlignment="1">
      <alignment horizontal="center" vertical="center" wrapText="1"/>
    </xf>
    <xf numFmtId="43" fontId="15" fillId="3" borderId="6" xfId="1" applyFont="1" applyFill="1" applyBorder="1" applyAlignment="1">
      <alignment horizontal="right" vertical="center"/>
    </xf>
    <xf numFmtId="43" fontId="15" fillId="3" borderId="8" xfId="1" applyFont="1" applyFill="1" applyBorder="1" applyAlignment="1">
      <alignment horizontal="right" vertical="center"/>
    </xf>
    <xf numFmtId="43" fontId="17" fillId="3" borderId="7" xfId="1" applyFont="1" applyFill="1" applyBorder="1" applyAlignment="1">
      <alignment horizontal="right" vertical="center"/>
    </xf>
    <xf numFmtId="39" fontId="14" fillId="0" borderId="0" xfId="0" applyNumberFormat="1" applyFont="1" applyAlignment="1"/>
    <xf numFmtId="0" fontId="3" fillId="0" borderId="10" xfId="0" applyFont="1" applyBorder="1"/>
    <xf numFmtId="164" fontId="0" fillId="0" borderId="10" xfId="0" applyNumberFormat="1" applyBorder="1" applyAlignment="1">
      <alignment horizontal="right"/>
    </xf>
    <xf numFmtId="14" fontId="0" fillId="0" borderId="10" xfId="0" applyNumberFormat="1" applyBorder="1" applyAlignment="1">
      <alignment horizontal="right"/>
    </xf>
    <xf numFmtId="39" fontId="0" fillId="0" borderId="10" xfId="0" applyNumberFormat="1" applyBorder="1"/>
    <xf numFmtId="0" fontId="2" fillId="0" borderId="0" xfId="0" applyNumberFormat="1" applyFont="1" applyAlignment="1">
      <alignment wrapText="1"/>
    </xf>
    <xf numFmtId="0" fontId="12" fillId="0" borderId="0" xfId="1" applyNumberFormat="1" applyFont="1" applyFill="1" applyAlignment="1"/>
    <xf numFmtId="43" fontId="26" fillId="0" borderId="0" xfId="1" applyFont="1" applyFill="1"/>
    <xf numFmtId="39" fontId="2" fillId="0" borderId="0" xfId="0" applyNumberFormat="1" applyFont="1" applyFill="1" applyAlignment="1">
      <alignment wrapText="1"/>
    </xf>
    <xf numFmtId="0" fontId="18" fillId="0" borderId="0" xfId="1" applyNumberFormat="1" applyFont="1" applyAlignment="1">
      <alignment wrapText="1"/>
    </xf>
    <xf numFmtId="0" fontId="0" fillId="0" borderId="0" xfId="1" applyNumberFormat="1" applyFont="1"/>
    <xf numFmtId="0" fontId="18" fillId="0" borderId="0" xfId="1" applyNumberFormat="1" applyFont="1"/>
    <xf numFmtId="165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center"/>
    </xf>
    <xf numFmtId="39" fontId="13" fillId="0" borderId="0" xfId="0" applyNumberFormat="1" applyFont="1" applyAlignment="1">
      <alignment wrapText="1"/>
    </xf>
    <xf numFmtId="0" fontId="19" fillId="4" borderId="8" xfId="0" applyFont="1" applyFill="1" applyBorder="1" applyAlignment="1">
      <alignment horizontal="left" vertical="top"/>
    </xf>
    <xf numFmtId="166" fontId="20" fillId="4" borderId="8" xfId="0" applyNumberFormat="1" applyFont="1" applyFill="1" applyBorder="1" applyAlignment="1">
      <alignment horizontal="right" vertical="top"/>
    </xf>
    <xf numFmtId="0" fontId="17" fillId="0" borderId="7" xfId="0" applyFont="1" applyBorder="1" applyAlignment="1">
      <alignment horizontal="left" vertical="top"/>
    </xf>
    <xf numFmtId="166" fontId="16" fillId="0" borderId="7" xfId="0" applyNumberFormat="1" applyFont="1" applyBorder="1" applyAlignment="1">
      <alignment horizontal="right" vertical="top"/>
    </xf>
    <xf numFmtId="166" fontId="19" fillId="4" borderId="8" xfId="0" applyNumberFormat="1" applyFont="1" applyFill="1" applyBorder="1" applyAlignment="1">
      <alignment horizontal="right" vertical="top"/>
    </xf>
    <xf numFmtId="43" fontId="17" fillId="2" borderId="1" xfId="1" applyFont="1" applyFill="1" applyBorder="1" applyAlignment="1">
      <alignment horizontal="center" vertical="center" wrapText="1"/>
    </xf>
    <xf numFmtId="164" fontId="7" fillId="0" borderId="1" xfId="2" applyFont="1" applyBorder="1" applyAlignment="1">
      <alignment horizontal="left"/>
    </xf>
  </cellXfs>
  <cellStyles count="7">
    <cellStyle name="Comma" xfId="1" builtinId="3"/>
    <cellStyle name="Normal" xfId="0" builtinId="0"/>
    <cellStyle name="Normal 2" xfId="5" xr:uid="{D868C81D-98DF-4942-9245-1E9350751673}"/>
    <cellStyle name="Normal 2 2" xfId="6" xr:uid="{C1F7583B-DC88-44AA-86DF-BA6FFB4F075C}"/>
    <cellStyle name="Normal 8 2" xfId="4" xr:uid="{81BF33D2-E23C-4000-B8E4-3AC16F0A20A6}"/>
    <cellStyle name="Normal_BS Reconciliaion Template (2)" xfId="2" xr:uid="{5C1C26C2-3DFE-4DD3-9BC5-D388FAD52081}"/>
    <cellStyle name="Normal_Sheet1" xfId="3" xr:uid="{462F2D5B-B5A6-4093-A955-A30D42C3B63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7C819B06-0166-4226-BB8D-B3B5674377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42332</xdr:colOff>
      <xdr:row>0</xdr:row>
      <xdr:rowOff>42333</xdr:rowOff>
    </xdr:from>
    <xdr:to>
      <xdr:col>2</xdr:col>
      <xdr:colOff>888122</xdr:colOff>
      <xdr:row>2</xdr:row>
      <xdr:rowOff>296333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8CAE04-C2ED-4321-A285-DCA94338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4" y="45508"/>
          <a:ext cx="472688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8C0-68CF-4DE8-B05A-CAE7958BBB31}">
  <sheetPr codeName="Sheet1"/>
  <dimension ref="A1:O304"/>
  <sheetViews>
    <sheetView tabSelected="1" topLeftCell="B1" zoomScale="85" zoomScaleNormal="85" workbookViewId="0">
      <pane ySplit="8" topLeftCell="A9" activePane="bottomLeft" state="frozen"/>
      <selection pane="bottomLeft" activeCell="B256" sqref="A256:XFD256"/>
    </sheetView>
  </sheetViews>
  <sheetFormatPr defaultColWidth="8.81640625" defaultRowHeight="14.5" x14ac:dyDescent="0.35"/>
  <cols>
    <col min="1" max="1" width="12.26953125" style="1" customWidth="1"/>
    <col min="2" max="2" width="9.54296875" bestFit="1" customWidth="1"/>
    <col min="3" max="3" width="20.54296875" style="2" customWidth="1"/>
    <col min="4" max="4" width="13.54296875" style="3" customWidth="1"/>
    <col min="5" max="5" width="14.453125" style="4" customWidth="1"/>
    <col min="6" max="6" width="32.54296875" bestFit="1" customWidth="1"/>
    <col min="7" max="7" width="10.81640625" style="5" customWidth="1"/>
    <col min="8" max="8" width="10.7265625" style="6" customWidth="1"/>
    <col min="9" max="9" width="12.7265625" style="7" customWidth="1"/>
    <col min="10" max="10" width="13.81640625" style="7" customWidth="1"/>
    <col min="11" max="11" width="13.453125" style="7" customWidth="1"/>
    <col min="12" max="12" width="16.54296875" style="74" bestFit="1" customWidth="1"/>
    <col min="13" max="13" width="21.453125" style="10" customWidth="1"/>
    <col min="14" max="14" width="38.54296875" style="11" customWidth="1"/>
    <col min="15" max="15" width="60.54296875" style="1" bestFit="1" customWidth="1"/>
    <col min="16" max="16384" width="8.81640625" style="1"/>
  </cols>
  <sheetData>
    <row r="1" spans="1:15" x14ac:dyDescent="0.35">
      <c r="A1" s="1" t="s">
        <v>0</v>
      </c>
      <c r="K1" s="8"/>
      <c r="L1" s="9"/>
    </row>
    <row r="3" spans="1:15" ht="27.75" customHeight="1" x14ac:dyDescent="0.35">
      <c r="K3" s="12"/>
      <c r="L3" s="13"/>
      <c r="M3" s="14"/>
      <c r="N3" s="15"/>
    </row>
    <row r="4" spans="1:15" s="16" customFormat="1" ht="21" customHeight="1" x14ac:dyDescent="0.3">
      <c r="B4" s="150" t="s">
        <v>1</v>
      </c>
      <c r="C4" s="150"/>
      <c r="D4" s="150"/>
      <c r="E4" s="17">
        <v>200330</v>
      </c>
      <c r="F4" s="18"/>
      <c r="G4" s="19"/>
      <c r="H4" s="20"/>
      <c r="I4" s="21"/>
      <c r="J4" s="21"/>
      <c r="K4" s="21"/>
      <c r="L4" s="22"/>
      <c r="M4" s="23" t="s">
        <v>2</v>
      </c>
      <c r="N4" s="24"/>
    </row>
    <row r="5" spans="1:15" s="16" customFormat="1" ht="21" customHeight="1" x14ac:dyDescent="0.3">
      <c r="B5" s="150" t="s">
        <v>3</v>
      </c>
      <c r="C5" s="150"/>
      <c r="D5" s="150"/>
      <c r="E5" s="25" t="s">
        <v>4</v>
      </c>
      <c r="F5" s="26"/>
      <c r="G5" s="19"/>
      <c r="H5" s="20"/>
      <c r="I5" s="21"/>
      <c r="J5" s="21"/>
      <c r="K5" s="21"/>
      <c r="L5" s="22"/>
      <c r="M5" s="27"/>
      <c r="N5" s="24"/>
    </row>
    <row r="6" spans="1:15" s="16" customFormat="1" ht="21" customHeight="1" x14ac:dyDescent="0.3">
      <c r="B6" s="150" t="s">
        <v>5</v>
      </c>
      <c r="C6" s="150"/>
      <c r="D6" s="150"/>
      <c r="E6" s="28">
        <v>44930</v>
      </c>
      <c r="F6" s="18"/>
      <c r="G6" s="19"/>
      <c r="H6" s="20"/>
      <c r="I6" s="21"/>
      <c r="J6" s="21"/>
      <c r="K6" s="21"/>
      <c r="L6" s="22"/>
      <c r="M6" s="27"/>
      <c r="N6" s="29"/>
    </row>
    <row r="7" spans="1:15" s="16" customFormat="1" ht="14" x14ac:dyDescent="0.3">
      <c r="B7" s="30"/>
      <c r="C7" s="31"/>
      <c r="D7" s="32"/>
      <c r="E7" s="33"/>
      <c r="F7" s="34"/>
      <c r="G7" s="19"/>
      <c r="H7" s="20"/>
      <c r="I7" s="21"/>
      <c r="J7" s="21"/>
      <c r="K7" s="21"/>
      <c r="L7" s="22"/>
      <c r="M7" s="27"/>
      <c r="N7" s="24"/>
    </row>
    <row r="8" spans="1:15" s="35" customFormat="1" ht="25" customHeight="1" x14ac:dyDescent="0.3">
      <c r="A8" s="35" t="s">
        <v>6</v>
      </c>
      <c r="B8" s="36" t="s">
        <v>7</v>
      </c>
      <c r="C8" s="37" t="s">
        <v>8</v>
      </c>
      <c r="D8" s="38" t="s">
        <v>9</v>
      </c>
      <c r="E8" s="39" t="s">
        <v>10</v>
      </c>
      <c r="F8" s="40" t="s">
        <v>11</v>
      </c>
      <c r="G8" s="41" t="s">
        <v>12</v>
      </c>
      <c r="H8" s="38" t="s">
        <v>13</v>
      </c>
      <c r="I8" s="42" t="s">
        <v>14</v>
      </c>
      <c r="J8" s="42" t="s">
        <v>958</v>
      </c>
      <c r="K8" s="43" t="s">
        <v>15</v>
      </c>
      <c r="L8" s="44" t="s">
        <v>16</v>
      </c>
      <c r="M8" s="45" t="s">
        <v>17</v>
      </c>
      <c r="N8" s="46" t="s">
        <v>18</v>
      </c>
      <c r="O8" s="35" t="s">
        <v>957</v>
      </c>
    </row>
    <row r="9" spans="1:15" customFormat="1" x14ac:dyDescent="0.35">
      <c r="A9" t="s">
        <v>19</v>
      </c>
      <c r="B9" s="6">
        <v>12204</v>
      </c>
      <c r="C9" s="2" t="str">
        <f>VLOOKUP(B9,'Center Name'!$A:$B,2,FALSE)</f>
        <v>Annapolis</v>
      </c>
      <c r="D9" s="6">
        <v>219130</v>
      </c>
      <c r="E9" s="47">
        <v>44032</v>
      </c>
      <c r="F9" s="1" t="s">
        <v>25</v>
      </c>
      <c r="G9" s="87">
        <v>931170</v>
      </c>
      <c r="H9" s="49">
        <v>1270</v>
      </c>
      <c r="I9" s="7">
        <v>44531</v>
      </c>
      <c r="J9" s="7">
        <v>44531</v>
      </c>
      <c r="K9" s="7">
        <v>44895</v>
      </c>
      <c r="L9" s="51">
        <v>486266.68</v>
      </c>
      <c r="M9" s="51">
        <f>162088.9-486266.68</f>
        <v>-324177.78000000003</v>
      </c>
      <c r="N9" s="1" t="s">
        <v>2943</v>
      </c>
      <c r="O9" s="1" t="s">
        <v>1017</v>
      </c>
    </row>
    <row r="10" spans="1:15" customFormat="1" x14ac:dyDescent="0.35">
      <c r="A10" t="s">
        <v>19</v>
      </c>
      <c r="B10" s="6">
        <v>12204</v>
      </c>
      <c r="C10" s="2" t="str">
        <f>VLOOKUP(B10,'Center Name'!$A:$B,2,FALSE)</f>
        <v>Annapolis</v>
      </c>
      <c r="D10" s="6">
        <v>216411</v>
      </c>
      <c r="E10" s="47">
        <v>43949</v>
      </c>
      <c r="F10" s="1" t="s">
        <v>23</v>
      </c>
      <c r="G10" s="87">
        <v>35919</v>
      </c>
      <c r="H10" s="49">
        <v>1901</v>
      </c>
      <c r="I10" s="7">
        <v>43851</v>
      </c>
      <c r="J10" s="7"/>
      <c r="K10" s="7">
        <v>45688</v>
      </c>
      <c r="L10" s="51">
        <v>835446</v>
      </c>
      <c r="M10" s="51">
        <f>-835446-1978.68+527394+1978.68</f>
        <v>-308052.00000000006</v>
      </c>
      <c r="N10" s="1" t="s">
        <v>1018</v>
      </c>
      <c r="O10" s="1" t="s">
        <v>1018</v>
      </c>
    </row>
    <row r="11" spans="1:15" customFormat="1" x14ac:dyDescent="0.35">
      <c r="A11" s="1" t="s">
        <v>19</v>
      </c>
      <c r="B11" s="6">
        <v>12204</v>
      </c>
      <c r="C11" s="2" t="str">
        <f>VLOOKUP(B11,'Center Name'!$A:$B,2,FALSE)</f>
        <v>Annapolis</v>
      </c>
      <c r="D11" s="6">
        <v>227027</v>
      </c>
      <c r="E11" s="53">
        <v>44804</v>
      </c>
      <c r="F11" t="s">
        <v>2234</v>
      </c>
      <c r="G11" s="104">
        <v>940332</v>
      </c>
      <c r="H11" s="60">
        <v>1464</v>
      </c>
      <c r="I11" s="53">
        <v>44994</v>
      </c>
      <c r="J11" s="53"/>
      <c r="K11" s="12">
        <v>44993</v>
      </c>
      <c r="L11" s="51"/>
      <c r="M11" s="51">
        <v>-230500</v>
      </c>
      <c r="N11" s="1" t="s">
        <v>1018</v>
      </c>
      <c r="O11" s="1" t="s">
        <v>1018</v>
      </c>
    </row>
    <row r="12" spans="1:15" customFormat="1" x14ac:dyDescent="0.35">
      <c r="A12" s="1" t="s">
        <v>19</v>
      </c>
      <c r="B12" s="6">
        <v>12204</v>
      </c>
      <c r="C12" s="2" t="str">
        <f>VLOOKUP(B12,'Center Name'!$A:$B,2,FALSE)</f>
        <v>Annapolis</v>
      </c>
      <c r="D12" s="6">
        <v>227024</v>
      </c>
      <c r="E12" s="53">
        <v>44804</v>
      </c>
      <c r="F12" t="s">
        <v>2230</v>
      </c>
      <c r="G12" s="104">
        <v>939550</v>
      </c>
      <c r="H12" s="60">
        <v>187</v>
      </c>
      <c r="I12" s="53">
        <v>45047</v>
      </c>
      <c r="J12" s="53">
        <v>45047</v>
      </c>
      <c r="K12" s="12">
        <v>45412</v>
      </c>
      <c r="L12" s="51"/>
      <c r="M12" s="51">
        <v>-209150</v>
      </c>
      <c r="N12" s="1" t="s">
        <v>1018</v>
      </c>
      <c r="O12" s="1" t="s">
        <v>1018</v>
      </c>
    </row>
    <row r="13" spans="1:15" customFormat="1" x14ac:dyDescent="0.35">
      <c r="A13" s="1" t="s">
        <v>19</v>
      </c>
      <c r="B13" s="6">
        <v>12204</v>
      </c>
      <c r="C13" s="2" t="str">
        <f>VLOOKUP(B13,'Center Name'!$A:$B,2,FALSE)</f>
        <v>Annapolis</v>
      </c>
      <c r="D13" s="6">
        <v>227025</v>
      </c>
      <c r="E13" s="53">
        <v>44804</v>
      </c>
      <c r="F13" t="s">
        <v>2232</v>
      </c>
      <c r="G13" s="104">
        <v>940626</v>
      </c>
      <c r="H13" s="60">
        <v>1512</v>
      </c>
      <c r="I13" s="53">
        <v>44853</v>
      </c>
      <c r="J13" s="53"/>
      <c r="K13" s="12">
        <v>45583</v>
      </c>
      <c r="L13" s="51"/>
      <c r="M13" s="51">
        <v>-110500</v>
      </c>
      <c r="N13" s="1" t="s">
        <v>1018</v>
      </c>
      <c r="O13" s="1" t="s">
        <v>1018</v>
      </c>
    </row>
    <row r="14" spans="1:15" customFormat="1" ht="14.15" customHeight="1" x14ac:dyDescent="0.35">
      <c r="A14" s="1" t="s">
        <v>19</v>
      </c>
      <c r="B14" s="6">
        <v>12204</v>
      </c>
      <c r="C14" s="2" t="str">
        <f>VLOOKUP(B14,'Center Name'!$A:$B,2,FALSE)</f>
        <v>Annapolis</v>
      </c>
      <c r="D14" s="6">
        <v>227023</v>
      </c>
      <c r="E14" s="53">
        <v>44804</v>
      </c>
      <c r="F14" t="s">
        <v>2228</v>
      </c>
      <c r="G14" s="104">
        <v>940303</v>
      </c>
      <c r="H14" s="60" t="s">
        <v>2374</v>
      </c>
      <c r="I14" s="53">
        <v>44866</v>
      </c>
      <c r="J14" s="53"/>
      <c r="K14" s="12">
        <v>45230</v>
      </c>
      <c r="L14" s="51"/>
      <c r="M14" s="51">
        <v>-30000</v>
      </c>
      <c r="N14" s="1" t="s">
        <v>1018</v>
      </c>
      <c r="O14" s="1" t="s">
        <v>1018</v>
      </c>
    </row>
    <row r="15" spans="1:15" customFormat="1" x14ac:dyDescent="0.35">
      <c r="A15" t="s">
        <v>19</v>
      </c>
      <c r="B15" s="6">
        <v>12204</v>
      </c>
      <c r="C15" s="2" t="str">
        <f>VLOOKUP(B15,'Center Name'!$A:$B,2,FALSE)</f>
        <v>Annapolis</v>
      </c>
      <c r="D15" s="6">
        <v>223550</v>
      </c>
      <c r="E15" s="53">
        <v>44575</v>
      </c>
      <c r="F15" t="s">
        <v>28</v>
      </c>
      <c r="G15" s="87">
        <v>933709</v>
      </c>
      <c r="H15" s="54">
        <v>1810</v>
      </c>
      <c r="I15" s="12">
        <v>44526</v>
      </c>
      <c r="J15" s="12">
        <v>44733</v>
      </c>
      <c r="K15" s="7">
        <v>45097</v>
      </c>
      <c r="L15" s="51">
        <v>20000</v>
      </c>
      <c r="M15" s="51">
        <f>-20000+15000</f>
        <v>-5000</v>
      </c>
      <c r="N15" s="1" t="s">
        <v>1018</v>
      </c>
      <c r="O15" s="1" t="s">
        <v>1017</v>
      </c>
    </row>
    <row r="16" spans="1:15" customFormat="1" ht="14.15" customHeight="1" x14ac:dyDescent="0.35">
      <c r="A16" s="1" t="s">
        <v>19</v>
      </c>
      <c r="B16" s="105">
        <v>12204</v>
      </c>
      <c r="C16" s="2" t="str">
        <f>VLOOKUP(B16,'Center Name'!$A:$B,2,FALSE)</f>
        <v>Annapolis</v>
      </c>
      <c r="D16" s="6">
        <v>227421</v>
      </c>
      <c r="E16" s="53">
        <v>44862</v>
      </c>
      <c r="F16" t="s">
        <v>2515</v>
      </c>
      <c r="G16" s="104">
        <v>936821</v>
      </c>
      <c r="H16" s="60">
        <v>201</v>
      </c>
      <c r="I16" s="53">
        <v>44927</v>
      </c>
      <c r="J16" s="53">
        <v>44927</v>
      </c>
      <c r="K16" s="12">
        <v>45291</v>
      </c>
      <c r="L16" s="51"/>
      <c r="M16" s="113">
        <v>262755</v>
      </c>
      <c r="N16" s="117" t="s">
        <v>2942</v>
      </c>
      <c r="O16" s="1" t="s">
        <v>1018</v>
      </c>
    </row>
    <row r="17" spans="1:15" customFormat="1" ht="14.15" customHeight="1" x14ac:dyDescent="0.35">
      <c r="A17" t="s">
        <v>19</v>
      </c>
      <c r="B17" s="6">
        <v>12204</v>
      </c>
      <c r="C17" s="2" t="str">
        <f>VLOOKUP(B17,'Center Name'!$A:$B,2,FALSE)</f>
        <v>Annapolis</v>
      </c>
      <c r="D17" s="6">
        <v>227422</v>
      </c>
      <c r="E17" s="53">
        <v>44907</v>
      </c>
      <c r="F17" t="s">
        <v>2877</v>
      </c>
      <c r="G17" s="111">
        <v>936822</v>
      </c>
      <c r="H17" s="60">
        <v>200</v>
      </c>
      <c r="I17" s="53">
        <v>44927</v>
      </c>
      <c r="J17" s="53">
        <v>44927</v>
      </c>
      <c r="K17" s="12">
        <v>45291</v>
      </c>
      <c r="L17" s="51"/>
      <c r="M17" s="51">
        <v>93840</v>
      </c>
      <c r="N17" s="117" t="s">
        <v>2942</v>
      </c>
      <c r="O17" s="16"/>
    </row>
    <row r="18" spans="1:15" customFormat="1" x14ac:dyDescent="0.35">
      <c r="A18" t="s">
        <v>19</v>
      </c>
      <c r="B18" s="6">
        <v>12206</v>
      </c>
      <c r="C18" s="2" t="str">
        <f>VLOOKUP(B18,'Center Name'!$A:$B,2,FALSE)</f>
        <v>Brandon</v>
      </c>
      <c r="D18" s="6">
        <v>221929</v>
      </c>
      <c r="E18" s="53">
        <v>44378</v>
      </c>
      <c r="F18" t="s">
        <v>31</v>
      </c>
      <c r="G18" s="87">
        <v>931603</v>
      </c>
      <c r="H18" s="54">
        <v>775</v>
      </c>
      <c r="I18" s="12">
        <v>44501</v>
      </c>
      <c r="J18" s="12"/>
      <c r="K18" s="12">
        <v>44866</v>
      </c>
      <c r="L18" s="51">
        <v>1200000</v>
      </c>
      <c r="M18" s="51">
        <f>-1200000</f>
        <v>-1200000</v>
      </c>
      <c r="N18" s="52" t="s">
        <v>2611</v>
      </c>
      <c r="O18" s="1" t="s">
        <v>1019</v>
      </c>
    </row>
    <row r="19" spans="1:15" x14ac:dyDescent="0.35">
      <c r="A19" s="1" t="s">
        <v>19</v>
      </c>
      <c r="B19" s="6">
        <v>12206</v>
      </c>
      <c r="C19" s="2" t="str">
        <f>VLOOKUP(B19,'Center Name'!$A:$B,2,FALSE)</f>
        <v>Brandon</v>
      </c>
      <c r="D19" s="6">
        <v>227028</v>
      </c>
      <c r="E19" s="53">
        <v>44804</v>
      </c>
      <c r="F19" t="s">
        <v>2236</v>
      </c>
      <c r="G19" s="104">
        <v>940406</v>
      </c>
      <c r="H19" s="60">
        <v>504</v>
      </c>
      <c r="I19" s="53"/>
      <c r="J19" s="53">
        <v>45200</v>
      </c>
      <c r="K19" s="12">
        <v>45565</v>
      </c>
      <c r="L19" s="51"/>
      <c r="M19" s="51">
        <v>-300000</v>
      </c>
      <c r="N19" s="68" t="s">
        <v>2373</v>
      </c>
      <c r="O19" s="1" t="s">
        <v>1018</v>
      </c>
    </row>
    <row r="20" spans="1:15" x14ac:dyDescent="0.35">
      <c r="A20" s="1" t="s">
        <v>19</v>
      </c>
      <c r="B20" s="6">
        <v>12206</v>
      </c>
      <c r="C20" s="2" t="str">
        <f>VLOOKUP(B20,'Center Name'!$A:$B,2,FALSE)</f>
        <v>Brandon</v>
      </c>
      <c r="D20" s="6">
        <v>227029</v>
      </c>
      <c r="E20" s="53">
        <v>44804</v>
      </c>
      <c r="F20" t="s">
        <v>2238</v>
      </c>
      <c r="G20" s="104">
        <v>940604</v>
      </c>
      <c r="H20" s="60">
        <v>436</v>
      </c>
      <c r="I20" s="53"/>
      <c r="J20" s="53">
        <v>44880</v>
      </c>
      <c r="K20" s="12">
        <v>45244</v>
      </c>
      <c r="L20" s="51"/>
      <c r="M20" s="51">
        <v>-287420</v>
      </c>
      <c r="N20" s="68" t="s">
        <v>2373</v>
      </c>
      <c r="O20" s="1" t="s">
        <v>1018</v>
      </c>
    </row>
    <row r="21" spans="1:15" ht="26" x14ac:dyDescent="0.35">
      <c r="A21" t="s">
        <v>19</v>
      </c>
      <c r="B21" s="6">
        <v>12206</v>
      </c>
      <c r="C21" s="2" t="str">
        <f>VLOOKUP(B21,'Center Name'!$A:$B,2,FALSE)</f>
        <v>Brandon</v>
      </c>
      <c r="D21" s="6">
        <v>227501</v>
      </c>
      <c r="E21" s="53">
        <v>44895</v>
      </c>
      <c r="F21" t="s">
        <v>2691</v>
      </c>
      <c r="G21" s="87">
        <v>37310</v>
      </c>
      <c r="H21" s="60">
        <v>886</v>
      </c>
      <c r="I21" s="53"/>
      <c r="J21" s="53"/>
      <c r="K21" s="12">
        <v>46418</v>
      </c>
      <c r="L21" s="51"/>
      <c r="M21" s="51">
        <v>-200000</v>
      </c>
      <c r="N21" s="62" t="s">
        <v>2827</v>
      </c>
      <c r="O21" s="1" t="s">
        <v>1017</v>
      </c>
    </row>
    <row r="22" spans="1:15" ht="26" x14ac:dyDescent="0.35">
      <c r="A22" t="s">
        <v>19</v>
      </c>
      <c r="B22" s="6">
        <v>12206</v>
      </c>
      <c r="C22" s="2" t="str">
        <f>VLOOKUP(B22,'Center Name'!$A:$B,2,FALSE)</f>
        <v>Brandon</v>
      </c>
      <c r="D22" s="6">
        <v>227503</v>
      </c>
      <c r="E22" s="53">
        <v>44895</v>
      </c>
      <c r="F22" t="s">
        <v>2693</v>
      </c>
      <c r="G22" s="87">
        <v>942332</v>
      </c>
      <c r="H22" s="60">
        <v>356</v>
      </c>
      <c r="I22" s="53"/>
      <c r="J22" s="53">
        <v>44910</v>
      </c>
      <c r="K22" s="12">
        <v>45640</v>
      </c>
      <c r="L22" s="51"/>
      <c r="M22" s="51">
        <v>-110500</v>
      </c>
      <c r="N22" s="62" t="s">
        <v>2827</v>
      </c>
      <c r="O22" s="1" t="s">
        <v>1018</v>
      </c>
    </row>
    <row r="23" spans="1:15" ht="26" x14ac:dyDescent="0.35">
      <c r="A23" t="s">
        <v>19</v>
      </c>
      <c r="B23" s="6">
        <v>12206</v>
      </c>
      <c r="C23" s="2" t="str">
        <f>VLOOKUP(B23,'Center Name'!$A:$B,2,FALSE)</f>
        <v>Brandon</v>
      </c>
      <c r="D23" s="6">
        <v>227504</v>
      </c>
      <c r="E23" s="53">
        <v>44895</v>
      </c>
      <c r="F23" t="s">
        <v>2695</v>
      </c>
      <c r="G23" s="87">
        <v>941648</v>
      </c>
      <c r="H23" s="60" t="s">
        <v>2480</v>
      </c>
      <c r="I23" s="53"/>
      <c r="J23" s="53"/>
      <c r="K23" s="12">
        <v>45777</v>
      </c>
      <c r="L23" s="51"/>
      <c r="M23" s="51">
        <v>-50000</v>
      </c>
      <c r="N23" s="62" t="s">
        <v>2827</v>
      </c>
      <c r="O23" s="1" t="s">
        <v>1018</v>
      </c>
    </row>
    <row r="24" spans="1:15" x14ac:dyDescent="0.35">
      <c r="A24" t="s">
        <v>19</v>
      </c>
      <c r="B24" s="6">
        <v>12206</v>
      </c>
      <c r="C24" s="2" t="str">
        <f>VLOOKUP(B24,'Center Name'!$A:$B,2,FALSE)</f>
        <v>Brandon</v>
      </c>
      <c r="D24" s="6">
        <v>215087</v>
      </c>
      <c r="E24" s="53">
        <v>43871</v>
      </c>
      <c r="F24" t="s">
        <v>30</v>
      </c>
      <c r="G24" s="87">
        <v>929035</v>
      </c>
      <c r="H24" s="54">
        <v>581</v>
      </c>
      <c r="I24" s="12">
        <v>43739</v>
      </c>
      <c r="J24" s="12">
        <v>43798</v>
      </c>
      <c r="K24" s="12">
        <v>44104</v>
      </c>
      <c r="L24" s="51">
        <v>28800</v>
      </c>
      <c r="M24" s="51">
        <f>-28800+10155.57+11307.43</f>
        <v>-7337</v>
      </c>
      <c r="N24" s="52" t="s">
        <v>2462</v>
      </c>
      <c r="O24" s="1" t="s">
        <v>1017</v>
      </c>
    </row>
    <row r="25" spans="1:15" x14ac:dyDescent="0.35">
      <c r="A25" t="s">
        <v>19</v>
      </c>
      <c r="B25" s="6">
        <v>12211</v>
      </c>
      <c r="C25" s="2" t="str">
        <f>VLOOKUP(B25,'Center Name'!$A:$B,2,FALSE)</f>
        <v>Century City</v>
      </c>
      <c r="D25" s="6">
        <v>227575</v>
      </c>
      <c r="E25" s="53">
        <v>44895</v>
      </c>
      <c r="F25" t="s">
        <v>2740</v>
      </c>
      <c r="G25" s="111">
        <v>937221</v>
      </c>
      <c r="H25" s="60">
        <v>1799</v>
      </c>
      <c r="I25" s="53">
        <v>44958</v>
      </c>
      <c r="J25" s="53"/>
      <c r="K25" s="12">
        <v>45322</v>
      </c>
      <c r="L25" s="51"/>
      <c r="M25" s="51">
        <v>-6500000</v>
      </c>
      <c r="N25" s="52" t="s">
        <v>21</v>
      </c>
      <c r="O25" s="1" t="s">
        <v>1017</v>
      </c>
    </row>
    <row r="26" spans="1:15" ht="51" x14ac:dyDescent="0.35">
      <c r="A26" t="s">
        <v>19</v>
      </c>
      <c r="B26" s="6">
        <v>12211</v>
      </c>
      <c r="C26" s="2" t="str">
        <f>VLOOKUP(B26,'Center Name'!$A:$B,2,FALSE)</f>
        <v>Century City</v>
      </c>
      <c r="D26" s="6">
        <v>183656</v>
      </c>
      <c r="E26" s="53">
        <v>44895</v>
      </c>
      <c r="F26" t="s">
        <v>2715</v>
      </c>
      <c r="G26" s="111" t="s">
        <v>2836</v>
      </c>
      <c r="H26" s="60">
        <v>2400</v>
      </c>
      <c r="I26" s="53"/>
      <c r="J26" s="53"/>
      <c r="K26" s="12">
        <v>49156</v>
      </c>
      <c r="L26" s="51"/>
      <c r="M26" s="51">
        <f>-2350000+2324640</f>
        <v>-25360</v>
      </c>
      <c r="N26" s="62" t="s">
        <v>2847</v>
      </c>
      <c r="O26" s="1" t="s">
        <v>1018</v>
      </c>
    </row>
    <row r="27" spans="1:15" x14ac:dyDescent="0.35">
      <c r="A27" s="1" t="s">
        <v>19</v>
      </c>
      <c r="B27" s="6">
        <v>12211</v>
      </c>
      <c r="C27" s="2" t="str">
        <f>VLOOKUP(B27,'Center Name'!$A:$B,2,FALSE)</f>
        <v>Century City</v>
      </c>
      <c r="D27" s="6">
        <v>223905</v>
      </c>
      <c r="E27" s="4">
        <v>44663</v>
      </c>
      <c r="F27" t="s">
        <v>55</v>
      </c>
      <c r="G27" s="87">
        <v>937989</v>
      </c>
      <c r="H27" s="59">
        <v>2980</v>
      </c>
      <c r="I27" s="12">
        <v>44862</v>
      </c>
      <c r="J27" s="12"/>
      <c r="K27" s="7">
        <v>48610</v>
      </c>
      <c r="L27" s="51">
        <v>2256490</v>
      </c>
      <c r="M27" s="51">
        <v>-2256490</v>
      </c>
      <c r="N27" s="58" t="s">
        <v>2476</v>
      </c>
      <c r="O27" s="1" t="s">
        <v>1018</v>
      </c>
    </row>
    <row r="28" spans="1:15" ht="26" x14ac:dyDescent="0.35">
      <c r="A28" t="s">
        <v>19</v>
      </c>
      <c r="B28" s="6">
        <v>12211</v>
      </c>
      <c r="C28" s="2" t="str">
        <f>VLOOKUP(B28,'Center Name'!$A:$B,2,FALSE)</f>
        <v>Century City</v>
      </c>
      <c r="D28" s="6">
        <v>183972</v>
      </c>
      <c r="E28" s="53">
        <v>44895</v>
      </c>
      <c r="F28" t="s">
        <v>2722</v>
      </c>
      <c r="G28" s="111" t="s">
        <v>2836</v>
      </c>
      <c r="H28" s="60">
        <v>1005</v>
      </c>
      <c r="I28" s="53"/>
      <c r="J28" s="53"/>
      <c r="K28" s="12">
        <v>44926</v>
      </c>
      <c r="L28" s="51"/>
      <c r="M28" s="51">
        <f>-1575674+1260539.2</f>
        <v>-315134.80000000005</v>
      </c>
      <c r="N28" s="62" t="s">
        <v>2845</v>
      </c>
      <c r="O28" s="1" t="s">
        <v>1018</v>
      </c>
    </row>
    <row r="29" spans="1:15" ht="38.5" x14ac:dyDescent="0.35">
      <c r="A29" t="s">
        <v>19</v>
      </c>
      <c r="B29" s="6">
        <v>12211</v>
      </c>
      <c r="C29" s="2" t="str">
        <f>VLOOKUP(B29,'Center Name'!$A:$B,2,FALSE)</f>
        <v>Century City</v>
      </c>
      <c r="D29" s="6">
        <v>193246</v>
      </c>
      <c r="E29" s="53">
        <v>44895</v>
      </c>
      <c r="F29" t="s">
        <v>2727</v>
      </c>
      <c r="G29" s="111">
        <v>923985</v>
      </c>
      <c r="H29" s="60">
        <v>2610</v>
      </c>
      <c r="I29" s="53">
        <v>43770</v>
      </c>
      <c r="J29" s="53"/>
      <c r="K29" s="12">
        <v>44135</v>
      </c>
      <c r="L29" s="51"/>
      <c r="M29" s="51">
        <f>-1117222.72+937475.46</f>
        <v>-179747.26</v>
      </c>
      <c r="N29" s="62" t="s">
        <v>2846</v>
      </c>
      <c r="O29" s="1" t="s">
        <v>1017</v>
      </c>
    </row>
    <row r="30" spans="1:15" x14ac:dyDescent="0.35">
      <c r="A30" t="s">
        <v>19</v>
      </c>
      <c r="B30" s="55">
        <v>12211</v>
      </c>
      <c r="C30" s="2" t="str">
        <f>VLOOKUP(B30,'Center Name'!$A:$B,2,FALSE)</f>
        <v>Century City</v>
      </c>
      <c r="D30" s="6">
        <v>222605</v>
      </c>
      <c r="E30" s="53">
        <v>44454</v>
      </c>
      <c r="F30" s="1" t="s">
        <v>41</v>
      </c>
      <c r="G30" s="87">
        <v>936367</v>
      </c>
      <c r="H30" s="55">
        <v>1945</v>
      </c>
      <c r="I30" s="57">
        <v>44575</v>
      </c>
      <c r="J30" s="57"/>
      <c r="K30" s="12">
        <v>45487</v>
      </c>
      <c r="L30" s="51">
        <v>599850</v>
      </c>
      <c r="M30" s="51">
        <v>-599850</v>
      </c>
      <c r="N30" s="58" t="s">
        <v>42</v>
      </c>
      <c r="O30" s="1" t="s">
        <v>1018</v>
      </c>
    </row>
    <row r="31" spans="1:15" x14ac:dyDescent="0.35">
      <c r="A31" t="s">
        <v>19</v>
      </c>
      <c r="B31" s="6">
        <v>12211</v>
      </c>
      <c r="C31" s="2" t="str">
        <f>VLOOKUP(B31,'Center Name'!$A:$B,2,FALSE)</f>
        <v>Century City</v>
      </c>
      <c r="D31" s="6">
        <v>227508</v>
      </c>
      <c r="E31" s="53">
        <v>44895</v>
      </c>
      <c r="F31" t="s">
        <v>2738</v>
      </c>
      <c r="G31" s="87">
        <v>942242</v>
      </c>
      <c r="H31" s="60">
        <v>1400</v>
      </c>
      <c r="I31" s="53">
        <v>45076</v>
      </c>
      <c r="J31" s="53"/>
      <c r="K31" s="12">
        <v>45441</v>
      </c>
      <c r="L31" s="51"/>
      <c r="M31" s="51">
        <v>-575646</v>
      </c>
      <c r="N31" s="52" t="s">
        <v>21</v>
      </c>
      <c r="O31" s="1" t="s">
        <v>1018</v>
      </c>
    </row>
    <row r="32" spans="1:15" x14ac:dyDescent="0.35">
      <c r="A32" t="s">
        <v>19</v>
      </c>
      <c r="B32" s="6">
        <v>12211</v>
      </c>
      <c r="C32" s="2" t="str">
        <f>VLOOKUP(B32,'Center Name'!$A:$B,2,FALSE)</f>
        <v>Century City</v>
      </c>
      <c r="D32" s="6">
        <v>227505</v>
      </c>
      <c r="E32" s="53">
        <v>44895</v>
      </c>
      <c r="F32" t="s">
        <v>2732</v>
      </c>
      <c r="G32" s="87">
        <v>941507</v>
      </c>
      <c r="H32" s="60">
        <v>2965</v>
      </c>
      <c r="I32" s="53"/>
      <c r="J32" s="53">
        <v>45017</v>
      </c>
      <c r="K32" s="12">
        <v>45382</v>
      </c>
      <c r="L32" s="51">
        <v>290300</v>
      </c>
      <c r="M32" s="51">
        <v>-290300</v>
      </c>
      <c r="N32" s="62" t="s">
        <v>2843</v>
      </c>
      <c r="O32" s="1" t="s">
        <v>1018</v>
      </c>
    </row>
    <row r="33" spans="1:15" ht="38.5" x14ac:dyDescent="0.35">
      <c r="A33" t="s">
        <v>19</v>
      </c>
      <c r="B33" s="6">
        <v>12211</v>
      </c>
      <c r="C33" s="2" t="str">
        <f>VLOOKUP(B33,'Center Name'!$A:$B,2,FALSE)</f>
        <v>Century City</v>
      </c>
      <c r="D33" s="6">
        <v>221750</v>
      </c>
      <c r="E33" s="53">
        <v>44753</v>
      </c>
      <c r="F33" t="s">
        <v>2080</v>
      </c>
      <c r="G33" s="104">
        <v>935121</v>
      </c>
      <c r="H33" s="60">
        <v>2120</v>
      </c>
      <c r="I33" s="53">
        <v>44437</v>
      </c>
      <c r="J33" s="53">
        <v>44437</v>
      </c>
      <c r="K33" s="12">
        <v>44801</v>
      </c>
      <c r="L33" s="51">
        <v>250000</v>
      </c>
      <c r="M33" s="51">
        <v>-250000</v>
      </c>
      <c r="N33" s="52" t="s">
        <v>2613</v>
      </c>
      <c r="O33" s="1" t="s">
        <v>1018</v>
      </c>
    </row>
    <row r="34" spans="1:15" x14ac:dyDescent="0.35">
      <c r="A34" t="s">
        <v>19</v>
      </c>
      <c r="B34" s="55">
        <v>12211</v>
      </c>
      <c r="C34" s="2" t="str">
        <f>VLOOKUP(B34,'Center Name'!$A:$B,2,FALSE)</f>
        <v>Century City</v>
      </c>
      <c r="D34" s="6">
        <v>219747</v>
      </c>
      <c r="E34" s="53">
        <v>44075</v>
      </c>
      <c r="F34" t="s">
        <v>36</v>
      </c>
      <c r="G34" s="87">
        <v>931381</v>
      </c>
      <c r="H34" s="55">
        <v>2350</v>
      </c>
      <c r="I34" s="57">
        <v>44012</v>
      </c>
      <c r="J34" s="57">
        <v>44022</v>
      </c>
      <c r="K34" s="12">
        <v>44570</v>
      </c>
      <c r="L34" s="51">
        <v>253700</v>
      </c>
      <c r="M34" s="51">
        <f>-244845.53+244845.53</f>
        <v>0</v>
      </c>
      <c r="N34" s="58" t="s">
        <v>2609</v>
      </c>
      <c r="O34" s="1" t="s">
        <v>1018</v>
      </c>
    </row>
    <row r="35" spans="1:15" x14ac:dyDescent="0.35">
      <c r="A35" t="s">
        <v>19</v>
      </c>
      <c r="B35" s="6">
        <v>12211</v>
      </c>
      <c r="C35" s="2" t="str">
        <f>VLOOKUP(B35,'Center Name'!$A:$B,2,FALSE)</f>
        <v>Century City</v>
      </c>
      <c r="D35" s="6">
        <v>192555</v>
      </c>
      <c r="E35" s="53">
        <v>44895</v>
      </c>
      <c r="F35" t="s">
        <v>2725</v>
      </c>
      <c r="G35" s="87" t="s">
        <v>2837</v>
      </c>
      <c r="H35" s="60">
        <v>2540</v>
      </c>
      <c r="I35" s="53"/>
      <c r="J35" s="53"/>
      <c r="K35" s="12">
        <v>45322</v>
      </c>
      <c r="L35" s="51"/>
      <c r="M35" s="51">
        <v>-180600</v>
      </c>
      <c r="N35" s="62" t="s">
        <v>2478</v>
      </c>
      <c r="O35" s="1" t="s">
        <v>1018</v>
      </c>
    </row>
    <row r="36" spans="1:15" x14ac:dyDescent="0.35">
      <c r="A36" s="1" t="s">
        <v>19</v>
      </c>
      <c r="B36" s="6">
        <v>12211</v>
      </c>
      <c r="C36" s="2" t="str">
        <f>VLOOKUP(B36,'Center Name'!$A:$B,2,FALSE)</f>
        <v>Century City</v>
      </c>
      <c r="D36" s="6">
        <v>227032</v>
      </c>
      <c r="E36" s="53">
        <v>44804</v>
      </c>
      <c r="F36" t="s">
        <v>2277</v>
      </c>
      <c r="G36" s="104">
        <v>940365</v>
      </c>
      <c r="H36" s="60">
        <v>1925</v>
      </c>
      <c r="I36" s="53">
        <v>44835</v>
      </c>
      <c r="J36" s="53"/>
      <c r="K36" s="12">
        <v>48610</v>
      </c>
      <c r="L36" s="51">
        <v>170070</v>
      </c>
      <c r="M36" s="51">
        <v>-170070</v>
      </c>
      <c r="N36" s="116" t="s">
        <v>2476</v>
      </c>
      <c r="O36" s="1" t="s">
        <v>1017</v>
      </c>
    </row>
    <row r="37" spans="1:15" ht="26" x14ac:dyDescent="0.35">
      <c r="A37" s="1" t="s">
        <v>19</v>
      </c>
      <c r="B37" s="6">
        <v>12211</v>
      </c>
      <c r="C37" s="2" t="str">
        <f>VLOOKUP(B37,'Center Name'!$A:$B,2,FALSE)</f>
        <v>Century City</v>
      </c>
      <c r="D37" s="6">
        <v>227031</v>
      </c>
      <c r="E37" s="53">
        <v>44804</v>
      </c>
      <c r="F37" t="s">
        <v>2275</v>
      </c>
      <c r="G37" s="104">
        <v>938142</v>
      </c>
      <c r="H37" s="60">
        <v>2330</v>
      </c>
      <c r="I37" s="53">
        <v>44743</v>
      </c>
      <c r="J37" s="53"/>
      <c r="K37" s="12">
        <v>48395</v>
      </c>
      <c r="L37" s="51">
        <v>157875</v>
      </c>
      <c r="M37" s="51">
        <v>-157875</v>
      </c>
      <c r="N37" s="116" t="s">
        <v>2937</v>
      </c>
      <c r="O37" s="1" t="s">
        <v>1017</v>
      </c>
    </row>
    <row r="38" spans="1:15" x14ac:dyDescent="0.35">
      <c r="A38" t="s">
        <v>19</v>
      </c>
      <c r="B38" s="55">
        <v>12211</v>
      </c>
      <c r="C38" s="2" t="str">
        <f>VLOOKUP(B38,'Center Name'!$A:$B,2,FALSE)</f>
        <v>Century City</v>
      </c>
      <c r="D38" s="6">
        <v>222802</v>
      </c>
      <c r="E38" s="53">
        <v>44501</v>
      </c>
      <c r="F38" s="1" t="s">
        <v>45</v>
      </c>
      <c r="G38" s="87">
        <v>937042</v>
      </c>
      <c r="H38" s="55">
        <v>2550</v>
      </c>
      <c r="I38" s="57">
        <v>44586</v>
      </c>
      <c r="J38" s="57"/>
      <c r="K38" s="12">
        <v>45315</v>
      </c>
      <c r="L38" s="51">
        <v>150000</v>
      </c>
      <c r="M38" s="51">
        <v>-150000</v>
      </c>
      <c r="N38" s="58" t="s">
        <v>46</v>
      </c>
      <c r="O38" s="1" t="s">
        <v>1017</v>
      </c>
    </row>
    <row r="39" spans="1:15" ht="26" x14ac:dyDescent="0.35">
      <c r="A39" s="1" t="s">
        <v>19</v>
      </c>
      <c r="B39" s="6">
        <v>12211</v>
      </c>
      <c r="C39" s="2" t="str">
        <f>VLOOKUP(B39,'Center Name'!$A:$B,2,FALSE)</f>
        <v>Century City</v>
      </c>
      <c r="D39" s="6">
        <v>221748</v>
      </c>
      <c r="E39" s="4">
        <v>44651</v>
      </c>
      <c r="F39" t="s">
        <v>54</v>
      </c>
      <c r="G39" s="87">
        <v>934964</v>
      </c>
      <c r="H39" s="59">
        <v>1937</v>
      </c>
      <c r="I39" s="12">
        <v>44501</v>
      </c>
      <c r="J39" s="12">
        <v>44501</v>
      </c>
      <c r="K39" s="7">
        <v>44865</v>
      </c>
      <c r="L39" s="51">
        <v>122500</v>
      </c>
      <c r="M39" s="51">
        <v>-122500</v>
      </c>
      <c r="N39" s="58" t="s">
        <v>2616</v>
      </c>
      <c r="O39" s="1" t="s">
        <v>1022</v>
      </c>
    </row>
    <row r="40" spans="1:15" x14ac:dyDescent="0.35">
      <c r="A40" s="1" t="s">
        <v>19</v>
      </c>
      <c r="B40" s="6">
        <v>12211</v>
      </c>
      <c r="C40" s="2" t="str">
        <f>VLOOKUP(B40,'Center Name'!$A:$B,2,FALSE)</f>
        <v>Century City</v>
      </c>
      <c r="D40" s="6">
        <v>223575</v>
      </c>
      <c r="E40" s="4">
        <v>44592</v>
      </c>
      <c r="F40" t="s">
        <v>53</v>
      </c>
      <c r="G40" s="87">
        <v>937864</v>
      </c>
      <c r="H40" s="59">
        <v>1870</v>
      </c>
      <c r="I40" s="12">
        <v>45139</v>
      </c>
      <c r="J40" s="12"/>
      <c r="K40" s="7">
        <v>45505</v>
      </c>
      <c r="L40" s="51">
        <v>115000</v>
      </c>
      <c r="M40" s="51">
        <v>-115000</v>
      </c>
      <c r="N40" s="58"/>
      <c r="O40" s="1" t="s">
        <v>1017</v>
      </c>
    </row>
    <row r="41" spans="1:15" x14ac:dyDescent="0.35">
      <c r="A41" t="s">
        <v>19</v>
      </c>
      <c r="B41" s="55">
        <v>12211</v>
      </c>
      <c r="C41" s="2" t="str">
        <f>VLOOKUP(B41,'Center Name'!$A:$B,2,FALSE)</f>
        <v>Century City</v>
      </c>
      <c r="D41" s="6">
        <v>221791</v>
      </c>
      <c r="E41" s="53"/>
      <c r="F41" s="1" t="s">
        <v>38</v>
      </c>
      <c r="G41" s="87">
        <v>931574</v>
      </c>
      <c r="H41" s="55">
        <v>2925</v>
      </c>
      <c r="I41" s="57">
        <v>44120</v>
      </c>
      <c r="J41" s="57"/>
      <c r="K41" s="12">
        <v>47879</v>
      </c>
      <c r="L41" s="51">
        <v>224850</v>
      </c>
      <c r="M41" s="51">
        <f>-224850+112425</f>
        <v>-112425</v>
      </c>
      <c r="N41" s="58"/>
      <c r="O41" s="1" t="s">
        <v>1021</v>
      </c>
    </row>
    <row r="42" spans="1:15" x14ac:dyDescent="0.35">
      <c r="A42" s="1" t="s">
        <v>19</v>
      </c>
      <c r="B42" s="6">
        <v>12211</v>
      </c>
      <c r="C42" s="2" t="str">
        <f>VLOOKUP(B42,'Center Name'!$A:$B,2,FALSE)</f>
        <v>Century City</v>
      </c>
      <c r="D42" s="6">
        <v>227033</v>
      </c>
      <c r="E42" s="53">
        <v>44804</v>
      </c>
      <c r="F42" t="s">
        <v>2279</v>
      </c>
      <c r="G42" s="104">
        <v>940668</v>
      </c>
      <c r="H42" s="60">
        <v>1995</v>
      </c>
      <c r="I42" s="53">
        <v>44866</v>
      </c>
      <c r="J42" s="53"/>
      <c r="K42" s="12">
        <v>45595</v>
      </c>
      <c r="L42" s="51">
        <v>100000</v>
      </c>
      <c r="M42" s="51">
        <v>-100000</v>
      </c>
      <c r="N42" s="116" t="s">
        <v>2477</v>
      </c>
      <c r="O42" t="s">
        <v>1017</v>
      </c>
    </row>
    <row r="43" spans="1:15" x14ac:dyDescent="0.35">
      <c r="A43" s="1" t="s">
        <v>19</v>
      </c>
      <c r="B43" s="6">
        <v>12211</v>
      </c>
      <c r="C43" s="2" t="str">
        <f>VLOOKUP(B43,'Center Name'!$A:$B,2,FALSE)</f>
        <v>Century City</v>
      </c>
      <c r="D43" s="6">
        <v>227034</v>
      </c>
      <c r="E43" s="53">
        <v>44804</v>
      </c>
      <c r="F43" t="s">
        <v>2281</v>
      </c>
      <c r="G43" s="104">
        <v>938435</v>
      </c>
      <c r="H43" s="60">
        <v>1930</v>
      </c>
      <c r="I43" s="53">
        <v>44871</v>
      </c>
      <c r="J43" s="53"/>
      <c r="K43" s="12">
        <v>48610</v>
      </c>
      <c r="L43" s="51">
        <v>94500</v>
      </c>
      <c r="M43" s="51">
        <v>-94500</v>
      </c>
      <c r="N43" s="116" t="s">
        <v>2476</v>
      </c>
      <c r="O43" s="1" t="s">
        <v>1019</v>
      </c>
    </row>
    <row r="44" spans="1:15" x14ac:dyDescent="0.35">
      <c r="A44" t="s">
        <v>19</v>
      </c>
      <c r="B44" s="6">
        <v>12211</v>
      </c>
      <c r="C44" s="2" t="str">
        <f>VLOOKUP(B44,'Center Name'!$A:$B,2,FALSE)</f>
        <v>Century City</v>
      </c>
      <c r="D44" s="6">
        <v>193246</v>
      </c>
      <c r="E44" s="53">
        <v>44895</v>
      </c>
      <c r="F44" t="s">
        <v>2727</v>
      </c>
      <c r="G44" s="87">
        <v>923985</v>
      </c>
      <c r="H44" s="60">
        <v>2610</v>
      </c>
      <c r="I44" s="53">
        <v>43770</v>
      </c>
      <c r="J44" s="53"/>
      <c r="K44" s="12">
        <v>44135</v>
      </c>
      <c r="L44" s="51"/>
      <c r="M44" s="51">
        <v>-82444.800000000003</v>
      </c>
      <c r="N44" s="62" t="s">
        <v>2844</v>
      </c>
      <c r="O44" t="s">
        <v>1020</v>
      </c>
    </row>
    <row r="45" spans="1:15" x14ac:dyDescent="0.35">
      <c r="A45" t="s">
        <v>19</v>
      </c>
      <c r="B45" s="6">
        <v>12211</v>
      </c>
      <c r="C45" s="2" t="str">
        <f>VLOOKUP(B45,'Center Name'!$A:$B,2,FALSE)</f>
        <v>Century City</v>
      </c>
      <c r="D45" s="6">
        <v>227506</v>
      </c>
      <c r="E45" s="53">
        <v>44895</v>
      </c>
      <c r="F45" t="s">
        <v>2734</v>
      </c>
      <c r="G45" s="87">
        <v>932711</v>
      </c>
      <c r="H45" s="60">
        <v>1915</v>
      </c>
      <c r="I45" s="53">
        <v>44682</v>
      </c>
      <c r="J45" s="53"/>
      <c r="K45" s="12">
        <v>45230</v>
      </c>
      <c r="L45" s="51"/>
      <c r="M45" s="51">
        <v>-75000</v>
      </c>
      <c r="N45" s="52" t="s">
        <v>2835</v>
      </c>
      <c r="O45" s="1" t="s">
        <v>1020</v>
      </c>
    </row>
    <row r="46" spans="1:15" ht="12.75" customHeight="1" x14ac:dyDescent="0.35">
      <c r="A46" t="s">
        <v>19</v>
      </c>
      <c r="B46" s="6">
        <v>12211</v>
      </c>
      <c r="C46" s="2" t="str">
        <f>VLOOKUP(B46,'Center Name'!$A:$B,2,FALSE)</f>
        <v>Century City</v>
      </c>
      <c r="D46" s="6">
        <v>227507</v>
      </c>
      <c r="E46" s="53">
        <v>44895</v>
      </c>
      <c r="F46" t="s">
        <v>2736</v>
      </c>
      <c r="G46" s="87">
        <v>929618</v>
      </c>
      <c r="H46" s="60">
        <v>2375</v>
      </c>
      <c r="I46" s="53"/>
      <c r="J46" s="53">
        <v>44856</v>
      </c>
      <c r="K46" s="12">
        <v>45586</v>
      </c>
      <c r="L46" s="51"/>
      <c r="M46" s="51">
        <v>-48150</v>
      </c>
      <c r="N46" s="62" t="s">
        <v>46</v>
      </c>
      <c r="O46" s="1" t="s">
        <v>1020</v>
      </c>
    </row>
    <row r="47" spans="1:15" x14ac:dyDescent="0.35">
      <c r="A47" t="s">
        <v>19</v>
      </c>
      <c r="B47" s="55">
        <v>12211</v>
      </c>
      <c r="C47" s="2" t="str">
        <f>VLOOKUP(B47,'Center Name'!$A:$B,2,FALSE)</f>
        <v>Century City</v>
      </c>
      <c r="D47" s="6">
        <v>222805</v>
      </c>
      <c r="E47" s="53">
        <v>44501</v>
      </c>
      <c r="F47" s="1" t="s">
        <v>49</v>
      </c>
      <c r="G47" s="87">
        <v>937018</v>
      </c>
      <c r="H47" s="55">
        <v>1867</v>
      </c>
      <c r="I47" s="57">
        <v>44506</v>
      </c>
      <c r="J47" s="57"/>
      <c r="K47" s="12">
        <v>45235</v>
      </c>
      <c r="L47" s="51">
        <v>40000</v>
      </c>
      <c r="M47" s="51">
        <v>-40000</v>
      </c>
      <c r="N47" s="58" t="s">
        <v>46</v>
      </c>
      <c r="O47" s="1" t="s">
        <v>1018</v>
      </c>
    </row>
    <row r="48" spans="1:15" x14ac:dyDescent="0.35">
      <c r="A48" t="s">
        <v>19</v>
      </c>
      <c r="B48" s="55">
        <v>12211</v>
      </c>
      <c r="C48" s="2" t="str">
        <f>VLOOKUP(B48,'Center Name'!$A:$B,2,FALSE)</f>
        <v>Century City</v>
      </c>
      <c r="D48" s="6">
        <v>222804</v>
      </c>
      <c r="E48" s="53">
        <v>44501</v>
      </c>
      <c r="F48" s="1" t="s">
        <v>48</v>
      </c>
      <c r="G48" s="87">
        <v>936688</v>
      </c>
      <c r="H48" s="55">
        <v>1905</v>
      </c>
      <c r="I48" s="57">
        <v>44506</v>
      </c>
      <c r="J48" s="57"/>
      <c r="K48" s="12">
        <v>45235</v>
      </c>
      <c r="L48" s="51">
        <v>40000</v>
      </c>
      <c r="M48" s="51">
        <v>-40000</v>
      </c>
      <c r="N48" s="58" t="s">
        <v>46</v>
      </c>
      <c r="O48" s="1" t="s">
        <v>1018</v>
      </c>
    </row>
    <row r="49" spans="1:15" x14ac:dyDescent="0.35">
      <c r="A49" t="s">
        <v>19</v>
      </c>
      <c r="B49" s="6">
        <v>12211</v>
      </c>
      <c r="C49" s="2" t="str">
        <f>VLOOKUP(B49,'Center Name'!$A:$B,2,FALSE)</f>
        <v>Century City</v>
      </c>
      <c r="D49" s="6">
        <v>221651</v>
      </c>
      <c r="E49" s="53">
        <v>44753</v>
      </c>
      <c r="F49" t="s">
        <v>2076</v>
      </c>
      <c r="G49" s="104">
        <v>934207</v>
      </c>
      <c r="H49" s="60">
        <v>9255</v>
      </c>
      <c r="I49" s="53">
        <v>44288</v>
      </c>
      <c r="J49" s="53">
        <v>44288</v>
      </c>
      <c r="K49" s="12">
        <v>44652</v>
      </c>
      <c r="L49" s="51">
        <v>36667</v>
      </c>
      <c r="M49" s="51">
        <v>-36667</v>
      </c>
      <c r="N49" s="122" t="s">
        <v>2461</v>
      </c>
      <c r="O49" s="1" t="s">
        <v>1020</v>
      </c>
    </row>
    <row r="50" spans="1:15" ht="26" x14ac:dyDescent="0.35">
      <c r="A50" t="s">
        <v>19</v>
      </c>
      <c r="B50" s="55">
        <v>12211</v>
      </c>
      <c r="C50" s="2" t="str">
        <f>VLOOKUP(B50,'Center Name'!$A:$B,2,FALSE)</f>
        <v>Century City</v>
      </c>
      <c r="D50" s="6">
        <v>222559</v>
      </c>
      <c r="E50" s="53">
        <v>44454</v>
      </c>
      <c r="F50" s="1" t="s">
        <v>40</v>
      </c>
      <c r="G50" s="87">
        <v>935609</v>
      </c>
      <c r="H50" s="55">
        <v>1625</v>
      </c>
      <c r="I50" s="57">
        <v>44531</v>
      </c>
      <c r="J50" s="57">
        <v>44531</v>
      </c>
      <c r="K50" s="12">
        <v>44895</v>
      </c>
      <c r="L50" s="51">
        <v>71550</v>
      </c>
      <c r="M50" s="51">
        <f>-55182.77+19407.77</f>
        <v>-35775</v>
      </c>
      <c r="N50" s="58" t="s">
        <v>2838</v>
      </c>
      <c r="O50" s="1" t="s">
        <v>1018</v>
      </c>
    </row>
    <row r="51" spans="1:15" ht="12.65" customHeight="1" x14ac:dyDescent="0.35">
      <c r="A51" t="s">
        <v>19</v>
      </c>
      <c r="B51" s="55">
        <v>12211</v>
      </c>
      <c r="C51" s="2" t="str">
        <f>VLOOKUP(B51,'Center Name'!$A:$B,2,FALSE)</f>
        <v>Century City</v>
      </c>
      <c r="D51" s="6">
        <v>216258</v>
      </c>
      <c r="E51" s="53">
        <v>43922</v>
      </c>
      <c r="F51" s="1" t="s">
        <v>35</v>
      </c>
      <c r="G51" s="87">
        <v>928572</v>
      </c>
      <c r="H51" s="55">
        <v>1760</v>
      </c>
      <c r="I51" s="57">
        <v>44136</v>
      </c>
      <c r="J51" s="57">
        <v>43680</v>
      </c>
      <c r="K51" s="12">
        <v>44045</v>
      </c>
      <c r="L51" s="51">
        <v>22000</v>
      </c>
      <c r="M51" s="51">
        <f>-22000+22000-6173.52+6173.52</f>
        <v>0</v>
      </c>
      <c r="N51" s="58"/>
      <c r="O51" s="1" t="s">
        <v>1021</v>
      </c>
    </row>
    <row r="52" spans="1:15" ht="12.75" customHeight="1" x14ac:dyDescent="0.35">
      <c r="A52" s="1" t="s">
        <v>56</v>
      </c>
      <c r="B52" s="55">
        <v>12216</v>
      </c>
      <c r="C52" s="2" t="str">
        <f>VLOOKUP(B52,'Center Name'!$A:$B,2,FALSE)</f>
        <v>Connecticut Post</v>
      </c>
      <c r="D52" s="6">
        <v>142786</v>
      </c>
      <c r="E52" s="47">
        <v>42208</v>
      </c>
      <c r="F52" t="s">
        <v>58</v>
      </c>
      <c r="G52" s="87">
        <v>909601</v>
      </c>
      <c r="H52" s="61" t="s">
        <v>59</v>
      </c>
      <c r="I52" s="12">
        <v>42186</v>
      </c>
      <c r="J52" s="12">
        <v>42186</v>
      </c>
      <c r="K52" s="12">
        <v>42551</v>
      </c>
      <c r="L52" s="51">
        <v>0</v>
      </c>
      <c r="M52" s="51">
        <f>-600000+126808.06+192574.6</f>
        <v>-280617.33999999997</v>
      </c>
      <c r="N52" s="62" t="s">
        <v>60</v>
      </c>
      <c r="O52" s="1" t="s">
        <v>1018</v>
      </c>
    </row>
    <row r="53" spans="1:15" ht="12.75" customHeight="1" x14ac:dyDescent="0.35">
      <c r="A53" s="1" t="s">
        <v>56</v>
      </c>
      <c r="B53" s="6">
        <v>12216</v>
      </c>
      <c r="C53" s="2" t="str">
        <f>VLOOKUP(B53,'Center Name'!$A:$B,2,FALSE)</f>
        <v>Connecticut Post</v>
      </c>
      <c r="D53" s="6">
        <v>93131</v>
      </c>
      <c r="E53" s="53">
        <v>40633</v>
      </c>
      <c r="F53" t="s">
        <v>61</v>
      </c>
      <c r="G53" s="87">
        <v>12718</v>
      </c>
      <c r="H53" s="60">
        <v>2052</v>
      </c>
      <c r="I53" s="53">
        <v>40575</v>
      </c>
      <c r="J53" s="53"/>
      <c r="K53" s="12">
        <v>44227</v>
      </c>
      <c r="L53" s="51">
        <v>0</v>
      </c>
      <c r="M53" s="51">
        <v>-88000</v>
      </c>
      <c r="N53" s="62" t="s">
        <v>62</v>
      </c>
      <c r="O53" s="1" t="s">
        <v>1018</v>
      </c>
    </row>
    <row r="54" spans="1:15" ht="12.75" customHeight="1" x14ac:dyDescent="0.35">
      <c r="A54" s="1" t="s">
        <v>56</v>
      </c>
      <c r="B54" s="6">
        <v>12216</v>
      </c>
      <c r="C54" s="2" t="str">
        <f>VLOOKUP(B54,'Center Name'!$A:$B,2,FALSE)</f>
        <v>Connecticut Post</v>
      </c>
      <c r="D54" s="6">
        <v>127302</v>
      </c>
      <c r="E54" s="53" t="s">
        <v>63</v>
      </c>
      <c r="F54" s="1" t="s">
        <v>64</v>
      </c>
      <c r="G54" s="87">
        <v>254975</v>
      </c>
      <c r="H54" s="60">
        <v>9062</v>
      </c>
      <c r="I54" s="53" t="s">
        <v>65</v>
      </c>
      <c r="J54" s="53"/>
      <c r="K54" s="12" t="s">
        <v>65</v>
      </c>
      <c r="L54" s="51">
        <v>0</v>
      </c>
      <c r="M54" s="51">
        <v>-7193</v>
      </c>
      <c r="N54" s="62" t="s">
        <v>66</v>
      </c>
      <c r="O54" s="1" t="s">
        <v>1018</v>
      </c>
    </row>
    <row r="55" spans="1:15" ht="12.75" customHeight="1" x14ac:dyDescent="0.35">
      <c r="A55" s="1" t="s">
        <v>56</v>
      </c>
      <c r="B55" s="6">
        <v>12216</v>
      </c>
      <c r="C55" s="2" t="str">
        <f>VLOOKUP(B55,'Center Name'!$A:$B,2,FALSE)</f>
        <v>Connecticut Post</v>
      </c>
      <c r="D55" s="63">
        <v>141906</v>
      </c>
      <c r="E55" s="4" t="s">
        <v>63</v>
      </c>
      <c r="F55" s="1" t="s">
        <v>67</v>
      </c>
      <c r="G55" s="69">
        <v>909632</v>
      </c>
      <c r="H55" s="6">
        <v>9252</v>
      </c>
      <c r="I55" s="7" t="s">
        <v>65</v>
      </c>
      <c r="K55" s="7" t="s">
        <v>65</v>
      </c>
      <c r="L55" s="51">
        <v>0</v>
      </c>
      <c r="M55" s="51">
        <v>-1393</v>
      </c>
      <c r="N55" s="62" t="s">
        <v>66</v>
      </c>
      <c r="O55" s="1" t="s">
        <v>1018</v>
      </c>
    </row>
    <row r="56" spans="1:15" ht="12.75" customHeight="1" x14ac:dyDescent="0.35">
      <c r="A56" s="1" t="s">
        <v>56</v>
      </c>
      <c r="B56" s="6">
        <v>12216</v>
      </c>
      <c r="C56" s="2" t="str">
        <f>VLOOKUP(B56,'Center Name'!$A:$B,2,FALSE)</f>
        <v>Connecticut Post</v>
      </c>
      <c r="D56" s="63" t="s">
        <v>65</v>
      </c>
      <c r="F56" s="1" t="s">
        <v>68</v>
      </c>
      <c r="G56" s="69" t="s">
        <v>65</v>
      </c>
      <c r="H56" s="6">
        <v>1224</v>
      </c>
      <c r="L56" s="51">
        <v>0</v>
      </c>
      <c r="M56" s="51">
        <v>185000</v>
      </c>
      <c r="N56" s="62" t="s">
        <v>69</v>
      </c>
      <c r="O56" s="1" t="s">
        <v>1018</v>
      </c>
    </row>
    <row r="57" spans="1:15" ht="12.75" customHeight="1" x14ac:dyDescent="0.35">
      <c r="A57" t="s">
        <v>19</v>
      </c>
      <c r="B57" s="6">
        <v>12229</v>
      </c>
      <c r="C57" s="2" t="str">
        <f>VLOOKUP(B57,'Center Name'!$A:$B,2,FALSE)</f>
        <v>Fashion Square</v>
      </c>
      <c r="D57" s="6">
        <v>227509</v>
      </c>
      <c r="E57" s="53">
        <v>44895</v>
      </c>
      <c r="F57" t="s">
        <v>2804</v>
      </c>
      <c r="G57" s="111">
        <v>942397</v>
      </c>
      <c r="H57" s="60" t="s">
        <v>2944</v>
      </c>
      <c r="I57" s="53"/>
      <c r="J57" s="53"/>
      <c r="K57" s="12">
        <v>45292</v>
      </c>
      <c r="L57" s="51"/>
      <c r="M57" s="51">
        <v>-1700000</v>
      </c>
      <c r="N57" s="62" t="s">
        <v>2827</v>
      </c>
      <c r="O57" s="1" t="s">
        <v>1018</v>
      </c>
    </row>
    <row r="58" spans="1:15" ht="25.5" customHeight="1" x14ac:dyDescent="0.35">
      <c r="A58" t="s">
        <v>19</v>
      </c>
      <c r="B58" s="6">
        <v>12229</v>
      </c>
      <c r="C58" s="2" t="str">
        <f>VLOOKUP(B58,'Center Name'!$A:$B,2,FALSE)</f>
        <v>Fashion Square</v>
      </c>
      <c r="D58" s="6">
        <v>221200</v>
      </c>
      <c r="E58" s="53">
        <v>44834</v>
      </c>
      <c r="F58" t="s">
        <v>2436</v>
      </c>
      <c r="G58" s="111">
        <v>934865</v>
      </c>
      <c r="H58" s="60" t="s">
        <v>2945</v>
      </c>
      <c r="I58" s="53"/>
      <c r="J58" s="53"/>
      <c r="K58" s="12">
        <v>44652</v>
      </c>
      <c r="L58" s="51"/>
      <c r="M58" s="51">
        <v>-25000</v>
      </c>
      <c r="N58" s="62" t="s">
        <v>2946</v>
      </c>
      <c r="O58" s="1" t="s">
        <v>1020</v>
      </c>
    </row>
    <row r="59" spans="1:15" ht="12.75" customHeight="1" x14ac:dyDescent="0.35">
      <c r="A59" s="1" t="s">
        <v>19</v>
      </c>
      <c r="B59" s="6">
        <v>12229</v>
      </c>
      <c r="C59" s="2" t="s">
        <v>70</v>
      </c>
      <c r="D59" s="6">
        <v>227037</v>
      </c>
      <c r="E59" s="53">
        <v>44804</v>
      </c>
      <c r="F59" t="s">
        <v>2333</v>
      </c>
      <c r="G59" s="104">
        <v>937181</v>
      </c>
      <c r="H59" s="60">
        <v>225</v>
      </c>
      <c r="I59" s="53"/>
      <c r="J59" s="53"/>
      <c r="K59" s="12">
        <v>45626</v>
      </c>
      <c r="L59" s="51"/>
      <c r="M59" s="51">
        <v>-3593.27</v>
      </c>
      <c r="N59" s="117" t="s">
        <v>2373</v>
      </c>
      <c r="O59" s="1" t="s">
        <v>1018</v>
      </c>
    </row>
    <row r="60" spans="1:15" x14ac:dyDescent="0.35">
      <c r="A60" t="s">
        <v>19</v>
      </c>
      <c r="B60" s="6">
        <v>12230</v>
      </c>
      <c r="C60" s="2" t="str">
        <f>VLOOKUP(B60,'Center Name'!$A:$B,2,FALSE)</f>
        <v>Culver City Mall LP</v>
      </c>
      <c r="D60" s="6">
        <v>221746</v>
      </c>
      <c r="E60" s="47"/>
      <c r="F60" t="s">
        <v>76</v>
      </c>
      <c r="G60" s="87">
        <v>935112</v>
      </c>
      <c r="H60" s="60" t="s">
        <v>2130</v>
      </c>
      <c r="I60" s="12">
        <v>44619</v>
      </c>
      <c r="J60" s="12">
        <v>44604</v>
      </c>
      <c r="K60" s="7">
        <v>44984</v>
      </c>
      <c r="L60" s="51">
        <v>225000</v>
      </c>
      <c r="M60" s="51">
        <f>112500-225000</f>
        <v>-112500</v>
      </c>
      <c r="N60" s="58"/>
      <c r="O60" s="1" t="s">
        <v>1018</v>
      </c>
    </row>
    <row r="61" spans="1:15" ht="26" x14ac:dyDescent="0.35">
      <c r="A61" t="s">
        <v>19</v>
      </c>
      <c r="B61" s="6">
        <v>12230</v>
      </c>
      <c r="C61" s="2" t="str">
        <f>VLOOKUP(B61,'Center Name'!$A:$B,2,FALSE)</f>
        <v>Culver City Mall LP</v>
      </c>
      <c r="D61" s="6">
        <v>227511</v>
      </c>
      <c r="E61" s="53">
        <v>44895</v>
      </c>
      <c r="F61" t="s">
        <v>2751</v>
      </c>
      <c r="G61" s="87">
        <v>65388</v>
      </c>
      <c r="H61" s="60">
        <v>2272</v>
      </c>
      <c r="I61" s="53">
        <v>44805</v>
      </c>
      <c r="J61" s="53">
        <v>44805</v>
      </c>
      <c r="K61" s="12">
        <v>45535</v>
      </c>
      <c r="L61" s="51">
        <v>60000</v>
      </c>
      <c r="M61" s="51">
        <v>-60000</v>
      </c>
      <c r="N61" s="62" t="s">
        <v>2827</v>
      </c>
      <c r="O61" s="1" t="s">
        <v>1018</v>
      </c>
    </row>
    <row r="62" spans="1:15" x14ac:dyDescent="0.35">
      <c r="A62" s="1" t="s">
        <v>19</v>
      </c>
      <c r="B62" s="6">
        <v>12230</v>
      </c>
      <c r="C62" s="2" t="str">
        <f>VLOOKUP(B62,'Center Name'!$A:$B,2,FALSE)</f>
        <v>Culver City Mall LP</v>
      </c>
      <c r="D62" s="6">
        <v>227035</v>
      </c>
      <c r="E62" s="53">
        <v>44804</v>
      </c>
      <c r="F62" t="s">
        <v>2288</v>
      </c>
      <c r="G62" s="104">
        <v>938405</v>
      </c>
      <c r="H62" s="60" t="s">
        <v>2390</v>
      </c>
      <c r="I62" s="53">
        <v>44743</v>
      </c>
      <c r="J62" s="53">
        <v>44743</v>
      </c>
      <c r="K62" s="12">
        <v>45107</v>
      </c>
      <c r="L62" s="51">
        <v>50000</v>
      </c>
      <c r="M62" s="51">
        <v>-50000</v>
      </c>
      <c r="N62" s="117" t="s">
        <v>2373</v>
      </c>
      <c r="O62" s="1" t="s">
        <v>1018</v>
      </c>
    </row>
    <row r="63" spans="1:15" ht="12.65" customHeight="1" x14ac:dyDescent="0.35">
      <c r="A63" t="s">
        <v>19</v>
      </c>
      <c r="B63" s="6">
        <v>12230</v>
      </c>
      <c r="C63" s="2" t="str">
        <f>VLOOKUP(B63,'Center Name'!$A:$B,2,FALSE)</f>
        <v>Culver City Mall LP</v>
      </c>
      <c r="D63" s="6">
        <v>227510</v>
      </c>
      <c r="E63" s="53">
        <v>44895</v>
      </c>
      <c r="F63" t="s">
        <v>2749</v>
      </c>
      <c r="G63" s="87">
        <v>941793</v>
      </c>
      <c r="H63" s="60" t="s">
        <v>2840</v>
      </c>
      <c r="I63" s="53">
        <v>44869</v>
      </c>
      <c r="J63" s="53">
        <v>44869</v>
      </c>
      <c r="K63" s="12">
        <v>45233</v>
      </c>
      <c r="L63" s="51">
        <v>50000</v>
      </c>
      <c r="M63" s="51">
        <v>-50000</v>
      </c>
      <c r="N63" s="62" t="s">
        <v>2827</v>
      </c>
      <c r="O63" s="1" t="s">
        <v>1018</v>
      </c>
    </row>
    <row r="64" spans="1:15" ht="38.5" x14ac:dyDescent="0.35">
      <c r="A64" t="s">
        <v>19</v>
      </c>
      <c r="B64" s="6">
        <v>12230</v>
      </c>
      <c r="C64" s="2" t="str">
        <f>VLOOKUP(B64,'Center Name'!$A:$B,2,FALSE)</f>
        <v>Culver City Mall LP</v>
      </c>
      <c r="D64" s="6">
        <v>181432</v>
      </c>
      <c r="E64" s="53">
        <v>42691</v>
      </c>
      <c r="F64" t="s">
        <v>2744</v>
      </c>
      <c r="G64" s="87">
        <v>914052</v>
      </c>
      <c r="H64" s="60" t="s">
        <v>2841</v>
      </c>
      <c r="I64" s="53">
        <v>42522</v>
      </c>
      <c r="J64" s="53">
        <v>42522</v>
      </c>
      <c r="K64" s="12">
        <v>46326</v>
      </c>
      <c r="L64" s="51"/>
      <c r="M64" s="51">
        <v>-20000</v>
      </c>
      <c r="N64" s="141" t="s">
        <v>2842</v>
      </c>
      <c r="O64" s="1" t="s">
        <v>1018</v>
      </c>
    </row>
    <row r="65" spans="1:15" x14ac:dyDescent="0.35">
      <c r="A65" t="s">
        <v>56</v>
      </c>
      <c r="B65" s="6">
        <v>12232</v>
      </c>
      <c r="C65" s="2" t="str">
        <f>VLOOKUP(B65,'Center Name'!$A:$B,2,FALSE)</f>
        <v>Fox Valley</v>
      </c>
      <c r="D65" s="6">
        <v>145314</v>
      </c>
      <c r="E65" s="53" t="s">
        <v>79</v>
      </c>
      <c r="F65" t="s">
        <v>80</v>
      </c>
      <c r="G65" s="87">
        <v>80173</v>
      </c>
      <c r="H65" s="60" t="s">
        <v>81</v>
      </c>
      <c r="I65" s="12">
        <v>42262</v>
      </c>
      <c r="J65" s="12"/>
      <c r="K65" s="64">
        <v>42766</v>
      </c>
      <c r="L65" s="51">
        <v>0</v>
      </c>
      <c r="M65" s="51">
        <v>-75000</v>
      </c>
      <c r="N65" s="62" t="s">
        <v>82</v>
      </c>
      <c r="O65" s="1" t="s">
        <v>1020</v>
      </c>
    </row>
    <row r="66" spans="1:15" x14ac:dyDescent="0.35">
      <c r="A66" t="s">
        <v>56</v>
      </c>
      <c r="B66" s="6">
        <v>12232</v>
      </c>
      <c r="C66" s="2" t="str">
        <f>VLOOKUP(B66,'Center Name'!$A:$B,2,FALSE)</f>
        <v>Fox Valley</v>
      </c>
      <c r="D66" s="6">
        <v>138026</v>
      </c>
      <c r="E66" s="47">
        <v>42155</v>
      </c>
      <c r="F66" t="s">
        <v>83</v>
      </c>
      <c r="G66" s="87">
        <v>905853</v>
      </c>
      <c r="H66" s="60">
        <v>9010</v>
      </c>
      <c r="I66" s="12">
        <v>41944</v>
      </c>
      <c r="J66" s="12">
        <v>42036</v>
      </c>
      <c r="K66" s="64">
        <v>42400</v>
      </c>
      <c r="L66" s="51">
        <v>0</v>
      </c>
      <c r="M66" s="51">
        <v>-15000</v>
      </c>
      <c r="N66" s="62" t="s">
        <v>82</v>
      </c>
      <c r="O66" s="1" t="s">
        <v>1018</v>
      </c>
    </row>
    <row r="67" spans="1:15" ht="26" x14ac:dyDescent="0.35">
      <c r="A67" t="s">
        <v>19</v>
      </c>
      <c r="B67" s="6">
        <v>12234</v>
      </c>
      <c r="C67" s="2" t="str">
        <f>VLOOKUP(B67,'Center Name'!$A:$B,2,FALSE)</f>
        <v>Galleria at Roseville</v>
      </c>
      <c r="D67" s="6" t="s">
        <v>65</v>
      </c>
      <c r="E67" s="53">
        <v>44895</v>
      </c>
      <c r="F67" t="s">
        <v>2766</v>
      </c>
      <c r="G67" s="111">
        <v>214462</v>
      </c>
      <c r="H67" s="60" t="s">
        <v>65</v>
      </c>
      <c r="I67" s="53"/>
      <c r="J67" s="53"/>
      <c r="K67" s="12">
        <v>1</v>
      </c>
      <c r="L67" s="51"/>
      <c r="M67" s="51">
        <v>-1500000</v>
      </c>
      <c r="N67" s="62" t="s">
        <v>2827</v>
      </c>
      <c r="O67" s="1" t="s">
        <v>1018</v>
      </c>
    </row>
    <row r="68" spans="1:15" x14ac:dyDescent="0.35">
      <c r="A68" t="s">
        <v>19</v>
      </c>
      <c r="B68" s="6">
        <v>12234</v>
      </c>
      <c r="C68" s="2" t="str">
        <f>VLOOKUP(B68,'Center Name'!$A:$B,2,FALSE)</f>
        <v>Galleria at Roseville</v>
      </c>
      <c r="D68" s="6">
        <v>221794</v>
      </c>
      <c r="E68" s="53">
        <v>44895</v>
      </c>
      <c r="F68" t="s">
        <v>2753</v>
      </c>
      <c r="G68" s="87">
        <v>934916</v>
      </c>
      <c r="H68" s="60" t="s">
        <v>65</v>
      </c>
      <c r="I68" s="53"/>
      <c r="J68" s="53">
        <v>44437</v>
      </c>
      <c r="K68" s="12">
        <v>44801</v>
      </c>
      <c r="L68" s="51"/>
      <c r="M68" s="51">
        <v>-1036360</v>
      </c>
      <c r="N68" s="62" t="s">
        <v>2964</v>
      </c>
      <c r="O68" s="1" t="s">
        <v>1018</v>
      </c>
    </row>
    <row r="69" spans="1:15" ht="26" x14ac:dyDescent="0.35">
      <c r="A69" t="s">
        <v>19</v>
      </c>
      <c r="B69" s="6">
        <v>12234</v>
      </c>
      <c r="C69" s="2" t="str">
        <f>VLOOKUP(B69,'Center Name'!$A:$B,2,FALSE)</f>
        <v>Galleria at Roseville</v>
      </c>
      <c r="D69" s="6">
        <v>227513</v>
      </c>
      <c r="E69" s="53">
        <v>44895</v>
      </c>
      <c r="F69" t="s">
        <v>2756</v>
      </c>
      <c r="G69" s="87">
        <v>942400</v>
      </c>
      <c r="H69" s="60" t="s">
        <v>65</v>
      </c>
      <c r="I69" s="53"/>
      <c r="J69" s="53"/>
      <c r="K69" s="12">
        <v>1</v>
      </c>
      <c r="L69" s="51"/>
      <c r="M69" s="51">
        <v>-720840</v>
      </c>
      <c r="N69" s="62" t="s">
        <v>2827</v>
      </c>
      <c r="O69" t="s">
        <v>1017</v>
      </c>
    </row>
    <row r="70" spans="1:15" x14ac:dyDescent="0.35">
      <c r="A70" t="s">
        <v>19</v>
      </c>
      <c r="B70" s="6">
        <v>12234</v>
      </c>
      <c r="C70" s="2" t="str">
        <f>VLOOKUP(B70,'Center Name'!$A:$B,2,FALSE)</f>
        <v>Galleria at Roseville</v>
      </c>
      <c r="D70" s="6">
        <v>216388</v>
      </c>
      <c r="E70" s="47">
        <v>43938</v>
      </c>
      <c r="F70" t="s">
        <v>86</v>
      </c>
      <c r="G70" s="87">
        <v>930371</v>
      </c>
      <c r="H70" s="60">
        <v>122</v>
      </c>
      <c r="I70" s="12">
        <v>43906</v>
      </c>
      <c r="J70" s="12"/>
      <c r="K70" s="64">
        <v>47879</v>
      </c>
      <c r="L70" s="51">
        <v>600000</v>
      </c>
      <c r="M70" s="51">
        <v>-600000</v>
      </c>
      <c r="N70" s="52" t="s">
        <v>87</v>
      </c>
      <c r="O70" s="1" t="s">
        <v>1021</v>
      </c>
    </row>
    <row r="71" spans="1:15" x14ac:dyDescent="0.35">
      <c r="A71" t="s">
        <v>19</v>
      </c>
      <c r="B71" s="59">
        <v>12234</v>
      </c>
      <c r="C71" s="2" t="str">
        <f>VLOOKUP(B71,'Center Name'!$A:$B,2,FALSE)</f>
        <v>Galleria at Roseville</v>
      </c>
      <c r="D71" s="6">
        <v>221793</v>
      </c>
      <c r="E71" s="47">
        <v>44651</v>
      </c>
      <c r="F71" s="1" t="s">
        <v>91</v>
      </c>
      <c r="G71" s="87">
        <v>935151</v>
      </c>
      <c r="H71" s="59">
        <v>145</v>
      </c>
      <c r="I71" s="12">
        <v>44528</v>
      </c>
      <c r="J71" s="12"/>
      <c r="K71" s="12">
        <v>45046</v>
      </c>
      <c r="L71" s="51">
        <v>512478.75</v>
      </c>
      <c r="M71" s="51">
        <v>-512478.75</v>
      </c>
      <c r="N71" s="52" t="s">
        <v>44</v>
      </c>
      <c r="O71" t="s">
        <v>1017</v>
      </c>
    </row>
    <row r="72" spans="1:15" ht="26" x14ac:dyDescent="0.35">
      <c r="A72" t="s">
        <v>19</v>
      </c>
      <c r="B72" s="6">
        <v>12234</v>
      </c>
      <c r="C72" s="2" t="str">
        <f>VLOOKUP(B72,'Center Name'!$A:$B,2,FALSE)</f>
        <v>Galleria at Roseville</v>
      </c>
      <c r="D72" s="6">
        <v>227516</v>
      </c>
      <c r="E72" s="53">
        <v>44895</v>
      </c>
      <c r="F72" t="s">
        <v>2762</v>
      </c>
      <c r="G72" s="87">
        <v>941481</v>
      </c>
      <c r="H72" s="60" t="s">
        <v>65</v>
      </c>
      <c r="I72" s="53"/>
      <c r="J72" s="53">
        <v>44853</v>
      </c>
      <c r="K72" s="12">
        <v>45369</v>
      </c>
      <c r="L72" s="51"/>
      <c r="M72" s="51">
        <v>-412500</v>
      </c>
      <c r="N72" s="62" t="s">
        <v>2827</v>
      </c>
      <c r="O72" s="1" t="s">
        <v>1019</v>
      </c>
    </row>
    <row r="73" spans="1:15" ht="26" x14ac:dyDescent="0.35">
      <c r="A73" t="s">
        <v>19</v>
      </c>
      <c r="B73" s="6">
        <v>12234</v>
      </c>
      <c r="C73" s="2" t="str">
        <f>VLOOKUP(B73,'Center Name'!$A:$B,2,FALSE)</f>
        <v>Galleria at Roseville</v>
      </c>
      <c r="D73" s="6">
        <v>227515</v>
      </c>
      <c r="E73" s="53">
        <v>44895</v>
      </c>
      <c r="F73" t="s">
        <v>2760</v>
      </c>
      <c r="G73" s="87">
        <v>941482</v>
      </c>
      <c r="H73" s="60" t="s">
        <v>65</v>
      </c>
      <c r="I73" s="53"/>
      <c r="J73" s="53">
        <v>44890</v>
      </c>
      <c r="K73" s="12">
        <v>45441</v>
      </c>
      <c r="L73" s="51"/>
      <c r="M73" s="51">
        <v>-252000</v>
      </c>
      <c r="N73" s="62" t="s">
        <v>2827</v>
      </c>
      <c r="O73" s="1" t="s">
        <v>1017</v>
      </c>
    </row>
    <row r="74" spans="1:15" x14ac:dyDescent="0.35">
      <c r="A74" t="s">
        <v>19</v>
      </c>
      <c r="B74" s="59">
        <v>12234</v>
      </c>
      <c r="C74" s="2" t="str">
        <f>VLOOKUP(B74,'Center Name'!$A:$B,2,FALSE)</f>
        <v>Galleria at Roseville</v>
      </c>
      <c r="D74" s="6">
        <v>222615</v>
      </c>
      <c r="E74" s="47">
        <v>44651</v>
      </c>
      <c r="F74" s="1" t="s">
        <v>92</v>
      </c>
      <c r="G74" s="87">
        <v>935976</v>
      </c>
      <c r="H74" s="59">
        <v>157</v>
      </c>
      <c r="I74" s="12">
        <v>44518</v>
      </c>
      <c r="J74" s="12"/>
      <c r="K74" s="12">
        <v>48244</v>
      </c>
      <c r="L74" s="51">
        <v>248433</v>
      </c>
      <c r="M74" s="51">
        <v>-248433</v>
      </c>
      <c r="N74" s="52" t="s">
        <v>93</v>
      </c>
      <c r="O74" s="1" t="s">
        <v>1021</v>
      </c>
    </row>
    <row r="75" spans="1:15" x14ac:dyDescent="0.35">
      <c r="A75" s="1" t="s">
        <v>19</v>
      </c>
      <c r="B75" s="6">
        <v>12234</v>
      </c>
      <c r="C75" s="2" t="str">
        <f>VLOOKUP(B75,'Center Name'!$A:$B,2,FALSE)</f>
        <v>Galleria at Roseville</v>
      </c>
      <c r="D75" s="6">
        <v>227038</v>
      </c>
      <c r="E75" s="53">
        <v>44804</v>
      </c>
      <c r="F75" t="s">
        <v>2292</v>
      </c>
      <c r="G75" s="104">
        <v>938608</v>
      </c>
      <c r="H75" s="60">
        <v>120</v>
      </c>
      <c r="I75" s="53"/>
      <c r="J75" s="53">
        <v>44842</v>
      </c>
      <c r="K75" s="12">
        <v>45572</v>
      </c>
      <c r="L75" s="51"/>
      <c r="M75" s="51">
        <v>-210000</v>
      </c>
      <c r="N75" s="117" t="s">
        <v>2373</v>
      </c>
      <c r="O75" s="1" t="s">
        <v>1020</v>
      </c>
    </row>
    <row r="76" spans="1:15" ht="26" x14ac:dyDescent="0.35">
      <c r="A76" t="s">
        <v>19</v>
      </c>
      <c r="B76" s="6">
        <v>12234</v>
      </c>
      <c r="C76" s="2" t="str">
        <f>VLOOKUP(B76,'Center Name'!$A:$B,2,FALSE)</f>
        <v>Galleria at Roseville</v>
      </c>
      <c r="D76" s="6">
        <v>227514</v>
      </c>
      <c r="E76" s="53">
        <v>44895</v>
      </c>
      <c r="F76" t="s">
        <v>2758</v>
      </c>
      <c r="G76" s="87">
        <v>43865</v>
      </c>
      <c r="H76" s="60" t="s">
        <v>65</v>
      </c>
      <c r="I76" s="53"/>
      <c r="J76" s="53"/>
      <c r="K76" s="12">
        <v>1</v>
      </c>
      <c r="L76" s="51"/>
      <c r="M76" s="51">
        <v>-200000</v>
      </c>
      <c r="N76" s="62" t="s">
        <v>2827</v>
      </c>
      <c r="O76" s="1" t="s">
        <v>1021</v>
      </c>
    </row>
    <row r="77" spans="1:15" ht="26" x14ac:dyDescent="0.35">
      <c r="A77" t="s">
        <v>19</v>
      </c>
      <c r="B77" s="6">
        <v>12234</v>
      </c>
      <c r="C77" s="2" t="str">
        <f>VLOOKUP(B77,'Center Name'!$A:$B,2,FALSE)</f>
        <v>Galleria at Roseville</v>
      </c>
      <c r="D77" s="6">
        <v>227576</v>
      </c>
      <c r="E77" s="53">
        <v>44895</v>
      </c>
      <c r="F77" t="s">
        <v>2764</v>
      </c>
      <c r="G77" s="87">
        <v>91009</v>
      </c>
      <c r="H77" s="60" t="s">
        <v>65</v>
      </c>
      <c r="I77" s="53"/>
      <c r="J77" s="53">
        <v>44896</v>
      </c>
      <c r="K77" s="12">
        <v>45626</v>
      </c>
      <c r="L77" s="51"/>
      <c r="M77" s="51">
        <v>-200000</v>
      </c>
      <c r="N77" s="62" t="s">
        <v>2827</v>
      </c>
      <c r="O77" s="1" t="s">
        <v>1020</v>
      </c>
    </row>
    <row r="78" spans="1:15" x14ac:dyDescent="0.35">
      <c r="A78" s="1" t="s">
        <v>19</v>
      </c>
      <c r="B78" s="6">
        <v>12234</v>
      </c>
      <c r="C78" s="2" t="str">
        <f>VLOOKUP(B78,'Center Name'!$A:$B,2,FALSE)</f>
        <v>Galleria at Roseville</v>
      </c>
      <c r="D78" s="6">
        <v>227039</v>
      </c>
      <c r="E78" s="53">
        <v>44804</v>
      </c>
      <c r="F78" t="s">
        <v>2294</v>
      </c>
      <c r="G78" s="104">
        <v>940713</v>
      </c>
      <c r="H78" s="60">
        <v>114</v>
      </c>
      <c r="I78" s="53"/>
      <c r="J78" s="53"/>
      <c r="K78" s="12">
        <v>45244</v>
      </c>
      <c r="L78" s="51"/>
      <c r="M78" s="51">
        <v>-149900</v>
      </c>
      <c r="N78" s="117" t="s">
        <v>2373</v>
      </c>
      <c r="O78" s="1" t="s">
        <v>1019</v>
      </c>
    </row>
    <row r="79" spans="1:15" x14ac:dyDescent="0.35">
      <c r="A79" t="s">
        <v>19</v>
      </c>
      <c r="B79" s="59">
        <v>12234</v>
      </c>
      <c r="C79" s="2" t="str">
        <f>VLOOKUP(B79,'Center Name'!$A:$B,2,FALSE)</f>
        <v>Galleria at Roseville</v>
      </c>
      <c r="D79" s="6">
        <v>222666</v>
      </c>
      <c r="E79" s="47">
        <v>44531</v>
      </c>
      <c r="F79" s="1" t="s">
        <v>90</v>
      </c>
      <c r="G79" s="87">
        <v>936482</v>
      </c>
      <c r="H79" s="59">
        <v>1067</v>
      </c>
      <c r="I79" s="12">
        <v>44671</v>
      </c>
      <c r="J79" s="12"/>
      <c r="K79" s="12">
        <v>48334</v>
      </c>
      <c r="L79" s="51">
        <v>3971750</v>
      </c>
      <c r="M79" s="51">
        <v>-141631.53</v>
      </c>
      <c r="N79" s="52" t="s">
        <v>51</v>
      </c>
      <c r="O79" s="1" t="s">
        <v>1017</v>
      </c>
    </row>
    <row r="80" spans="1:15" x14ac:dyDescent="0.35">
      <c r="A80" t="s">
        <v>19</v>
      </c>
      <c r="B80" s="59">
        <v>12234</v>
      </c>
      <c r="C80" s="2" t="str">
        <f>VLOOKUP(B80,'Center Name'!$A:$B,2,FALSE)</f>
        <v>Galleria at Roseville</v>
      </c>
      <c r="D80" s="6">
        <v>223631</v>
      </c>
      <c r="E80" s="47">
        <v>44652</v>
      </c>
      <c r="F80" s="1" t="s">
        <v>94</v>
      </c>
      <c r="G80" s="87">
        <v>937981</v>
      </c>
      <c r="H80" s="59">
        <v>159</v>
      </c>
      <c r="I80" s="12">
        <v>44722</v>
      </c>
      <c r="J80" s="12"/>
      <c r="K80" s="12">
        <v>47542</v>
      </c>
      <c r="L80" s="51">
        <v>265000</v>
      </c>
      <c r="M80" s="51">
        <v>-132500</v>
      </c>
      <c r="N80" s="52" t="s">
        <v>93</v>
      </c>
      <c r="O80" s="1" t="s">
        <v>1019</v>
      </c>
    </row>
    <row r="81" spans="1:15" x14ac:dyDescent="0.35">
      <c r="A81" s="1" t="s">
        <v>19</v>
      </c>
      <c r="B81" s="6">
        <v>12234</v>
      </c>
      <c r="C81" s="2" t="str">
        <f>VLOOKUP(B81,'Center Name'!$A:$B,2,FALSE)</f>
        <v>Galleria at Roseville</v>
      </c>
      <c r="D81" s="6">
        <v>227040</v>
      </c>
      <c r="E81" s="53">
        <v>44804</v>
      </c>
      <c r="F81" t="s">
        <v>2296</v>
      </c>
      <c r="G81" s="104">
        <v>938786</v>
      </c>
      <c r="H81" s="60">
        <v>130</v>
      </c>
      <c r="I81" s="53"/>
      <c r="J81" s="53"/>
      <c r="K81" s="12">
        <v>45808</v>
      </c>
      <c r="L81" s="51"/>
      <c r="M81" s="51">
        <v>-132000</v>
      </c>
      <c r="N81" s="117" t="s">
        <v>2373</v>
      </c>
      <c r="O81" s="1" t="s">
        <v>1017</v>
      </c>
    </row>
    <row r="82" spans="1:15" ht="26" x14ac:dyDescent="0.35">
      <c r="A82" t="s">
        <v>19</v>
      </c>
      <c r="B82" s="6">
        <v>12234</v>
      </c>
      <c r="C82" s="2" t="str">
        <f>VLOOKUP(B82,'Center Name'!$A:$B,2,FALSE)</f>
        <v>Galleria at Roseville</v>
      </c>
      <c r="D82" s="6">
        <v>227512</v>
      </c>
      <c r="E82" s="53">
        <v>44895</v>
      </c>
      <c r="F82" t="s">
        <v>2754</v>
      </c>
      <c r="G82" s="87">
        <v>90208</v>
      </c>
      <c r="H82" s="60" t="s">
        <v>65</v>
      </c>
      <c r="I82" s="53"/>
      <c r="J82" s="53"/>
      <c r="K82" s="12">
        <v>1</v>
      </c>
      <c r="L82" s="51"/>
      <c r="M82" s="51">
        <v>-50000</v>
      </c>
      <c r="N82" s="62" t="s">
        <v>2827</v>
      </c>
      <c r="O82" s="1" t="s">
        <v>1018</v>
      </c>
    </row>
    <row r="83" spans="1:15" x14ac:dyDescent="0.35">
      <c r="A83" s="1" t="s">
        <v>19</v>
      </c>
      <c r="B83" s="6">
        <v>12234</v>
      </c>
      <c r="C83" s="2" t="str">
        <f>VLOOKUP(B83,'Center Name'!$A:$B,2,FALSE)</f>
        <v>Galleria at Roseville</v>
      </c>
      <c r="D83" s="6">
        <v>227041</v>
      </c>
      <c r="E83" s="53">
        <v>44804</v>
      </c>
      <c r="F83" t="s">
        <v>2298</v>
      </c>
      <c r="G83" s="104">
        <v>940090</v>
      </c>
      <c r="H83" s="60">
        <v>9201</v>
      </c>
      <c r="I83" s="53"/>
      <c r="J83" s="53">
        <v>44757</v>
      </c>
      <c r="K83" s="12">
        <v>45121</v>
      </c>
      <c r="L83" s="51"/>
      <c r="M83" s="51">
        <v>-25000</v>
      </c>
      <c r="N83" s="117" t="s">
        <v>2373</v>
      </c>
      <c r="O83" s="1" t="s">
        <v>1018</v>
      </c>
    </row>
    <row r="84" spans="1:15" ht="12.75" customHeight="1" x14ac:dyDescent="0.35">
      <c r="A84" t="s">
        <v>19</v>
      </c>
      <c r="B84" s="6">
        <v>12235</v>
      </c>
      <c r="C84" s="2" t="str">
        <f>VLOOKUP(B84,'Center Name'!$A:$B,2,FALSE)</f>
        <v>Garden State Plaza</v>
      </c>
      <c r="D84" s="6">
        <v>227521</v>
      </c>
      <c r="E84" s="53">
        <v>44895</v>
      </c>
      <c r="F84" t="s">
        <v>2634</v>
      </c>
      <c r="G84" s="111">
        <v>942403</v>
      </c>
      <c r="H84" s="60">
        <v>2135</v>
      </c>
      <c r="I84" s="53"/>
      <c r="J84" s="53">
        <v>45035</v>
      </c>
      <c r="K84" s="12">
        <v>45400</v>
      </c>
      <c r="L84" s="51"/>
      <c r="M84" s="51">
        <v>-6250000</v>
      </c>
      <c r="N84" s="62" t="s">
        <v>2827</v>
      </c>
      <c r="O84" s="1" t="s">
        <v>1018</v>
      </c>
    </row>
    <row r="85" spans="1:15" ht="12.75" customHeight="1" x14ac:dyDescent="0.35">
      <c r="A85" t="s">
        <v>19</v>
      </c>
      <c r="B85" s="6">
        <v>12235</v>
      </c>
      <c r="C85" s="2" t="str">
        <f>VLOOKUP(B85,'Center Name'!$A:$B,2,FALSE)</f>
        <v>Garden State Plaza</v>
      </c>
      <c r="D85" s="6">
        <v>227522</v>
      </c>
      <c r="E85" s="53">
        <v>44895</v>
      </c>
      <c r="F85" t="s">
        <v>2636</v>
      </c>
      <c r="G85" s="111">
        <v>941908</v>
      </c>
      <c r="H85" s="60">
        <v>1147</v>
      </c>
      <c r="I85" s="53"/>
      <c r="J85" s="53">
        <v>44898</v>
      </c>
      <c r="K85" s="12">
        <v>45262</v>
      </c>
      <c r="L85" s="51"/>
      <c r="M85" s="51">
        <v>-6250000</v>
      </c>
      <c r="N85" s="62" t="s">
        <v>2827</v>
      </c>
      <c r="O85" s="1" t="s">
        <v>1017</v>
      </c>
    </row>
    <row r="86" spans="1:15" customFormat="1" x14ac:dyDescent="0.35">
      <c r="A86" t="s">
        <v>19</v>
      </c>
      <c r="B86" s="59">
        <v>12235</v>
      </c>
      <c r="C86" s="2" t="str">
        <f>VLOOKUP(B86,'Center Name'!$A:$B,2,FALSE)</f>
        <v>Garden State Plaza</v>
      </c>
      <c r="D86" s="6">
        <v>221912</v>
      </c>
      <c r="E86" s="47">
        <v>44469</v>
      </c>
      <c r="F86" s="1" t="s">
        <v>101</v>
      </c>
      <c r="G86" s="87">
        <v>935847</v>
      </c>
      <c r="H86" s="59" t="s">
        <v>102</v>
      </c>
      <c r="I86" s="12">
        <v>44866</v>
      </c>
      <c r="J86" s="12"/>
      <c r="K86" s="12">
        <v>50344</v>
      </c>
      <c r="L86" s="51">
        <v>4900000</v>
      </c>
      <c r="M86" s="51">
        <v>-2883842.8800000004</v>
      </c>
      <c r="N86" s="67" t="s">
        <v>24</v>
      </c>
      <c r="O86" s="1" t="s">
        <v>1021</v>
      </c>
    </row>
    <row r="87" spans="1:15" x14ac:dyDescent="0.35">
      <c r="A87" s="1" t="s">
        <v>19</v>
      </c>
      <c r="B87" s="6">
        <v>12235</v>
      </c>
      <c r="C87" s="2" t="str">
        <f>VLOOKUP(B87,'Center Name'!$A:$B,2,FALSE)</f>
        <v>Garden State Plaza</v>
      </c>
      <c r="D87" s="6">
        <v>223624</v>
      </c>
      <c r="E87" s="53">
        <v>44651</v>
      </c>
      <c r="F87" t="s">
        <v>109</v>
      </c>
      <c r="G87" s="87">
        <v>45786</v>
      </c>
      <c r="H87" s="60">
        <v>1120</v>
      </c>
      <c r="I87" s="12"/>
      <c r="J87" s="12"/>
      <c r="K87" s="12">
        <v>48548</v>
      </c>
      <c r="L87" s="51"/>
      <c r="M87" s="51">
        <v>-1246200</v>
      </c>
      <c r="N87" s="67" t="s">
        <v>24</v>
      </c>
      <c r="O87" t="s">
        <v>1018</v>
      </c>
    </row>
    <row r="88" spans="1:15" ht="26" x14ac:dyDescent="0.35">
      <c r="A88" t="s">
        <v>19</v>
      </c>
      <c r="B88" s="6">
        <v>12235</v>
      </c>
      <c r="C88" s="2" t="str">
        <f>VLOOKUP(B88,'Center Name'!$A:$B,2,FALSE)</f>
        <v>Garden State Plaza</v>
      </c>
      <c r="D88" s="6">
        <v>227517</v>
      </c>
      <c r="E88" s="53">
        <v>44895</v>
      </c>
      <c r="F88" t="s">
        <v>2626</v>
      </c>
      <c r="G88" s="87">
        <v>942399</v>
      </c>
      <c r="H88" s="60" t="s">
        <v>2828</v>
      </c>
      <c r="I88" s="53"/>
      <c r="J88" s="53">
        <v>45078</v>
      </c>
      <c r="K88" s="12">
        <v>45443</v>
      </c>
      <c r="L88" s="51"/>
      <c r="M88" s="51">
        <v>-739040.88</v>
      </c>
      <c r="N88" s="62" t="s">
        <v>2827</v>
      </c>
      <c r="O88" s="1" t="s">
        <v>1018</v>
      </c>
    </row>
    <row r="89" spans="1:15" ht="26" x14ac:dyDescent="0.35">
      <c r="A89" t="s">
        <v>19</v>
      </c>
      <c r="B89" s="6">
        <v>12235</v>
      </c>
      <c r="C89" s="2" t="str">
        <f>VLOOKUP(B89,'Center Name'!$A:$B,2,FALSE)</f>
        <v>Garden State Plaza</v>
      </c>
      <c r="D89" s="6">
        <v>227577</v>
      </c>
      <c r="E89" s="53">
        <v>44895</v>
      </c>
      <c r="F89" t="s">
        <v>2638</v>
      </c>
      <c r="G89" s="87">
        <v>937231</v>
      </c>
      <c r="H89" s="60" t="s">
        <v>2829</v>
      </c>
      <c r="I89" s="53"/>
      <c r="J89" s="53">
        <v>44833</v>
      </c>
      <c r="K89" s="12">
        <v>45197</v>
      </c>
      <c r="L89" s="51"/>
      <c r="M89" s="51">
        <v>-666678</v>
      </c>
      <c r="N89" s="62" t="s">
        <v>2827</v>
      </c>
      <c r="O89" s="1" t="s">
        <v>1018</v>
      </c>
    </row>
    <row r="90" spans="1:15" customFormat="1" x14ac:dyDescent="0.35">
      <c r="A90" s="1" t="s">
        <v>19</v>
      </c>
      <c r="B90" s="6">
        <v>12235</v>
      </c>
      <c r="C90" s="2" t="str">
        <f>VLOOKUP(B90,'Center Name'!$A:$B,2,FALSE)</f>
        <v>Garden State Plaza</v>
      </c>
      <c r="D90" s="6">
        <v>227043</v>
      </c>
      <c r="E90" s="53">
        <v>44804</v>
      </c>
      <c r="F90" t="s">
        <v>2140</v>
      </c>
      <c r="G90" s="104">
        <v>57353</v>
      </c>
      <c r="H90" s="60" t="s">
        <v>2388</v>
      </c>
      <c r="I90" s="53"/>
      <c r="J90" s="53">
        <v>44835</v>
      </c>
      <c r="K90" s="12">
        <v>45565</v>
      </c>
      <c r="L90" s="51"/>
      <c r="M90" s="51">
        <v>-556240</v>
      </c>
      <c r="N90" s="117" t="s">
        <v>2373</v>
      </c>
      <c r="O90" s="1" t="s">
        <v>1017</v>
      </c>
    </row>
    <row r="91" spans="1:15" customFormat="1" x14ac:dyDescent="0.35">
      <c r="A91" s="1" t="s">
        <v>19</v>
      </c>
      <c r="B91" s="6">
        <v>12235</v>
      </c>
      <c r="C91" s="2" t="str">
        <f>VLOOKUP(B91,'Center Name'!$A:$B,2,FALSE)</f>
        <v>Garden State Plaza</v>
      </c>
      <c r="D91" s="6">
        <v>220591</v>
      </c>
      <c r="E91" s="53">
        <v>44561</v>
      </c>
      <c r="F91" t="s">
        <v>103</v>
      </c>
      <c r="G91" s="87">
        <v>931759</v>
      </c>
      <c r="H91" s="60" t="s">
        <v>73</v>
      </c>
      <c r="I91" s="12">
        <v>44348</v>
      </c>
      <c r="J91" s="12"/>
      <c r="K91" s="12">
        <v>45077</v>
      </c>
      <c r="L91" s="51">
        <v>475000</v>
      </c>
      <c r="M91" s="51">
        <v>-475000</v>
      </c>
      <c r="N91" s="67" t="s">
        <v>75</v>
      </c>
      <c r="O91" s="1" t="s">
        <v>1018</v>
      </c>
    </row>
    <row r="92" spans="1:15" customFormat="1" x14ac:dyDescent="0.35">
      <c r="A92" t="s">
        <v>19</v>
      </c>
      <c r="B92" s="59">
        <v>12235</v>
      </c>
      <c r="C92" s="2" t="str">
        <f>VLOOKUP(B92,'Center Name'!$A:$B,2,FALSE)</f>
        <v>Garden State Plaza</v>
      </c>
      <c r="D92" s="6">
        <v>221212</v>
      </c>
      <c r="E92" s="47">
        <v>44309</v>
      </c>
      <c r="F92" s="1" t="s">
        <v>98</v>
      </c>
      <c r="G92" s="87">
        <v>934120</v>
      </c>
      <c r="H92" s="59" t="s">
        <v>99</v>
      </c>
      <c r="I92" s="12">
        <v>44432</v>
      </c>
      <c r="J92" s="12"/>
      <c r="K92" s="12">
        <v>45161</v>
      </c>
      <c r="L92" s="51">
        <v>448700</v>
      </c>
      <c r="M92" s="51">
        <v>-448700</v>
      </c>
      <c r="N92" s="67" t="s">
        <v>75</v>
      </c>
      <c r="O92" s="1" t="s">
        <v>1018</v>
      </c>
    </row>
    <row r="93" spans="1:15" customFormat="1" x14ac:dyDescent="0.35">
      <c r="A93" s="1" t="s">
        <v>19</v>
      </c>
      <c r="B93" s="6">
        <v>12235</v>
      </c>
      <c r="C93" s="2" t="str">
        <f>VLOOKUP(B93,'Center Name'!$A:$B,2,FALSE)</f>
        <v>Garden State Plaza</v>
      </c>
      <c r="D93" s="6">
        <v>223086</v>
      </c>
      <c r="E93" s="47">
        <v>44561</v>
      </c>
      <c r="F93" t="s">
        <v>104</v>
      </c>
      <c r="G93" s="87">
        <v>23257</v>
      </c>
      <c r="H93" s="60">
        <v>1039</v>
      </c>
      <c r="I93" s="53">
        <v>44500</v>
      </c>
      <c r="J93" s="53"/>
      <c r="K93" s="12">
        <v>48244</v>
      </c>
      <c r="L93" s="51">
        <v>363400</v>
      </c>
      <c r="M93" s="51">
        <v>-369040</v>
      </c>
      <c r="N93" s="67" t="s">
        <v>24</v>
      </c>
      <c r="O93" s="1" t="s">
        <v>1018</v>
      </c>
    </row>
    <row r="94" spans="1:15" customFormat="1" x14ac:dyDescent="0.35">
      <c r="A94" s="1" t="s">
        <v>19</v>
      </c>
      <c r="B94" s="6">
        <v>12235</v>
      </c>
      <c r="C94" s="2" t="str">
        <f>VLOOKUP(B94,'Center Name'!$A:$B,2,FALSE)</f>
        <v>Garden State Plaza</v>
      </c>
      <c r="D94" s="6">
        <v>222672</v>
      </c>
      <c r="E94" s="53">
        <v>44651</v>
      </c>
      <c r="F94" t="s">
        <v>92</v>
      </c>
      <c r="G94" s="87">
        <v>936430</v>
      </c>
      <c r="H94" s="60" t="s">
        <v>110</v>
      </c>
      <c r="I94" s="12"/>
      <c r="J94" s="12">
        <v>44562</v>
      </c>
      <c r="K94" s="12">
        <v>45107</v>
      </c>
      <c r="L94" s="51"/>
      <c r="M94" s="51">
        <v>-342100</v>
      </c>
      <c r="N94" s="67"/>
      <c r="O94" s="1" t="s">
        <v>1018</v>
      </c>
    </row>
    <row r="95" spans="1:15" customFormat="1" x14ac:dyDescent="0.35">
      <c r="A95" s="1" t="s">
        <v>19</v>
      </c>
      <c r="B95" s="6">
        <v>12235</v>
      </c>
      <c r="C95" s="2" t="str">
        <f>VLOOKUP(B95,'Center Name'!$A:$B,2,FALSE)</f>
        <v>Garden State Plaza</v>
      </c>
      <c r="D95" s="6">
        <v>222865</v>
      </c>
      <c r="E95" s="53">
        <v>44505</v>
      </c>
      <c r="F95" t="s">
        <v>107</v>
      </c>
      <c r="G95" s="87">
        <v>930738</v>
      </c>
      <c r="H95" s="60" t="s">
        <v>108</v>
      </c>
      <c r="I95" s="12">
        <v>44608</v>
      </c>
      <c r="J95" s="12"/>
      <c r="K95" s="12">
        <v>45153</v>
      </c>
      <c r="L95" s="51">
        <v>911300</v>
      </c>
      <c r="M95" s="51">
        <f>-911300+303766.66+303766.66</f>
        <v>-303766.68000000011</v>
      </c>
      <c r="N95" s="67" t="s">
        <v>44</v>
      </c>
      <c r="O95" s="1" t="s">
        <v>1018</v>
      </c>
    </row>
    <row r="96" spans="1:15" ht="12.75" customHeight="1" x14ac:dyDescent="0.35">
      <c r="A96" s="1" t="s">
        <v>19</v>
      </c>
      <c r="B96" s="6">
        <v>12235</v>
      </c>
      <c r="C96" s="2" t="str">
        <f>VLOOKUP(B96,'Center Name'!$A:$B,2,FALSE)</f>
        <v>Garden State Plaza</v>
      </c>
      <c r="D96" s="6">
        <v>222924</v>
      </c>
      <c r="E96" s="47">
        <v>44505</v>
      </c>
      <c r="F96" t="s">
        <v>105</v>
      </c>
      <c r="G96" s="87">
        <v>931017</v>
      </c>
      <c r="H96" s="60" t="s">
        <v>106</v>
      </c>
      <c r="I96" s="53">
        <v>44643</v>
      </c>
      <c r="J96" s="53"/>
      <c r="K96" s="12">
        <v>45007</v>
      </c>
      <c r="L96" s="51">
        <v>814755</v>
      </c>
      <c r="M96" s="51">
        <f>-814755+271585+271585</f>
        <v>-271585</v>
      </c>
      <c r="N96" s="67" t="s">
        <v>21</v>
      </c>
      <c r="O96" s="1" t="s">
        <v>1018</v>
      </c>
    </row>
    <row r="97" spans="1:15" ht="12.75" customHeight="1" x14ac:dyDescent="0.35">
      <c r="A97" s="1" t="s">
        <v>19</v>
      </c>
      <c r="B97" s="6">
        <v>12235</v>
      </c>
      <c r="C97" s="2" t="str">
        <f>VLOOKUP(B97,'Center Name'!$A:$B,2,FALSE)</f>
        <v>Garden State Plaza</v>
      </c>
      <c r="D97" s="6">
        <v>227050</v>
      </c>
      <c r="E97" s="53">
        <v>44804</v>
      </c>
      <c r="F97" t="s">
        <v>2151</v>
      </c>
      <c r="G97" s="104">
        <v>938874</v>
      </c>
      <c r="H97" s="60" t="s">
        <v>2387</v>
      </c>
      <c r="I97" s="53"/>
      <c r="J97" s="53">
        <v>44880</v>
      </c>
      <c r="K97" s="12">
        <v>45244</v>
      </c>
      <c r="L97" s="51"/>
      <c r="M97" s="51">
        <v>-251100</v>
      </c>
      <c r="N97" s="117" t="s">
        <v>2373</v>
      </c>
      <c r="O97" s="1" t="s">
        <v>1017</v>
      </c>
    </row>
    <row r="98" spans="1:15" ht="12.75" customHeight="1" x14ac:dyDescent="0.35">
      <c r="A98" s="1" t="s">
        <v>19</v>
      </c>
      <c r="B98" s="6">
        <v>12235</v>
      </c>
      <c r="C98" s="2" t="str">
        <f>VLOOKUP(B98,'Center Name'!$A:$B,2,FALSE)</f>
        <v>Garden State Plaza</v>
      </c>
      <c r="D98" s="6">
        <v>227045</v>
      </c>
      <c r="E98" s="53">
        <v>44804</v>
      </c>
      <c r="F98" t="s">
        <v>2143</v>
      </c>
      <c r="G98" s="104">
        <v>938732</v>
      </c>
      <c r="H98" s="60">
        <v>1206</v>
      </c>
      <c r="I98" s="53"/>
      <c r="J98" s="53">
        <v>44835</v>
      </c>
      <c r="K98" s="12">
        <v>45199</v>
      </c>
      <c r="L98" s="51"/>
      <c r="M98" s="51">
        <v>-225000</v>
      </c>
      <c r="N98" s="117" t="s">
        <v>21</v>
      </c>
      <c r="O98" s="1" t="s">
        <v>1018</v>
      </c>
    </row>
    <row r="99" spans="1:15" ht="12.75" customHeight="1" x14ac:dyDescent="0.35">
      <c r="A99" t="s">
        <v>19</v>
      </c>
      <c r="B99" s="6">
        <v>12235</v>
      </c>
      <c r="C99" s="2" t="str">
        <f>VLOOKUP(B99,'Center Name'!$A:$B,2,FALSE)</f>
        <v>Garden State Plaza</v>
      </c>
      <c r="D99" s="6">
        <v>227046</v>
      </c>
      <c r="E99" s="53">
        <v>44895</v>
      </c>
      <c r="F99" t="s">
        <v>2623</v>
      </c>
      <c r="G99" s="87">
        <v>938627</v>
      </c>
      <c r="H99" s="60" t="s">
        <v>2831</v>
      </c>
      <c r="I99" s="53"/>
      <c r="J99" s="53">
        <v>44805</v>
      </c>
      <c r="K99" s="12">
        <v>45169</v>
      </c>
      <c r="L99" s="51"/>
      <c r="M99" s="51">
        <v>-214800</v>
      </c>
      <c r="N99" s="62" t="s">
        <v>2827</v>
      </c>
      <c r="O99" t="s">
        <v>1018</v>
      </c>
    </row>
    <row r="100" spans="1:15" ht="12.75" customHeight="1" x14ac:dyDescent="0.35">
      <c r="A100" t="s">
        <v>19</v>
      </c>
      <c r="B100" s="59">
        <v>12235</v>
      </c>
      <c r="C100" s="2" t="str">
        <f>VLOOKUP(B100,'Center Name'!$A:$B,2,FALSE)</f>
        <v>Garden State Plaza</v>
      </c>
      <c r="D100" s="6">
        <v>221221</v>
      </c>
      <c r="E100" s="47">
        <v>44312</v>
      </c>
      <c r="F100" s="1" t="s">
        <v>100</v>
      </c>
      <c r="G100" s="87">
        <v>934939</v>
      </c>
      <c r="H100" s="59">
        <v>1204</v>
      </c>
      <c r="I100" s="12">
        <v>44372</v>
      </c>
      <c r="J100" s="12"/>
      <c r="K100" s="12">
        <v>45101</v>
      </c>
      <c r="L100" s="51">
        <v>187380</v>
      </c>
      <c r="M100" s="51">
        <v>-187380</v>
      </c>
      <c r="N100" s="67" t="s">
        <v>75</v>
      </c>
      <c r="O100" s="1" t="s">
        <v>1020</v>
      </c>
    </row>
    <row r="101" spans="1:15" ht="46.5" customHeight="1" x14ac:dyDescent="0.35">
      <c r="A101" t="s">
        <v>19</v>
      </c>
      <c r="B101" s="6">
        <v>12235</v>
      </c>
      <c r="C101" s="2" t="str">
        <f>VLOOKUP(B101,'Center Name'!$A:$B,2,FALSE)</f>
        <v>Garden State Plaza</v>
      </c>
      <c r="D101" s="6">
        <v>227518</v>
      </c>
      <c r="E101" s="53">
        <v>44895</v>
      </c>
      <c r="F101" t="s">
        <v>2628</v>
      </c>
      <c r="G101" s="87">
        <v>942080</v>
      </c>
      <c r="H101" s="60" t="s">
        <v>2832</v>
      </c>
      <c r="I101" s="53"/>
      <c r="J101" s="53">
        <v>44913</v>
      </c>
      <c r="K101" s="12">
        <v>45643</v>
      </c>
      <c r="L101" s="51"/>
      <c r="M101" s="51">
        <v>-182520</v>
      </c>
      <c r="N101" s="62" t="s">
        <v>2827</v>
      </c>
      <c r="O101" s="1" t="s">
        <v>1018</v>
      </c>
    </row>
    <row r="102" spans="1:15" ht="14.25" customHeight="1" x14ac:dyDescent="0.35">
      <c r="A102" s="1" t="s">
        <v>19</v>
      </c>
      <c r="B102" s="6">
        <v>12235</v>
      </c>
      <c r="C102" s="2" t="str">
        <f>VLOOKUP(B102,'Center Name'!$A:$B,2,FALSE)</f>
        <v>Garden State Plaza</v>
      </c>
      <c r="D102" s="6">
        <v>227051</v>
      </c>
      <c r="E102" s="53">
        <v>44804</v>
      </c>
      <c r="F102" t="s">
        <v>2153</v>
      </c>
      <c r="G102" s="104">
        <v>36063</v>
      </c>
      <c r="H102" s="60" t="s">
        <v>279</v>
      </c>
      <c r="I102" s="53"/>
      <c r="J102" s="53">
        <v>44820</v>
      </c>
      <c r="K102" s="12">
        <v>45184</v>
      </c>
      <c r="L102" s="51"/>
      <c r="M102" s="51">
        <v>-171450</v>
      </c>
      <c r="N102" s="117" t="s">
        <v>2373</v>
      </c>
      <c r="O102" s="1" t="s">
        <v>1018</v>
      </c>
    </row>
    <row r="103" spans="1:15" customFormat="1" x14ac:dyDescent="0.35">
      <c r="A103" s="1" t="s">
        <v>19</v>
      </c>
      <c r="B103" s="6">
        <v>12235</v>
      </c>
      <c r="C103" s="2" t="str">
        <f>VLOOKUP(B103,'Center Name'!$A:$B,2,FALSE)</f>
        <v>Garden State Plaza</v>
      </c>
      <c r="D103" s="6">
        <v>223902</v>
      </c>
      <c r="E103" s="53">
        <v>44681</v>
      </c>
      <c r="F103" t="s">
        <v>111</v>
      </c>
      <c r="G103" s="87">
        <v>938018</v>
      </c>
      <c r="H103" s="60"/>
      <c r="I103" s="12"/>
      <c r="J103" s="12">
        <v>44774</v>
      </c>
      <c r="K103" s="12">
        <v>45138</v>
      </c>
      <c r="L103" s="51">
        <v>167140.32</v>
      </c>
      <c r="M103" s="51">
        <v>-167140.32</v>
      </c>
      <c r="N103" s="67"/>
      <c r="O103" s="1" t="s">
        <v>1018</v>
      </c>
    </row>
    <row r="104" spans="1:15" customFormat="1" ht="12.65" customHeight="1" x14ac:dyDescent="0.35">
      <c r="A104" t="s">
        <v>19</v>
      </c>
      <c r="B104" s="6">
        <v>12235</v>
      </c>
      <c r="C104" s="2" t="str">
        <f>VLOOKUP(B104,'Center Name'!$A:$B,2,FALSE)</f>
        <v>Garden State Plaza</v>
      </c>
      <c r="D104" s="6">
        <v>227520</v>
      </c>
      <c r="E104" s="53">
        <v>44895</v>
      </c>
      <c r="F104" t="s">
        <v>2632</v>
      </c>
      <c r="G104" s="87">
        <v>941650</v>
      </c>
      <c r="H104" s="60" t="s">
        <v>2833</v>
      </c>
      <c r="I104" s="53"/>
      <c r="J104" s="53">
        <v>44895</v>
      </c>
      <c r="K104" s="12">
        <v>45625</v>
      </c>
      <c r="L104" s="51"/>
      <c r="M104" s="51">
        <v>-166500</v>
      </c>
      <c r="N104" s="62" t="s">
        <v>2827</v>
      </c>
      <c r="O104" s="1" t="s">
        <v>1017</v>
      </c>
    </row>
    <row r="105" spans="1:15" customFormat="1" x14ac:dyDescent="0.35">
      <c r="A105" s="1" t="s">
        <v>19</v>
      </c>
      <c r="B105" s="6">
        <v>12235</v>
      </c>
      <c r="C105" s="2" t="str">
        <f>VLOOKUP(B105,'Center Name'!$A:$B,2,FALSE)</f>
        <v>Garden State Plaza</v>
      </c>
      <c r="D105" s="6">
        <v>227048</v>
      </c>
      <c r="E105" s="53">
        <v>44804</v>
      </c>
      <c r="F105" t="s">
        <v>2147</v>
      </c>
      <c r="G105" s="104">
        <v>934725</v>
      </c>
      <c r="H105" s="60">
        <v>2313</v>
      </c>
      <c r="I105" s="53"/>
      <c r="J105" s="53">
        <v>44824</v>
      </c>
      <c r="K105" s="12">
        <v>45188</v>
      </c>
      <c r="L105" s="51"/>
      <c r="M105" s="51">
        <v>-163900</v>
      </c>
      <c r="N105" s="117" t="s">
        <v>2373</v>
      </c>
      <c r="O105" t="s">
        <v>1018</v>
      </c>
    </row>
    <row r="106" spans="1:15" x14ac:dyDescent="0.35">
      <c r="A106" s="1" t="s">
        <v>19</v>
      </c>
      <c r="B106" s="6">
        <v>12235</v>
      </c>
      <c r="C106" s="2" t="str">
        <f>VLOOKUP(B106,'Center Name'!$A:$B,2,FALSE)</f>
        <v>Garden State Plaza</v>
      </c>
      <c r="D106" s="6">
        <v>227049</v>
      </c>
      <c r="E106" s="53">
        <v>44804</v>
      </c>
      <c r="F106" t="s">
        <v>2149</v>
      </c>
      <c r="G106" s="104">
        <v>24985</v>
      </c>
      <c r="H106" s="60">
        <v>1108</v>
      </c>
      <c r="I106" s="53">
        <v>44682</v>
      </c>
      <c r="J106" s="53">
        <v>44682</v>
      </c>
      <c r="K106" s="12">
        <v>45046</v>
      </c>
      <c r="L106" s="51"/>
      <c r="M106" s="51">
        <v>-100160</v>
      </c>
      <c r="N106" s="117" t="s">
        <v>2373</v>
      </c>
      <c r="O106" s="1" t="s">
        <v>1017</v>
      </c>
    </row>
    <row r="107" spans="1:15" ht="12.75" customHeight="1" x14ac:dyDescent="0.35">
      <c r="A107" t="s">
        <v>19</v>
      </c>
      <c r="B107" s="6">
        <v>12235</v>
      </c>
      <c r="C107" s="2" t="str">
        <f>VLOOKUP(B107,'Center Name'!$A:$B,2,FALSE)</f>
        <v>Garden State Plaza</v>
      </c>
      <c r="D107" s="6">
        <v>227519</v>
      </c>
      <c r="E107" s="53">
        <v>44895</v>
      </c>
      <c r="F107" t="s">
        <v>2630</v>
      </c>
      <c r="G107" s="87">
        <v>942402</v>
      </c>
      <c r="H107" s="60">
        <v>2350</v>
      </c>
      <c r="I107" s="53"/>
      <c r="J107" s="53">
        <v>45061</v>
      </c>
      <c r="K107" s="12">
        <v>45791</v>
      </c>
      <c r="L107" s="51"/>
      <c r="M107" s="51">
        <v>-84000</v>
      </c>
      <c r="N107" s="62" t="s">
        <v>2827</v>
      </c>
      <c r="O107" s="1" t="s">
        <v>1018</v>
      </c>
    </row>
    <row r="108" spans="1:15" ht="12.75" customHeight="1" x14ac:dyDescent="0.35">
      <c r="A108" s="1" t="s">
        <v>19</v>
      </c>
      <c r="B108" s="6">
        <v>12235</v>
      </c>
      <c r="C108" s="2" t="str">
        <f>VLOOKUP(B108,'Center Name'!$A:$B,2,FALSE)</f>
        <v>Garden State Plaza</v>
      </c>
      <c r="D108" s="6">
        <v>227047</v>
      </c>
      <c r="E108" s="53">
        <v>44804</v>
      </c>
      <c r="F108" t="s">
        <v>2145</v>
      </c>
      <c r="G108" s="104">
        <v>938558</v>
      </c>
      <c r="H108" s="60">
        <v>2300</v>
      </c>
      <c r="I108" s="53"/>
      <c r="J108" s="53">
        <v>44772</v>
      </c>
      <c r="K108" s="12">
        <v>45136</v>
      </c>
      <c r="L108" s="51"/>
      <c r="M108" s="51">
        <v>-50000</v>
      </c>
      <c r="N108" s="117" t="s">
        <v>2373</v>
      </c>
      <c r="O108" s="1" t="s">
        <v>1018</v>
      </c>
    </row>
    <row r="109" spans="1:15" ht="12.65" customHeight="1" x14ac:dyDescent="0.35">
      <c r="A109" t="s">
        <v>19</v>
      </c>
      <c r="B109" s="59">
        <v>12235</v>
      </c>
      <c r="C109" s="2" t="str">
        <f>VLOOKUP(B109,'Center Name'!$A:$B,2,FALSE)</f>
        <v>Garden State Plaza</v>
      </c>
      <c r="D109" s="6">
        <v>214031</v>
      </c>
      <c r="E109" s="47">
        <v>43805</v>
      </c>
      <c r="F109" s="1" t="s">
        <v>96</v>
      </c>
      <c r="G109" s="87">
        <v>23608</v>
      </c>
      <c r="H109" s="59" t="s">
        <v>97</v>
      </c>
      <c r="I109" s="12">
        <v>43922</v>
      </c>
      <c r="J109" s="12"/>
      <c r="K109" s="12">
        <v>44957</v>
      </c>
      <c r="L109" s="51">
        <v>100000</v>
      </c>
      <c r="M109" s="51">
        <f>-100000+70000</f>
        <v>-30000</v>
      </c>
      <c r="N109" s="67" t="s">
        <v>51</v>
      </c>
      <c r="O109" s="1" t="s">
        <v>1018</v>
      </c>
    </row>
    <row r="110" spans="1:15" ht="12.75" customHeight="1" x14ac:dyDescent="0.35">
      <c r="A110" s="1" t="s">
        <v>19</v>
      </c>
      <c r="B110" s="105">
        <v>12235</v>
      </c>
      <c r="C110" s="2" t="str">
        <f>VLOOKUP(B110,'Center Name'!$A:$B,2,FALSE)</f>
        <v>Garden State Plaza</v>
      </c>
      <c r="D110" s="6">
        <v>220178</v>
      </c>
      <c r="E110" s="53">
        <v>44835</v>
      </c>
      <c r="F110" t="s">
        <v>2481</v>
      </c>
      <c r="G110" s="104">
        <v>932985</v>
      </c>
      <c r="H110" s="60">
        <v>2145</v>
      </c>
      <c r="I110" s="53"/>
      <c r="J110" s="53">
        <v>44477</v>
      </c>
      <c r="K110" s="12">
        <v>45327</v>
      </c>
      <c r="L110" s="51"/>
      <c r="M110" s="113">
        <v>-25000</v>
      </c>
      <c r="N110" s="68" t="s">
        <v>2605</v>
      </c>
      <c r="O110" s="1" t="s">
        <v>1020</v>
      </c>
    </row>
    <row r="111" spans="1:15" ht="12.75" customHeight="1" x14ac:dyDescent="0.35">
      <c r="A111" t="s">
        <v>19</v>
      </c>
      <c r="B111" s="6">
        <v>12235</v>
      </c>
      <c r="C111" s="2" t="str">
        <f>VLOOKUP(B111,'Center Name'!$A:$B,2,FALSE)</f>
        <v>Garden State Plaza</v>
      </c>
      <c r="D111" s="6">
        <v>227737</v>
      </c>
      <c r="E111" s="53">
        <v>44926</v>
      </c>
      <c r="F111" t="s">
        <v>2947</v>
      </c>
      <c r="G111" s="111">
        <v>24346</v>
      </c>
      <c r="H111" s="60">
        <v>80</v>
      </c>
      <c r="I111" s="53">
        <v>44440</v>
      </c>
      <c r="J111" s="53">
        <v>44440</v>
      </c>
      <c r="K111" s="12">
        <v>45169</v>
      </c>
      <c r="L111" s="51"/>
      <c r="M111" s="51">
        <v>-13000000</v>
      </c>
      <c r="N111" s="62" t="s">
        <v>2933</v>
      </c>
      <c r="O111" s="16"/>
    </row>
    <row r="112" spans="1:15" ht="12.75" customHeight="1" x14ac:dyDescent="0.35">
      <c r="A112" s="1" t="s">
        <v>56</v>
      </c>
      <c r="B112" s="6">
        <v>12240</v>
      </c>
      <c r="C112" s="2" t="str">
        <f>VLOOKUP(B112,'Center Name'!$A:$B,2,FALSE)</f>
        <v>Hawthorn</v>
      </c>
      <c r="D112" s="6">
        <v>145429</v>
      </c>
      <c r="E112" s="53" t="s">
        <v>63</v>
      </c>
      <c r="F112" t="s">
        <v>113</v>
      </c>
      <c r="G112" s="87">
        <v>902617</v>
      </c>
      <c r="H112" s="60">
        <v>307</v>
      </c>
      <c r="I112" s="12" t="s">
        <v>65</v>
      </c>
      <c r="J112" s="12">
        <v>41841</v>
      </c>
      <c r="K112" s="12">
        <v>42205</v>
      </c>
      <c r="L112" s="51">
        <v>0</v>
      </c>
      <c r="M112" s="51">
        <v>-15835</v>
      </c>
      <c r="N112" s="62" t="s">
        <v>82</v>
      </c>
      <c r="O112" s="1" t="s">
        <v>1018</v>
      </c>
    </row>
    <row r="113" spans="1:15" ht="12.75" customHeight="1" x14ac:dyDescent="0.35">
      <c r="A113" s="1" t="s">
        <v>56</v>
      </c>
      <c r="B113" s="6">
        <v>12240</v>
      </c>
      <c r="C113" s="2" t="str">
        <f>VLOOKUP(B113,'Center Name'!$A:$B,2,FALSE)</f>
        <v>Hawthorn</v>
      </c>
      <c r="D113" s="6">
        <v>136797</v>
      </c>
      <c r="E113" s="53" t="s">
        <v>63</v>
      </c>
      <c r="F113" t="s">
        <v>114</v>
      </c>
      <c r="G113" s="87">
        <v>903520</v>
      </c>
      <c r="H113" s="60">
        <v>424</v>
      </c>
      <c r="I113" s="12" t="s">
        <v>65</v>
      </c>
      <c r="J113" s="12"/>
      <c r="K113" s="12" t="s">
        <v>65</v>
      </c>
      <c r="L113" s="51">
        <v>0</v>
      </c>
      <c r="M113" s="51">
        <v>-10125</v>
      </c>
      <c r="N113" s="62" t="s">
        <v>82</v>
      </c>
      <c r="O113" s="1" t="s">
        <v>1018</v>
      </c>
    </row>
    <row r="114" spans="1:15" ht="12.75" customHeight="1" x14ac:dyDescent="0.35">
      <c r="A114" s="1" t="s">
        <v>56</v>
      </c>
      <c r="B114" s="6">
        <v>12240</v>
      </c>
      <c r="C114" s="2" t="str">
        <f>VLOOKUP(B114,'Center Name'!$A:$B,2,FALSE)</f>
        <v>Hawthorn</v>
      </c>
      <c r="D114" s="6">
        <v>146821</v>
      </c>
      <c r="E114" s="53" t="s">
        <v>63</v>
      </c>
      <c r="F114" t="s">
        <v>115</v>
      </c>
      <c r="G114" s="87">
        <v>909116</v>
      </c>
      <c r="H114" s="60">
        <v>623</v>
      </c>
      <c r="I114" s="12" t="s">
        <v>65</v>
      </c>
      <c r="J114" s="12">
        <v>42117</v>
      </c>
      <c r="K114" s="12">
        <v>42482</v>
      </c>
      <c r="L114" s="51">
        <v>0</v>
      </c>
      <c r="M114" s="51">
        <v>-6700</v>
      </c>
      <c r="N114" s="62" t="s">
        <v>82</v>
      </c>
      <c r="O114" s="1" t="s">
        <v>1018</v>
      </c>
    </row>
    <row r="115" spans="1:15" ht="12.75" customHeight="1" x14ac:dyDescent="0.35">
      <c r="A115" s="1" t="s">
        <v>56</v>
      </c>
      <c r="B115" s="6">
        <v>12247</v>
      </c>
      <c r="C115" s="2" t="str">
        <f>VLOOKUP(B115,'Center Name'!$A:$B,2,FALSE)</f>
        <v>Mainplace</v>
      </c>
      <c r="D115" s="6">
        <v>141210</v>
      </c>
      <c r="E115" s="53" t="s">
        <v>117</v>
      </c>
      <c r="F115" t="s">
        <v>118</v>
      </c>
      <c r="G115" s="87">
        <v>905219</v>
      </c>
      <c r="H115" s="60">
        <v>1180</v>
      </c>
      <c r="I115" s="53">
        <v>41991</v>
      </c>
      <c r="J115" s="53"/>
      <c r="K115" s="12">
        <v>42356</v>
      </c>
      <c r="L115" s="51">
        <v>0</v>
      </c>
      <c r="M115" s="51">
        <v>-238500</v>
      </c>
      <c r="N115" s="62" t="s">
        <v>82</v>
      </c>
      <c r="O115" s="1" t="s">
        <v>1018</v>
      </c>
    </row>
    <row r="116" spans="1:15" ht="12.75" customHeight="1" x14ac:dyDescent="0.35">
      <c r="A116" s="1" t="s">
        <v>56</v>
      </c>
      <c r="B116" s="6">
        <v>12247</v>
      </c>
      <c r="C116" s="2" t="str">
        <f>VLOOKUP(B116,'Center Name'!$A:$B,2,FALSE)</f>
        <v>Mainplace</v>
      </c>
      <c r="D116" s="6">
        <v>54233</v>
      </c>
      <c r="E116" s="53">
        <v>39141</v>
      </c>
      <c r="F116" t="s">
        <v>71</v>
      </c>
      <c r="G116" s="87">
        <v>241242</v>
      </c>
      <c r="H116" s="60" t="s">
        <v>119</v>
      </c>
      <c r="I116" s="53">
        <v>39114</v>
      </c>
      <c r="J116" s="53"/>
      <c r="K116" s="12">
        <v>43496</v>
      </c>
      <c r="L116" s="51">
        <v>0</v>
      </c>
      <c r="M116" s="51">
        <v>-200000</v>
      </c>
      <c r="N116" s="68" t="s">
        <v>120</v>
      </c>
      <c r="O116" s="1" t="s">
        <v>1018</v>
      </c>
    </row>
    <row r="117" spans="1:15" ht="12.65" customHeight="1" x14ac:dyDescent="0.35">
      <c r="A117" s="1" t="s">
        <v>56</v>
      </c>
      <c r="B117" s="6">
        <v>12247</v>
      </c>
      <c r="C117" s="2" t="str">
        <f>VLOOKUP(B117,'Center Name'!$A:$B,2,FALSE)</f>
        <v>Mainplace</v>
      </c>
      <c r="D117" s="6">
        <v>130349</v>
      </c>
      <c r="E117" s="53">
        <v>41726</v>
      </c>
      <c r="F117" t="s">
        <v>121</v>
      </c>
      <c r="G117" s="87">
        <v>86167</v>
      </c>
      <c r="H117" s="60">
        <v>132</v>
      </c>
      <c r="I117" s="53">
        <v>40940</v>
      </c>
      <c r="J117" s="53"/>
      <c r="K117" s="12">
        <v>44592</v>
      </c>
      <c r="L117" s="51">
        <v>0</v>
      </c>
      <c r="M117" s="51">
        <v>-30000</v>
      </c>
      <c r="N117" s="68" t="s">
        <v>120</v>
      </c>
      <c r="O117" s="1" t="s">
        <v>1018</v>
      </c>
    </row>
    <row r="118" spans="1:15" x14ac:dyDescent="0.35">
      <c r="A118" s="1" t="s">
        <v>56</v>
      </c>
      <c r="B118" s="6">
        <v>12247</v>
      </c>
      <c r="C118" s="2" t="str">
        <f>VLOOKUP(B118,'Center Name'!$A:$B,2,FALSE)</f>
        <v>Mainplace</v>
      </c>
      <c r="D118" s="6">
        <v>142867</v>
      </c>
      <c r="E118" s="53" t="s">
        <v>63</v>
      </c>
      <c r="F118" t="s">
        <v>122</v>
      </c>
      <c r="G118" s="87">
        <v>86869</v>
      </c>
      <c r="H118" s="60">
        <v>603</v>
      </c>
      <c r="I118" s="53"/>
      <c r="J118" s="53"/>
      <c r="K118" s="12" t="s">
        <v>65</v>
      </c>
      <c r="L118" s="51">
        <v>0</v>
      </c>
      <c r="M118" s="51">
        <v>-16936</v>
      </c>
      <c r="N118" s="68" t="s">
        <v>66</v>
      </c>
      <c r="O118" s="1" t="s">
        <v>1021</v>
      </c>
    </row>
    <row r="119" spans="1:15" x14ac:dyDescent="0.35">
      <c r="A119" s="1" t="s">
        <v>56</v>
      </c>
      <c r="B119" s="6">
        <v>12247</v>
      </c>
      <c r="C119" s="2" t="str">
        <f>VLOOKUP(B119,'Center Name'!$A:$B,2,FALSE)</f>
        <v>Mainplace</v>
      </c>
      <c r="D119" s="6">
        <v>142862</v>
      </c>
      <c r="E119" s="53" t="s">
        <v>63</v>
      </c>
      <c r="F119" t="s">
        <v>123</v>
      </c>
      <c r="G119" s="69">
        <v>910484</v>
      </c>
      <c r="H119" s="60">
        <v>412</v>
      </c>
      <c r="I119" s="12"/>
      <c r="J119" s="12"/>
      <c r="K119" s="12" t="s">
        <v>65</v>
      </c>
      <c r="L119" s="51">
        <v>0</v>
      </c>
      <c r="M119" s="51">
        <v>-15000</v>
      </c>
      <c r="N119" s="68" t="s">
        <v>66</v>
      </c>
      <c r="O119" s="1" t="s">
        <v>1018</v>
      </c>
    </row>
    <row r="120" spans="1:15" x14ac:dyDescent="0.35">
      <c r="A120" t="s">
        <v>56</v>
      </c>
      <c r="B120" s="6">
        <v>12247</v>
      </c>
      <c r="C120" s="2" t="str">
        <f>VLOOKUP(B120,'Center Name'!$A:$B,2,FALSE)</f>
        <v>Mainplace</v>
      </c>
      <c r="D120" s="6">
        <v>141160</v>
      </c>
      <c r="E120" s="53">
        <v>42094</v>
      </c>
      <c r="F120" t="s">
        <v>124</v>
      </c>
      <c r="G120" s="87">
        <v>905986</v>
      </c>
      <c r="H120" s="60">
        <v>9060</v>
      </c>
      <c r="I120" s="12">
        <v>42021</v>
      </c>
      <c r="J120" s="12">
        <v>42021</v>
      </c>
      <c r="K120" s="12">
        <v>42385</v>
      </c>
      <c r="L120" s="51">
        <v>0</v>
      </c>
      <c r="M120" s="51">
        <v>-10000</v>
      </c>
      <c r="N120" s="62" t="s">
        <v>82</v>
      </c>
      <c r="O120" s="1" t="s">
        <v>1018</v>
      </c>
    </row>
    <row r="121" spans="1:15" x14ac:dyDescent="0.35">
      <c r="A121" t="s">
        <v>56</v>
      </c>
      <c r="B121" s="6">
        <v>12247</v>
      </c>
      <c r="C121" s="2" t="str">
        <f>VLOOKUP(B121,'Center Name'!$A:$B,2,FALSE)</f>
        <v>Mainplace</v>
      </c>
      <c r="D121" s="6">
        <v>136894</v>
      </c>
      <c r="E121" s="53">
        <v>42243</v>
      </c>
      <c r="F121" t="s">
        <v>125</v>
      </c>
      <c r="G121" s="87">
        <v>910977</v>
      </c>
      <c r="H121" s="60">
        <v>9040</v>
      </c>
      <c r="I121" s="12">
        <v>42186</v>
      </c>
      <c r="J121" s="12"/>
      <c r="K121" s="12">
        <v>43281</v>
      </c>
      <c r="L121" s="51">
        <v>0</v>
      </c>
      <c r="M121" s="51">
        <v>-10000</v>
      </c>
      <c r="N121" s="68" t="s">
        <v>120</v>
      </c>
      <c r="O121" s="1" t="s">
        <v>1018</v>
      </c>
    </row>
    <row r="122" spans="1:15" x14ac:dyDescent="0.35">
      <c r="A122" t="s">
        <v>56</v>
      </c>
      <c r="B122" s="6">
        <v>12247</v>
      </c>
      <c r="C122" s="2" t="str">
        <f>VLOOKUP(B122,'Center Name'!$A:$B,2,FALSE)</f>
        <v>Mainplace</v>
      </c>
      <c r="D122" s="6">
        <v>102120</v>
      </c>
      <c r="E122" s="53">
        <v>41851</v>
      </c>
      <c r="F122" t="s">
        <v>126</v>
      </c>
      <c r="G122" s="87">
        <v>62427</v>
      </c>
      <c r="H122" s="60">
        <v>9210</v>
      </c>
      <c r="I122" s="12">
        <v>41640</v>
      </c>
      <c r="J122" s="12">
        <v>40983</v>
      </c>
      <c r="K122" s="12">
        <v>41347</v>
      </c>
      <c r="L122" s="51">
        <v>0</v>
      </c>
      <c r="M122" s="51">
        <v>-4092.16</v>
      </c>
      <c r="N122" s="62" t="s">
        <v>82</v>
      </c>
      <c r="O122" s="1" t="s">
        <v>1018</v>
      </c>
    </row>
    <row r="123" spans="1:15" x14ac:dyDescent="0.35">
      <c r="A123" t="s">
        <v>19</v>
      </c>
      <c r="B123" s="6">
        <v>12253</v>
      </c>
      <c r="C123" s="2" t="str">
        <f>VLOOKUP(B123,'Center Name'!$A:$B,2,FALSE)</f>
        <v>Mission Valley</v>
      </c>
      <c r="D123" s="6">
        <v>221216</v>
      </c>
      <c r="E123" s="47">
        <v>44313</v>
      </c>
      <c r="F123" s="1" t="s">
        <v>131</v>
      </c>
      <c r="G123" s="87">
        <v>934805</v>
      </c>
      <c r="H123" s="54">
        <v>206</v>
      </c>
      <c r="I123" s="50">
        <v>44423</v>
      </c>
      <c r="J123" s="50"/>
      <c r="K123" s="50">
        <v>45152</v>
      </c>
      <c r="L123" s="51">
        <v>995900</v>
      </c>
      <c r="M123" s="51">
        <v>-497950</v>
      </c>
      <c r="N123" s="52" t="s">
        <v>132</v>
      </c>
      <c r="O123" s="1" t="s">
        <v>1018</v>
      </c>
    </row>
    <row r="124" spans="1:15" x14ac:dyDescent="0.35">
      <c r="A124" s="1" t="s">
        <v>19</v>
      </c>
      <c r="B124" s="105">
        <v>12253</v>
      </c>
      <c r="C124" s="2" t="str">
        <f>VLOOKUP(B124,'Center Name'!$A:$B,2,FALSE)</f>
        <v>Mission Valley</v>
      </c>
      <c r="D124" s="6">
        <v>221923</v>
      </c>
      <c r="E124" s="53">
        <v>44835</v>
      </c>
      <c r="F124" t="s">
        <v>2487</v>
      </c>
      <c r="G124" s="104">
        <v>934205</v>
      </c>
      <c r="H124" s="60" t="s">
        <v>65</v>
      </c>
      <c r="I124" s="53"/>
      <c r="J124" s="53">
        <v>44180</v>
      </c>
      <c r="K124" s="12">
        <v>44909</v>
      </c>
      <c r="L124" s="51"/>
      <c r="M124" s="113">
        <v>-275000</v>
      </c>
      <c r="N124" s="68" t="s">
        <v>2605</v>
      </c>
      <c r="O124" s="1" t="s">
        <v>1018</v>
      </c>
    </row>
    <row r="125" spans="1:15" ht="26" x14ac:dyDescent="0.35">
      <c r="A125" t="s">
        <v>19</v>
      </c>
      <c r="B125" s="6">
        <v>12253</v>
      </c>
      <c r="C125" s="2" t="str">
        <f>VLOOKUP(B125,'Center Name'!$A:$B,2,FALSE)</f>
        <v>Mission Valley</v>
      </c>
      <c r="D125" s="6">
        <v>212842</v>
      </c>
      <c r="E125" s="47">
        <v>43746</v>
      </c>
      <c r="F125" t="s">
        <v>130</v>
      </c>
      <c r="G125" s="87" t="s">
        <v>2389</v>
      </c>
      <c r="H125" s="54">
        <v>9005</v>
      </c>
      <c r="I125" s="50">
        <v>43556</v>
      </c>
      <c r="J125" s="50">
        <v>41136</v>
      </c>
      <c r="K125" s="50" t="s">
        <v>2465</v>
      </c>
      <c r="L125" s="51">
        <v>5000</v>
      </c>
      <c r="M125" s="51">
        <v>-5000</v>
      </c>
      <c r="N125" s="52" t="s">
        <v>2129</v>
      </c>
      <c r="O125" s="1" t="s">
        <v>1018</v>
      </c>
    </row>
    <row r="126" spans="1:15" ht="52.5" x14ac:dyDescent="0.35">
      <c r="A126" t="s">
        <v>19</v>
      </c>
      <c r="B126" s="6">
        <v>12254</v>
      </c>
      <c r="C126" s="2" t="str">
        <f>VLOOKUP(B126,'Center Name'!$A:$B,2,FALSE)</f>
        <v>Mission Valley West</v>
      </c>
      <c r="D126" s="6">
        <v>222656</v>
      </c>
      <c r="E126" s="47">
        <v>44500</v>
      </c>
      <c r="F126" s="1" t="s">
        <v>118</v>
      </c>
      <c r="G126" s="87">
        <v>929536</v>
      </c>
      <c r="H126" s="54">
        <v>1013</v>
      </c>
      <c r="I126" s="50">
        <v>43770</v>
      </c>
      <c r="J126" s="50">
        <v>43770</v>
      </c>
      <c r="K126" s="50">
        <v>44136</v>
      </c>
      <c r="L126" s="51">
        <v>270000</v>
      </c>
      <c r="M126" s="51">
        <v>-270000</v>
      </c>
      <c r="N126" s="121" t="s">
        <v>2460</v>
      </c>
      <c r="O126" s="1" t="s">
        <v>1018</v>
      </c>
    </row>
    <row r="127" spans="1:15" x14ac:dyDescent="0.35">
      <c r="A127" t="s">
        <v>19</v>
      </c>
      <c r="B127" s="6">
        <v>12255</v>
      </c>
      <c r="C127" s="2" t="str">
        <f>VLOOKUP(B127,'Center Name'!$A:$B,2,FALSE)</f>
        <v>Montgomery</v>
      </c>
      <c r="D127" s="6">
        <v>227525</v>
      </c>
      <c r="E127" s="53">
        <v>44895</v>
      </c>
      <c r="F127" t="s">
        <v>2645</v>
      </c>
      <c r="G127" s="87">
        <v>40386</v>
      </c>
      <c r="H127" s="60">
        <v>1036</v>
      </c>
      <c r="I127" s="53"/>
      <c r="J127" s="53">
        <v>44819</v>
      </c>
      <c r="K127" s="12">
        <v>45549</v>
      </c>
      <c r="L127" s="51"/>
      <c r="M127" s="51">
        <v>-555275</v>
      </c>
      <c r="N127" s="1" t="s">
        <v>1018</v>
      </c>
      <c r="O127" t="s">
        <v>1018</v>
      </c>
    </row>
    <row r="128" spans="1:15" x14ac:dyDescent="0.35">
      <c r="A128" t="s">
        <v>19</v>
      </c>
      <c r="B128" s="6">
        <v>12255</v>
      </c>
      <c r="C128" s="2" t="str">
        <f>VLOOKUP(B128,'Center Name'!$A:$B,2,FALSE)</f>
        <v>Montgomery</v>
      </c>
      <c r="D128" s="6">
        <v>224246</v>
      </c>
      <c r="E128" s="53">
        <v>44742</v>
      </c>
      <c r="F128" t="s">
        <v>1975</v>
      </c>
      <c r="G128" s="104">
        <v>931492</v>
      </c>
      <c r="H128" s="60">
        <v>1520</v>
      </c>
      <c r="I128" s="53">
        <v>43879</v>
      </c>
      <c r="J128" s="53"/>
      <c r="K128" s="12">
        <v>44426</v>
      </c>
      <c r="L128" s="136"/>
      <c r="M128" s="136">
        <v>-300000</v>
      </c>
      <c r="N128" s="52" t="s">
        <v>2475</v>
      </c>
      <c r="O128" s="1" t="s">
        <v>1019</v>
      </c>
    </row>
    <row r="129" spans="1:15" x14ac:dyDescent="0.35">
      <c r="A129" s="1" t="s">
        <v>19</v>
      </c>
      <c r="B129" s="6">
        <v>12255</v>
      </c>
      <c r="C129" s="2" t="str">
        <f>VLOOKUP(B129,'Center Name'!$A:$B,2,FALSE)</f>
        <v>Montgomery</v>
      </c>
      <c r="D129" s="6">
        <v>227052</v>
      </c>
      <c r="E129" s="53">
        <v>44804</v>
      </c>
      <c r="F129" t="s">
        <v>2170</v>
      </c>
      <c r="G129" s="104">
        <v>938404</v>
      </c>
      <c r="H129" s="60">
        <v>3000</v>
      </c>
      <c r="I129" s="7">
        <v>44622</v>
      </c>
      <c r="J129" s="53"/>
      <c r="K129" s="12">
        <v>48975</v>
      </c>
      <c r="L129" s="136"/>
      <c r="M129" s="136">
        <v>-250000</v>
      </c>
      <c r="N129" s="137" t="s">
        <v>2478</v>
      </c>
      <c r="O129" t="s">
        <v>1020</v>
      </c>
    </row>
    <row r="130" spans="1:15" x14ac:dyDescent="0.35">
      <c r="A130" t="s">
        <v>19</v>
      </c>
      <c r="B130" s="6">
        <v>12255</v>
      </c>
      <c r="C130" s="2" t="str">
        <f>VLOOKUP(B130,'Center Name'!$A:$B,2,FALSE)</f>
        <v>Montgomery</v>
      </c>
      <c r="D130" s="6">
        <v>227524</v>
      </c>
      <c r="E130" s="53">
        <v>44895</v>
      </c>
      <c r="F130" t="s">
        <v>2643</v>
      </c>
      <c r="G130" s="87">
        <v>942358</v>
      </c>
      <c r="H130" s="60">
        <v>1202</v>
      </c>
      <c r="I130" s="53">
        <v>44955</v>
      </c>
      <c r="J130" s="53"/>
      <c r="K130" s="12">
        <v>45320</v>
      </c>
      <c r="L130" s="51"/>
      <c r="M130" s="51">
        <v>-125000</v>
      </c>
      <c r="N130" s="1" t="s">
        <v>1018</v>
      </c>
      <c r="O130" t="s">
        <v>1018</v>
      </c>
    </row>
    <row r="131" spans="1:15" x14ac:dyDescent="0.35">
      <c r="A131" s="1" t="s">
        <v>19</v>
      </c>
      <c r="B131" s="6">
        <v>12255</v>
      </c>
      <c r="C131" s="2" t="str">
        <f>VLOOKUP(B131,'Center Name'!$A:$B,2,FALSE)</f>
        <v>Montgomery</v>
      </c>
      <c r="D131" s="6">
        <v>227054</v>
      </c>
      <c r="E131" s="53">
        <v>44804</v>
      </c>
      <c r="F131" t="s">
        <v>2174</v>
      </c>
      <c r="G131" s="104">
        <v>938789</v>
      </c>
      <c r="H131" s="60">
        <v>1050</v>
      </c>
      <c r="I131" s="53">
        <v>44854</v>
      </c>
      <c r="J131" s="53"/>
      <c r="K131" s="12">
        <v>45584</v>
      </c>
      <c r="L131" s="136"/>
      <c r="M131" s="136">
        <v>-99000</v>
      </c>
      <c r="N131" s="1" t="s">
        <v>1018</v>
      </c>
      <c r="O131" s="1" t="s">
        <v>1017</v>
      </c>
    </row>
    <row r="132" spans="1:15" x14ac:dyDescent="0.35">
      <c r="A132" t="s">
        <v>19</v>
      </c>
      <c r="B132" s="6">
        <v>12255</v>
      </c>
      <c r="C132" s="2" t="str">
        <f>VLOOKUP(B132,'Center Name'!$A:$B,2,FALSE)</f>
        <v>Montgomery</v>
      </c>
      <c r="D132" s="6">
        <v>227523</v>
      </c>
      <c r="E132" s="53">
        <v>44895</v>
      </c>
      <c r="F132" t="s">
        <v>2641</v>
      </c>
      <c r="G132" s="87">
        <v>939173</v>
      </c>
      <c r="H132" s="60">
        <v>1530</v>
      </c>
      <c r="I132" s="53">
        <v>44872</v>
      </c>
      <c r="J132" s="53"/>
      <c r="K132" s="12">
        <v>45236</v>
      </c>
      <c r="L132" s="51"/>
      <c r="M132" s="51">
        <v>-89140</v>
      </c>
      <c r="N132" s="1" t="s">
        <v>1018</v>
      </c>
      <c r="O132" s="1" t="s">
        <v>1018</v>
      </c>
    </row>
    <row r="133" spans="1:15" x14ac:dyDescent="0.35">
      <c r="A133" s="1" t="s">
        <v>19</v>
      </c>
      <c r="B133" s="6">
        <v>12255</v>
      </c>
      <c r="C133" s="2" t="str">
        <f>VLOOKUP(B133,'Center Name'!$A:$B,2,FALSE)</f>
        <v>Montgomery</v>
      </c>
      <c r="D133" s="6">
        <v>227053</v>
      </c>
      <c r="E133" s="53">
        <v>44804</v>
      </c>
      <c r="F133" t="s">
        <v>2172</v>
      </c>
      <c r="G133" s="104">
        <v>940188</v>
      </c>
      <c r="H133" s="60">
        <v>10315</v>
      </c>
      <c r="I133" s="53">
        <v>44835</v>
      </c>
      <c r="J133" s="53"/>
      <c r="K133" s="12">
        <v>45200</v>
      </c>
      <c r="L133" s="136"/>
      <c r="M133" s="136">
        <v>-35940</v>
      </c>
      <c r="N133" s="1" t="s">
        <v>1018</v>
      </c>
      <c r="O133" t="s">
        <v>1018</v>
      </c>
    </row>
    <row r="134" spans="1:15" ht="26" x14ac:dyDescent="0.35">
      <c r="A134" t="s">
        <v>19</v>
      </c>
      <c r="B134" s="6">
        <v>12263</v>
      </c>
      <c r="C134" s="2" t="str">
        <f>VLOOKUP(B134,'Center Name'!$A:$B,2,FALSE)</f>
        <v>North County</v>
      </c>
      <c r="D134" s="6">
        <v>226046</v>
      </c>
      <c r="E134" s="53">
        <v>44769</v>
      </c>
      <c r="F134" t="s">
        <v>2092</v>
      </c>
      <c r="G134" s="104">
        <v>62780</v>
      </c>
      <c r="H134" s="60" t="s">
        <v>65</v>
      </c>
      <c r="I134" s="53"/>
      <c r="J134" s="53">
        <v>41032</v>
      </c>
      <c r="K134" s="12">
        <v>42154</v>
      </c>
      <c r="L134" s="51"/>
      <c r="M134" s="51">
        <v>-12986.900000000001</v>
      </c>
      <c r="N134" s="52" t="s">
        <v>2948</v>
      </c>
      <c r="O134" t="s">
        <v>1018</v>
      </c>
    </row>
    <row r="135" spans="1:15" x14ac:dyDescent="0.35">
      <c r="A135" t="s">
        <v>19</v>
      </c>
      <c r="B135" s="6">
        <v>12266</v>
      </c>
      <c r="C135" s="2" t="str">
        <f>VLOOKUP(B135,'Center Name'!$A:$B,2,FALSE)</f>
        <v>Oakridge</v>
      </c>
      <c r="D135" s="6">
        <v>223141</v>
      </c>
      <c r="E135" s="53">
        <v>44592</v>
      </c>
      <c r="F135" s="1" t="s">
        <v>131</v>
      </c>
      <c r="G135" s="87">
        <v>937586</v>
      </c>
      <c r="H135" s="59" t="s">
        <v>147</v>
      </c>
      <c r="I135" s="12">
        <v>44861</v>
      </c>
      <c r="J135" s="12"/>
      <c r="K135" s="12">
        <v>45225</v>
      </c>
      <c r="L135" s="51">
        <v>478940.28</v>
      </c>
      <c r="M135" s="51">
        <v>-478940.28</v>
      </c>
      <c r="N135" s="52"/>
      <c r="O135" s="1" t="s">
        <v>1018</v>
      </c>
    </row>
    <row r="136" spans="1:15" x14ac:dyDescent="0.35">
      <c r="A136" s="1" t="s">
        <v>19</v>
      </c>
      <c r="B136" s="105">
        <v>12266</v>
      </c>
      <c r="C136" s="2" t="str">
        <f>VLOOKUP(B136,'Center Name'!$A:$B,2,FALSE)</f>
        <v>Oakridge</v>
      </c>
      <c r="D136" s="6">
        <v>221640</v>
      </c>
      <c r="E136" s="53">
        <v>44865</v>
      </c>
      <c r="F136" t="s">
        <v>2591</v>
      </c>
      <c r="G136" s="104">
        <v>931016</v>
      </c>
      <c r="H136" s="60" t="s">
        <v>2607</v>
      </c>
      <c r="I136" s="53">
        <v>44737</v>
      </c>
      <c r="J136" s="53">
        <v>44562</v>
      </c>
      <c r="K136" s="12">
        <v>45102</v>
      </c>
      <c r="L136" s="51">
        <v>2820360</v>
      </c>
      <c r="M136" s="113">
        <v>-282036</v>
      </c>
      <c r="N136" s="68" t="s">
        <v>2605</v>
      </c>
      <c r="O136" s="1" t="s">
        <v>1018</v>
      </c>
    </row>
    <row r="137" spans="1:15" x14ac:dyDescent="0.35">
      <c r="A137" s="1" t="s">
        <v>19</v>
      </c>
      <c r="B137" s="6">
        <v>12266</v>
      </c>
      <c r="C137" s="2" t="str">
        <f>VLOOKUP(B137,'Center Name'!$A:$B,2,FALSE)</f>
        <v>Oakridge</v>
      </c>
      <c r="D137" s="6">
        <v>227055</v>
      </c>
      <c r="E137" s="53">
        <v>44804</v>
      </c>
      <c r="F137" t="s">
        <v>2343</v>
      </c>
      <c r="G137" s="104">
        <v>938315</v>
      </c>
      <c r="H137" s="60" t="s">
        <v>2385</v>
      </c>
      <c r="I137" s="53">
        <v>44872</v>
      </c>
      <c r="J137" s="53"/>
      <c r="K137" s="12">
        <v>45236</v>
      </c>
      <c r="L137" s="51"/>
      <c r="M137" s="51">
        <v>-200000</v>
      </c>
      <c r="N137" s="117" t="s">
        <v>2373</v>
      </c>
      <c r="O137" s="1" t="s">
        <v>1017</v>
      </c>
    </row>
    <row r="138" spans="1:15" x14ac:dyDescent="0.35">
      <c r="A138" s="1" t="s">
        <v>19</v>
      </c>
      <c r="B138" s="6">
        <v>12266</v>
      </c>
      <c r="C138" s="2" t="str">
        <f>VLOOKUP(B138,'Center Name'!$A:$B,2,FALSE)</f>
        <v>Oakridge</v>
      </c>
      <c r="D138" s="6">
        <v>227056</v>
      </c>
      <c r="E138" s="53">
        <v>44804</v>
      </c>
      <c r="F138" t="s">
        <v>2345</v>
      </c>
      <c r="G138" s="104">
        <v>938830</v>
      </c>
      <c r="H138" s="60" t="s">
        <v>2386</v>
      </c>
      <c r="I138" s="53">
        <v>44795</v>
      </c>
      <c r="J138" s="53">
        <v>44795</v>
      </c>
      <c r="K138" s="12">
        <v>45159</v>
      </c>
      <c r="L138" s="51"/>
      <c r="M138" s="51">
        <v>-184130</v>
      </c>
      <c r="N138" s="117" t="s">
        <v>2373</v>
      </c>
      <c r="O138" s="1" t="s">
        <v>1017</v>
      </c>
    </row>
    <row r="139" spans="1:15" x14ac:dyDescent="0.35">
      <c r="A139" t="s">
        <v>19</v>
      </c>
      <c r="B139" s="6">
        <v>12266</v>
      </c>
      <c r="C139" s="2" t="str">
        <f>VLOOKUP(B139,'Center Name'!$A:$B,2,FALSE)</f>
        <v>Oakridge</v>
      </c>
      <c r="D139" s="6">
        <v>223552</v>
      </c>
      <c r="E139" s="53">
        <v>44592</v>
      </c>
      <c r="F139" s="1" t="s">
        <v>148</v>
      </c>
      <c r="G139" s="87">
        <v>936188</v>
      </c>
      <c r="H139" s="59" t="s">
        <v>59</v>
      </c>
      <c r="I139" s="12">
        <v>44743</v>
      </c>
      <c r="J139" s="12"/>
      <c r="K139" s="12">
        <v>45138</v>
      </c>
      <c r="L139" s="51">
        <v>525000</v>
      </c>
      <c r="M139" s="51">
        <v>-148048</v>
      </c>
      <c r="N139" s="52"/>
      <c r="O139" s="1" t="s">
        <v>1018</v>
      </c>
    </row>
    <row r="140" spans="1:15" x14ac:dyDescent="0.35">
      <c r="A140" t="s">
        <v>19</v>
      </c>
      <c r="B140" s="6">
        <v>12266</v>
      </c>
      <c r="C140" s="2" t="str">
        <f>VLOOKUP(B140,'Center Name'!$A:$B,2,FALSE)</f>
        <v>Oakridge</v>
      </c>
      <c r="D140" s="6">
        <v>221641</v>
      </c>
      <c r="E140" s="53">
        <v>44347</v>
      </c>
      <c r="F140" s="1" t="s">
        <v>142</v>
      </c>
      <c r="G140" s="87">
        <v>935003</v>
      </c>
      <c r="H140" s="59">
        <v>1003</v>
      </c>
      <c r="I140" s="12">
        <v>44621</v>
      </c>
      <c r="J140" s="12"/>
      <c r="K140" s="12">
        <v>44985</v>
      </c>
      <c r="L140" s="51">
        <v>145000</v>
      </c>
      <c r="M140" s="51">
        <v>-145000</v>
      </c>
      <c r="N140" s="52" t="s">
        <v>21</v>
      </c>
      <c r="O140" s="1" t="s">
        <v>1018</v>
      </c>
    </row>
    <row r="141" spans="1:15" ht="26" x14ac:dyDescent="0.35">
      <c r="A141" t="s">
        <v>19</v>
      </c>
      <c r="B141" s="6">
        <v>12266</v>
      </c>
      <c r="C141" s="2" t="str">
        <f>VLOOKUP(B141,'Center Name'!$A:$B,2,FALSE)</f>
        <v>Oakridge</v>
      </c>
      <c r="D141" s="6">
        <v>222687</v>
      </c>
      <c r="E141" s="53">
        <v>44500</v>
      </c>
      <c r="F141" s="1" t="s">
        <v>145</v>
      </c>
      <c r="G141" s="87">
        <v>930567</v>
      </c>
      <c r="H141" s="59" t="s">
        <v>146</v>
      </c>
      <c r="I141" s="12">
        <v>44275</v>
      </c>
      <c r="J141" s="12">
        <v>44275</v>
      </c>
      <c r="K141" s="12">
        <v>44639</v>
      </c>
      <c r="L141" s="51">
        <v>100000</v>
      </c>
      <c r="M141" s="51">
        <f>-65655.83+65655.83</f>
        <v>0</v>
      </c>
      <c r="N141" s="52" t="s">
        <v>2938</v>
      </c>
      <c r="O141" s="1" t="s">
        <v>1018</v>
      </c>
    </row>
    <row r="142" spans="1:15" ht="26" x14ac:dyDescent="0.35">
      <c r="A142" t="s">
        <v>19</v>
      </c>
      <c r="B142" s="6">
        <v>12266</v>
      </c>
      <c r="C142" s="2" t="str">
        <f>VLOOKUP(B142,'Center Name'!$A:$B,2,FALSE)</f>
        <v>Oakridge</v>
      </c>
      <c r="D142" s="6">
        <v>221907</v>
      </c>
      <c r="E142" s="47">
        <v>44408</v>
      </c>
      <c r="F142" s="1" t="s">
        <v>140</v>
      </c>
      <c r="G142" s="87">
        <v>935708</v>
      </c>
      <c r="H142" s="59" t="s">
        <v>141</v>
      </c>
      <c r="I142" s="12">
        <v>44593</v>
      </c>
      <c r="J142" s="12"/>
      <c r="K142" s="12">
        <v>44957</v>
      </c>
      <c r="L142" s="51">
        <v>50000</v>
      </c>
      <c r="M142" s="51">
        <f>-L142</f>
        <v>-50000</v>
      </c>
      <c r="N142" s="52" t="s">
        <v>2939</v>
      </c>
      <c r="O142" s="1" t="s">
        <v>1019</v>
      </c>
    </row>
    <row r="143" spans="1:15" ht="26" x14ac:dyDescent="0.35">
      <c r="A143" t="s">
        <v>19</v>
      </c>
      <c r="B143" s="6">
        <v>12266</v>
      </c>
      <c r="C143" s="2" t="str">
        <f>VLOOKUP(B143,'Center Name'!$A:$B,2,FALSE)</f>
        <v>Oakridge</v>
      </c>
      <c r="D143" s="6">
        <v>227526</v>
      </c>
      <c r="E143" s="53">
        <v>44895</v>
      </c>
      <c r="F143" t="s">
        <v>2806</v>
      </c>
      <c r="G143" s="87">
        <v>942395</v>
      </c>
      <c r="H143" s="60" t="s">
        <v>2839</v>
      </c>
      <c r="I143" s="53">
        <v>44958</v>
      </c>
      <c r="J143" s="53">
        <v>44958</v>
      </c>
      <c r="K143" s="12">
        <v>45322</v>
      </c>
      <c r="L143" s="51"/>
      <c r="M143" s="51">
        <v>-50000</v>
      </c>
      <c r="N143" s="62" t="s">
        <v>2827</v>
      </c>
      <c r="O143" s="1" t="s">
        <v>1018</v>
      </c>
    </row>
    <row r="144" spans="1:15" x14ac:dyDescent="0.35">
      <c r="A144" t="s">
        <v>19</v>
      </c>
      <c r="B144" s="6">
        <v>12266</v>
      </c>
      <c r="C144" s="2" t="str">
        <f>VLOOKUP(B144,'Center Name'!$A:$B,2,FALSE)</f>
        <v>Oakridge</v>
      </c>
      <c r="D144" s="6">
        <v>222670</v>
      </c>
      <c r="E144" s="53">
        <v>44500</v>
      </c>
      <c r="F144" s="1" t="s">
        <v>143</v>
      </c>
      <c r="G144" s="87">
        <v>936432</v>
      </c>
      <c r="H144" s="59" t="s">
        <v>144</v>
      </c>
      <c r="I144" s="12">
        <v>44652</v>
      </c>
      <c r="J144" s="12"/>
      <c r="K144" s="12">
        <v>45016</v>
      </c>
      <c r="L144" s="51">
        <v>46000</v>
      </c>
      <c r="M144" s="51">
        <v>-46000</v>
      </c>
      <c r="N144" s="52" t="s">
        <v>21</v>
      </c>
      <c r="O144" s="1" t="s">
        <v>1018</v>
      </c>
    </row>
    <row r="145" spans="1:15" x14ac:dyDescent="0.35">
      <c r="A145" s="1" t="s">
        <v>19</v>
      </c>
      <c r="B145" s="6">
        <v>12267</v>
      </c>
      <c r="C145" s="2" t="str">
        <f>VLOOKUP(B145,'Center Name'!$A:$B,2,FALSE)</f>
        <v>Old Orchard</v>
      </c>
      <c r="D145" s="6">
        <v>227058</v>
      </c>
      <c r="E145" s="53">
        <v>44804</v>
      </c>
      <c r="F145" t="s">
        <v>2177</v>
      </c>
      <c r="G145" s="104">
        <v>938227</v>
      </c>
      <c r="H145" s="60" t="s">
        <v>2375</v>
      </c>
      <c r="I145" s="53"/>
      <c r="J145" s="53">
        <v>45104</v>
      </c>
      <c r="K145" s="12">
        <v>45469</v>
      </c>
      <c r="L145" s="51"/>
      <c r="M145" s="51">
        <v>-2291782</v>
      </c>
      <c r="N145" s="117" t="s">
        <v>2373</v>
      </c>
      <c r="O145" s="1" t="s">
        <v>1018</v>
      </c>
    </row>
    <row r="146" spans="1:15" ht="26" x14ac:dyDescent="0.35">
      <c r="A146" t="s">
        <v>19</v>
      </c>
      <c r="B146" s="6">
        <v>12267</v>
      </c>
      <c r="C146" s="2" t="str">
        <f>VLOOKUP(B146,'Center Name'!$A:$B,2,FALSE)</f>
        <v>Old Orchard</v>
      </c>
      <c r="D146" s="6">
        <v>223900</v>
      </c>
      <c r="E146" s="47">
        <v>44681</v>
      </c>
      <c r="F146" s="1" t="s">
        <v>161</v>
      </c>
      <c r="G146" s="87">
        <v>938661</v>
      </c>
      <c r="H146" s="60"/>
      <c r="I146" s="53"/>
      <c r="J146" s="53">
        <v>44978</v>
      </c>
      <c r="K146" s="12">
        <v>45524</v>
      </c>
      <c r="L146" s="51">
        <v>1825000</v>
      </c>
      <c r="M146" s="51">
        <v>-1825000</v>
      </c>
      <c r="N146" s="52" t="s">
        <v>2940</v>
      </c>
      <c r="O146" s="1" t="s">
        <v>1018</v>
      </c>
    </row>
    <row r="147" spans="1:15" customFormat="1" x14ac:dyDescent="0.35">
      <c r="A147" s="1" t="s">
        <v>19</v>
      </c>
      <c r="B147" s="6">
        <v>12267</v>
      </c>
      <c r="C147" s="2" t="str">
        <f>VLOOKUP(B147,'Center Name'!$A:$B,2,FALSE)</f>
        <v>Old Orchard</v>
      </c>
      <c r="D147" s="6">
        <v>227060</v>
      </c>
      <c r="E147" s="53">
        <v>44804</v>
      </c>
      <c r="F147" t="s">
        <v>2181</v>
      </c>
      <c r="G147" s="104">
        <v>938501</v>
      </c>
      <c r="H147" s="60" t="s">
        <v>2376</v>
      </c>
      <c r="I147" s="53"/>
      <c r="J147" s="53">
        <v>44785</v>
      </c>
      <c r="K147" s="12">
        <v>45150</v>
      </c>
      <c r="L147" s="51"/>
      <c r="M147" s="51">
        <v>-623400</v>
      </c>
      <c r="N147" s="117" t="s">
        <v>2373</v>
      </c>
      <c r="O147" s="1" t="s">
        <v>1018</v>
      </c>
    </row>
    <row r="148" spans="1:15" x14ac:dyDescent="0.35">
      <c r="A148" t="s">
        <v>19</v>
      </c>
      <c r="B148" s="6">
        <v>12267</v>
      </c>
      <c r="C148" s="2" t="str">
        <f>VLOOKUP(B148,'Center Name'!$A:$B,2,FALSE)</f>
        <v>Old Orchard</v>
      </c>
      <c r="D148" s="6">
        <v>222025</v>
      </c>
      <c r="E148" s="47">
        <v>44651</v>
      </c>
      <c r="F148" s="1" t="s">
        <v>92</v>
      </c>
      <c r="G148" s="87">
        <v>935961</v>
      </c>
      <c r="H148" s="60" t="s">
        <v>159</v>
      </c>
      <c r="I148" s="53"/>
      <c r="J148" s="53">
        <v>44517</v>
      </c>
      <c r="K148" s="12">
        <v>45063</v>
      </c>
      <c r="L148" s="51">
        <v>511100</v>
      </c>
      <c r="M148" s="51">
        <v>-511100</v>
      </c>
      <c r="N148" s="52" t="s">
        <v>44</v>
      </c>
      <c r="O148" s="1" t="s">
        <v>1018</v>
      </c>
    </row>
    <row r="149" spans="1:15" ht="26" x14ac:dyDescent="0.35">
      <c r="A149" t="s">
        <v>19</v>
      </c>
      <c r="B149" s="6">
        <v>12267</v>
      </c>
      <c r="C149" s="2" t="str">
        <f>VLOOKUP(B149,'Center Name'!$A:$B,2,FALSE)</f>
        <v>Old Orchard</v>
      </c>
      <c r="D149" s="6">
        <v>227528</v>
      </c>
      <c r="E149" s="53">
        <v>44895</v>
      </c>
      <c r="F149" t="s">
        <v>2650</v>
      </c>
      <c r="G149" s="87">
        <v>942391</v>
      </c>
      <c r="H149" s="60" t="s">
        <v>2830</v>
      </c>
      <c r="I149" s="53"/>
      <c r="J149" s="53">
        <v>45047</v>
      </c>
      <c r="K149" s="12">
        <v>45412</v>
      </c>
      <c r="L149" s="51"/>
      <c r="M149" s="51">
        <v>-322080</v>
      </c>
      <c r="N149" s="62" t="s">
        <v>2827</v>
      </c>
      <c r="O149" s="1" t="s">
        <v>1017</v>
      </c>
    </row>
    <row r="150" spans="1:15" ht="38.5" x14ac:dyDescent="0.35">
      <c r="A150" t="s">
        <v>19</v>
      </c>
      <c r="B150" s="6">
        <v>12267</v>
      </c>
      <c r="C150" s="2" t="str">
        <f>VLOOKUP(B150,'Center Name'!$A:$B,2,FALSE)</f>
        <v>Old Orchard</v>
      </c>
      <c r="D150" s="6">
        <v>221876</v>
      </c>
      <c r="E150" s="47">
        <v>44469</v>
      </c>
      <c r="F150" s="1" t="s">
        <v>33</v>
      </c>
      <c r="G150" s="87">
        <v>935263</v>
      </c>
      <c r="H150" s="60" t="s">
        <v>158</v>
      </c>
      <c r="I150" s="53">
        <v>44375</v>
      </c>
      <c r="J150" s="53">
        <v>44375</v>
      </c>
      <c r="K150" s="12">
        <v>44739</v>
      </c>
      <c r="L150" s="51">
        <v>508940</v>
      </c>
      <c r="M150" s="51">
        <f>-508940+287000</f>
        <v>-221940</v>
      </c>
      <c r="N150" s="52" t="s">
        <v>2622</v>
      </c>
      <c r="O150" s="1" t="s">
        <v>1018</v>
      </c>
    </row>
    <row r="151" spans="1:15" x14ac:dyDescent="0.35">
      <c r="A151" s="1" t="s">
        <v>19</v>
      </c>
      <c r="B151" s="6">
        <v>12267</v>
      </c>
      <c r="C151" s="2" t="str">
        <f>VLOOKUP(B151,'Center Name'!$A:$B,2,FALSE)</f>
        <v>Old Orchard</v>
      </c>
      <c r="D151" s="6">
        <v>227059</v>
      </c>
      <c r="E151" s="53">
        <v>44804</v>
      </c>
      <c r="F151" t="s">
        <v>2179</v>
      </c>
      <c r="G151" s="104">
        <v>938772</v>
      </c>
      <c r="H151" s="60" t="s">
        <v>2377</v>
      </c>
      <c r="I151" s="53"/>
      <c r="J151" s="53">
        <v>44863</v>
      </c>
      <c r="K151" s="12">
        <v>45593</v>
      </c>
      <c r="L151" s="51"/>
      <c r="M151" s="51">
        <v>-138550</v>
      </c>
      <c r="N151" s="117" t="s">
        <v>2373</v>
      </c>
      <c r="O151" s="1" t="s">
        <v>1018</v>
      </c>
    </row>
    <row r="152" spans="1:15" ht="26.5" x14ac:dyDescent="0.35">
      <c r="A152" t="s">
        <v>19</v>
      </c>
      <c r="B152" s="6">
        <v>12267</v>
      </c>
      <c r="C152" s="2" t="str">
        <f>VLOOKUP(B152,'Center Name'!$A:$B,2,FALSE)</f>
        <v>Old Orchard</v>
      </c>
      <c r="D152" s="6">
        <v>216400</v>
      </c>
      <c r="E152" s="53">
        <v>43944</v>
      </c>
      <c r="F152" s="1" t="s">
        <v>45</v>
      </c>
      <c r="G152" s="87">
        <v>89425</v>
      </c>
      <c r="H152" s="60" t="s">
        <v>74</v>
      </c>
      <c r="I152" s="53">
        <v>43862</v>
      </c>
      <c r="J152" s="53">
        <v>43862</v>
      </c>
      <c r="K152" s="12">
        <v>44592</v>
      </c>
      <c r="L152" s="51">
        <v>100000</v>
      </c>
      <c r="M152" s="51">
        <v>-100000</v>
      </c>
      <c r="N152" s="121" t="s">
        <v>2463</v>
      </c>
      <c r="O152" s="1" t="s">
        <v>1018</v>
      </c>
    </row>
    <row r="153" spans="1:15" ht="26" x14ac:dyDescent="0.35">
      <c r="A153" t="s">
        <v>19</v>
      </c>
      <c r="B153" s="6">
        <v>12267</v>
      </c>
      <c r="C153" s="2" t="str">
        <f>VLOOKUP(B153,'Center Name'!$A:$B,2,FALSE)</f>
        <v>Old Orchard</v>
      </c>
      <c r="D153" s="6">
        <v>227527</v>
      </c>
      <c r="E153" s="53">
        <v>44895</v>
      </c>
      <c r="F153" t="s">
        <v>2648</v>
      </c>
      <c r="G153" s="87">
        <v>941716</v>
      </c>
      <c r="H153" s="60" t="s">
        <v>2834</v>
      </c>
      <c r="I153" s="53"/>
      <c r="J153" s="53">
        <v>44819</v>
      </c>
      <c r="K153" s="12">
        <v>45183</v>
      </c>
      <c r="L153" s="51"/>
      <c r="M153" s="51">
        <v>-25000</v>
      </c>
      <c r="N153" s="62" t="s">
        <v>2827</v>
      </c>
      <c r="O153" s="1" t="s">
        <v>1018</v>
      </c>
    </row>
    <row r="154" spans="1:15" x14ac:dyDescent="0.35">
      <c r="A154" t="s">
        <v>19</v>
      </c>
      <c r="B154" s="6">
        <v>12267</v>
      </c>
      <c r="C154" s="2" t="str">
        <f>VLOOKUP(B154,'Center Name'!$A:$B,2,FALSE)</f>
        <v>Old Orchard</v>
      </c>
      <c r="D154" s="6">
        <v>190804</v>
      </c>
      <c r="E154" s="53">
        <v>43182</v>
      </c>
      <c r="F154" s="1" t="s">
        <v>150</v>
      </c>
      <c r="G154" s="87">
        <v>922281</v>
      </c>
      <c r="H154" s="59" t="s">
        <v>151</v>
      </c>
      <c r="I154" s="12">
        <v>43174</v>
      </c>
      <c r="J154" s="12"/>
      <c r="K154" s="12">
        <v>46053</v>
      </c>
      <c r="L154" s="51">
        <v>7000</v>
      </c>
      <c r="M154" s="51">
        <v>-7000</v>
      </c>
      <c r="N154" s="52" t="s">
        <v>152</v>
      </c>
      <c r="O154" s="1" t="s">
        <v>1018</v>
      </c>
    </row>
    <row r="155" spans="1:15" x14ac:dyDescent="0.35">
      <c r="A155" t="s">
        <v>19</v>
      </c>
      <c r="B155" s="6">
        <v>12268</v>
      </c>
      <c r="C155" s="2" t="str">
        <f>VLOOKUP(B155,'Center Name'!$A:$B,2,FALSE)</f>
        <v>Old Orchard Office</v>
      </c>
      <c r="D155" s="6">
        <v>148387</v>
      </c>
      <c r="E155" s="53">
        <v>42460</v>
      </c>
      <c r="F155" t="s">
        <v>163</v>
      </c>
      <c r="G155" s="87">
        <v>87976</v>
      </c>
      <c r="H155" s="60">
        <v>200</v>
      </c>
      <c r="I155" s="12">
        <v>41747</v>
      </c>
      <c r="J155" s="12"/>
      <c r="K155" s="12">
        <v>45473</v>
      </c>
      <c r="L155" s="51">
        <v>85340</v>
      </c>
      <c r="M155" s="51">
        <f>-77331.84+1850+12145+4030+34215.48</f>
        <v>-25091.359999999993</v>
      </c>
      <c r="N155" s="52" t="s">
        <v>24</v>
      </c>
      <c r="O155" s="1" t="s">
        <v>1018</v>
      </c>
    </row>
    <row r="156" spans="1:15" x14ac:dyDescent="0.35">
      <c r="A156" t="s">
        <v>19</v>
      </c>
      <c r="B156" s="6">
        <v>12268</v>
      </c>
      <c r="C156" s="2" t="str">
        <f>VLOOKUP(B156,'Center Name'!$A:$B,2,FALSE)</f>
        <v>Old Orchard Office</v>
      </c>
      <c r="D156" s="6">
        <v>183689</v>
      </c>
      <c r="E156" s="53">
        <v>42802</v>
      </c>
      <c r="F156" t="s">
        <v>164</v>
      </c>
      <c r="G156" s="104">
        <v>88102</v>
      </c>
      <c r="H156" s="60" t="s">
        <v>165</v>
      </c>
      <c r="I156" s="12">
        <v>42594</v>
      </c>
      <c r="J156" s="12"/>
      <c r="K156" s="12">
        <v>46265</v>
      </c>
      <c r="L156" s="51">
        <v>71780</v>
      </c>
      <c r="M156" s="51">
        <f>-71780+66320</f>
        <v>-5460</v>
      </c>
      <c r="N156" s="52" t="s">
        <v>24</v>
      </c>
      <c r="O156" s="1" t="s">
        <v>1018</v>
      </c>
    </row>
    <row r="157" spans="1:15" ht="63.5" x14ac:dyDescent="0.35">
      <c r="A157" t="s">
        <v>19</v>
      </c>
      <c r="B157" s="6">
        <v>12268</v>
      </c>
      <c r="C157" s="2" t="str">
        <f>VLOOKUP(B157,'Center Name'!$A:$B,2,FALSE)</f>
        <v>Old Orchard Office</v>
      </c>
      <c r="D157" s="6">
        <v>227735</v>
      </c>
      <c r="E157" s="53">
        <v>44915</v>
      </c>
      <c r="F157" t="s">
        <v>2865</v>
      </c>
      <c r="G157" s="111">
        <v>87868</v>
      </c>
      <c r="H157" s="60" t="s">
        <v>65</v>
      </c>
      <c r="I157" s="12">
        <v>44958</v>
      </c>
      <c r="J157" s="12">
        <v>44958</v>
      </c>
      <c r="K157" s="12">
        <v>44592</v>
      </c>
      <c r="L157" s="51"/>
      <c r="M157" s="51">
        <v>60000</v>
      </c>
      <c r="N157" s="52" t="s">
        <v>2941</v>
      </c>
      <c r="O157" s="16"/>
    </row>
    <row r="158" spans="1:15" x14ac:dyDescent="0.35">
      <c r="A158" s="1" t="s">
        <v>19</v>
      </c>
      <c r="B158" s="6">
        <v>12271</v>
      </c>
      <c r="C158" s="2" t="str">
        <f>VLOOKUP(B158,'Center Name'!$A:$B,2,FALSE)</f>
        <v>Plaza Bonita</v>
      </c>
      <c r="D158" s="6">
        <v>227061</v>
      </c>
      <c r="E158" s="53">
        <v>44804</v>
      </c>
      <c r="F158" t="s">
        <v>2352</v>
      </c>
      <c r="G158" s="104">
        <v>940536</v>
      </c>
      <c r="H158" s="60" t="s">
        <v>65</v>
      </c>
      <c r="I158" s="53"/>
      <c r="J158" s="53"/>
      <c r="K158" s="12">
        <v>1</v>
      </c>
      <c r="L158" s="51"/>
      <c r="M158" s="51">
        <v>-1005000</v>
      </c>
      <c r="N158" s="117" t="s">
        <v>2373</v>
      </c>
      <c r="O158" s="1" t="s">
        <v>1018</v>
      </c>
    </row>
    <row r="159" spans="1:15" x14ac:dyDescent="0.35">
      <c r="A159" s="1" t="s">
        <v>19</v>
      </c>
      <c r="B159" s="6">
        <v>12271</v>
      </c>
      <c r="C159" s="2" t="str">
        <f>VLOOKUP(B159,'Center Name'!$A:$B,2,FALSE)</f>
        <v>Plaza Bonita</v>
      </c>
      <c r="D159" s="6">
        <v>227062</v>
      </c>
      <c r="E159" s="53">
        <v>44804</v>
      </c>
      <c r="F159" t="s">
        <v>2353</v>
      </c>
      <c r="G159" s="104">
        <v>939114</v>
      </c>
      <c r="H159" s="60" t="s">
        <v>2949</v>
      </c>
      <c r="I159" s="53"/>
      <c r="J159" s="53"/>
      <c r="K159" s="12">
        <v>45777</v>
      </c>
      <c r="L159" s="51"/>
      <c r="M159" s="51">
        <v>-200000</v>
      </c>
      <c r="N159" s="117" t="s">
        <v>2373</v>
      </c>
      <c r="O159" s="1" t="s">
        <v>1018</v>
      </c>
    </row>
    <row r="160" spans="1:15" ht="26" x14ac:dyDescent="0.35">
      <c r="A160" t="s">
        <v>19</v>
      </c>
      <c r="B160" s="6">
        <v>12271</v>
      </c>
      <c r="C160" s="2" t="str">
        <f>VLOOKUP(B160,'Center Name'!$A:$B,2,FALSE)</f>
        <v>Plaza Bonita</v>
      </c>
      <c r="D160" s="6">
        <v>227530</v>
      </c>
      <c r="E160" s="53">
        <v>44895</v>
      </c>
      <c r="F160" t="s">
        <v>2818</v>
      </c>
      <c r="G160" s="87">
        <v>942401</v>
      </c>
      <c r="H160" s="60" t="s">
        <v>65</v>
      </c>
      <c r="I160" s="53"/>
      <c r="J160" s="53">
        <v>44956</v>
      </c>
      <c r="K160" s="12">
        <v>45686</v>
      </c>
      <c r="L160" s="51"/>
      <c r="M160" s="51">
        <v>-110500</v>
      </c>
      <c r="N160" s="62" t="s">
        <v>2827</v>
      </c>
      <c r="O160" s="1" t="s">
        <v>1018</v>
      </c>
    </row>
    <row r="161" spans="1:15" x14ac:dyDescent="0.35">
      <c r="A161" s="1" t="s">
        <v>19</v>
      </c>
      <c r="B161" s="6">
        <v>12271</v>
      </c>
      <c r="C161" s="2" t="str">
        <f>VLOOKUP(B161,'Center Name'!$A:$B,2,FALSE)</f>
        <v>Plaza Bonita</v>
      </c>
      <c r="D161" s="6">
        <v>227063</v>
      </c>
      <c r="E161" s="53">
        <v>44804</v>
      </c>
      <c r="F161" t="s">
        <v>2355</v>
      </c>
      <c r="G161" s="104">
        <v>939477</v>
      </c>
      <c r="H161" s="60">
        <v>1326</v>
      </c>
      <c r="I161" s="53"/>
      <c r="J161" s="53"/>
      <c r="K161" s="12">
        <v>45047</v>
      </c>
      <c r="L161" s="51"/>
      <c r="M161" s="51">
        <v>-108150</v>
      </c>
      <c r="N161" s="117" t="s">
        <v>2373</v>
      </c>
      <c r="O161" s="1" t="s">
        <v>1018</v>
      </c>
    </row>
    <row r="162" spans="1:15" ht="26" x14ac:dyDescent="0.35">
      <c r="A162" t="s">
        <v>19</v>
      </c>
      <c r="B162" s="6">
        <v>12271</v>
      </c>
      <c r="C162" s="2" t="str">
        <f>VLOOKUP(B162,'Center Name'!$A:$B,2,FALSE)</f>
        <v>Plaza Bonita</v>
      </c>
      <c r="D162" s="6">
        <v>222030</v>
      </c>
      <c r="E162" s="47">
        <v>44530</v>
      </c>
      <c r="F162" t="s">
        <v>168</v>
      </c>
      <c r="G162" s="104">
        <v>931534</v>
      </c>
      <c r="H162" s="60">
        <v>1058</v>
      </c>
      <c r="I162" s="12"/>
      <c r="J162" s="12"/>
      <c r="K162" s="12">
        <v>44682</v>
      </c>
      <c r="L162" s="51">
        <v>86130</v>
      </c>
      <c r="M162" s="51">
        <v>-86130</v>
      </c>
      <c r="N162" s="52" t="s">
        <v>2946</v>
      </c>
      <c r="O162" s="1" t="s">
        <v>1019</v>
      </c>
    </row>
    <row r="163" spans="1:15" ht="26" x14ac:dyDescent="0.35">
      <c r="A163" t="s">
        <v>19</v>
      </c>
      <c r="B163" s="6">
        <v>12271</v>
      </c>
      <c r="C163" s="2" t="str">
        <f>VLOOKUP(B163,'Center Name'!$A:$B,2,FALSE)</f>
        <v>Plaza Bonita</v>
      </c>
      <c r="D163" s="6">
        <v>227529</v>
      </c>
      <c r="E163" s="53">
        <v>44895</v>
      </c>
      <c r="F163" t="s">
        <v>2816</v>
      </c>
      <c r="G163" s="87">
        <v>62785</v>
      </c>
      <c r="H163" s="60">
        <v>1064</v>
      </c>
      <c r="I163" s="53"/>
      <c r="J163" s="53"/>
      <c r="K163" s="12">
        <v>45291</v>
      </c>
      <c r="L163" s="51"/>
      <c r="M163" s="51">
        <v>-50000</v>
      </c>
      <c r="N163" s="62" t="s">
        <v>2827</v>
      </c>
      <c r="O163" s="1" t="s">
        <v>1018</v>
      </c>
    </row>
    <row r="164" spans="1:15" ht="88.5" x14ac:dyDescent="0.35">
      <c r="A164" t="s">
        <v>19</v>
      </c>
      <c r="B164" s="6">
        <v>12277</v>
      </c>
      <c r="C164" s="2" t="str">
        <f>VLOOKUP(B164,'Center Name'!$A:$B,2,FALSE)</f>
        <v>San Francisco Emporium</v>
      </c>
      <c r="D164" s="6">
        <v>128096</v>
      </c>
      <c r="E164" s="47">
        <v>41626</v>
      </c>
      <c r="F164" t="s">
        <v>170</v>
      </c>
      <c r="G164" s="87">
        <v>73383</v>
      </c>
      <c r="H164" s="60" t="s">
        <v>171</v>
      </c>
      <c r="I164" s="12">
        <v>41338</v>
      </c>
      <c r="J164" s="12"/>
      <c r="K164" s="12">
        <v>48852</v>
      </c>
      <c r="L164" s="51">
        <v>1320000</v>
      </c>
      <c r="M164" s="51">
        <f>-1320000+648000</f>
        <v>-672000</v>
      </c>
      <c r="N164" s="52" t="s">
        <v>172</v>
      </c>
      <c r="O164" s="1" t="s">
        <v>1018</v>
      </c>
    </row>
    <row r="165" spans="1:15" x14ac:dyDescent="0.35">
      <c r="A165" t="s">
        <v>19</v>
      </c>
      <c r="B165" s="6">
        <v>12277</v>
      </c>
      <c r="C165" s="2" t="str">
        <f>VLOOKUP(B165,'Center Name'!$A:$B,2,FALSE)</f>
        <v>San Francisco Emporium</v>
      </c>
      <c r="D165" s="6">
        <v>223128</v>
      </c>
      <c r="E165" s="47">
        <v>44592</v>
      </c>
      <c r="F165" s="1" t="s">
        <v>176</v>
      </c>
      <c r="G165" s="87">
        <v>937074</v>
      </c>
      <c r="H165" s="60">
        <v>14</v>
      </c>
      <c r="I165" s="12">
        <v>44707</v>
      </c>
      <c r="J165" s="12">
        <v>44707</v>
      </c>
      <c r="K165" s="12">
        <v>45071</v>
      </c>
      <c r="L165" s="51"/>
      <c r="M165" s="51">
        <v>-80000</v>
      </c>
      <c r="N165" s="52"/>
      <c r="O165" s="1" t="s">
        <v>1018</v>
      </c>
    </row>
    <row r="166" spans="1:15" x14ac:dyDescent="0.35">
      <c r="A166" t="s">
        <v>56</v>
      </c>
      <c r="B166" s="6">
        <v>12280</v>
      </c>
      <c r="C166" s="2" t="str">
        <f>VLOOKUP(B166,'Center Name'!$A:$B,2,FALSE)</f>
        <v>Santa Anita</v>
      </c>
      <c r="D166" s="6">
        <v>222740</v>
      </c>
      <c r="E166" s="4">
        <v>44489</v>
      </c>
      <c r="F166" s="1" t="s">
        <v>186</v>
      </c>
      <c r="G166" s="87">
        <v>936690</v>
      </c>
      <c r="H166" s="65" t="s">
        <v>187</v>
      </c>
      <c r="I166" s="66">
        <v>44651</v>
      </c>
      <c r="J166" s="66">
        <v>44673</v>
      </c>
      <c r="K166" s="12">
        <v>45046</v>
      </c>
      <c r="L166" s="51">
        <v>325000</v>
      </c>
      <c r="M166" s="51">
        <v>-325000</v>
      </c>
      <c r="N166" s="52" t="s">
        <v>21</v>
      </c>
      <c r="O166" s="1" t="s">
        <v>1018</v>
      </c>
    </row>
    <row r="167" spans="1:15" x14ac:dyDescent="0.35">
      <c r="A167" s="1" t="s">
        <v>56</v>
      </c>
      <c r="B167" s="6">
        <v>12280</v>
      </c>
      <c r="C167" s="2" t="str">
        <f>VLOOKUP(B167,'Center Name'!$A:$B,2,FALSE)</f>
        <v>Santa Anita</v>
      </c>
      <c r="D167" s="6">
        <v>223004</v>
      </c>
      <c r="E167" s="53">
        <v>44774</v>
      </c>
      <c r="F167" t="s">
        <v>2361</v>
      </c>
      <c r="G167" s="104">
        <v>937329</v>
      </c>
      <c r="H167" s="60" t="s">
        <v>2378</v>
      </c>
      <c r="I167" s="53"/>
      <c r="J167" s="53">
        <v>44816</v>
      </c>
      <c r="K167" s="12">
        <v>45546</v>
      </c>
      <c r="L167" s="51"/>
      <c r="M167" s="51">
        <v>-214060</v>
      </c>
      <c r="N167" s="68" t="s">
        <v>2373</v>
      </c>
      <c r="O167" t="s">
        <v>1017</v>
      </c>
    </row>
    <row r="168" spans="1:15" x14ac:dyDescent="0.35">
      <c r="A168" t="s">
        <v>56</v>
      </c>
      <c r="B168" s="6">
        <v>12280</v>
      </c>
      <c r="C168" s="2" t="str">
        <f>VLOOKUP(B168,'Center Name'!$A:$B,2,FALSE)</f>
        <v>Santa Anita</v>
      </c>
      <c r="D168" s="6">
        <v>223685</v>
      </c>
      <c r="E168" s="4">
        <v>44593</v>
      </c>
      <c r="F168" s="1" t="s">
        <v>191</v>
      </c>
      <c r="G168" s="87">
        <v>938054</v>
      </c>
      <c r="H168" s="65"/>
      <c r="I168" s="66"/>
      <c r="J168" s="66"/>
      <c r="K168" s="12"/>
      <c r="L168" s="51">
        <v>184257.08</v>
      </c>
      <c r="M168" s="51">
        <v>-184257.08</v>
      </c>
      <c r="N168" s="52"/>
      <c r="O168" s="1" t="s">
        <v>1018</v>
      </c>
    </row>
    <row r="169" spans="1:15" x14ac:dyDescent="0.35">
      <c r="A169" s="1" t="s">
        <v>56</v>
      </c>
      <c r="B169" s="6">
        <v>12280</v>
      </c>
      <c r="C169" s="2" t="str">
        <f>VLOOKUP(B169,'Center Name'!$A:$B,2,FALSE)</f>
        <v>Santa Anita</v>
      </c>
      <c r="D169" s="6">
        <v>226053</v>
      </c>
      <c r="E169" s="53">
        <v>44774</v>
      </c>
      <c r="F169" t="s">
        <v>2359</v>
      </c>
      <c r="G169" s="104">
        <v>938983</v>
      </c>
      <c r="H169" s="60">
        <v>9315</v>
      </c>
      <c r="I169" s="53"/>
      <c r="J169" s="53"/>
      <c r="K169" s="12">
        <v>45260</v>
      </c>
      <c r="L169" s="51"/>
      <c r="M169" s="51">
        <v>-155000</v>
      </c>
      <c r="N169" s="68" t="s">
        <v>2373</v>
      </c>
      <c r="O169" s="1" t="s">
        <v>1018</v>
      </c>
    </row>
    <row r="170" spans="1:15" x14ac:dyDescent="0.35">
      <c r="A170" t="s">
        <v>56</v>
      </c>
      <c r="B170" s="6">
        <v>12280</v>
      </c>
      <c r="C170" s="2" t="str">
        <f>VLOOKUP(B170,'Center Name'!$A:$B,2,FALSE)</f>
        <v>Santa Anita</v>
      </c>
      <c r="D170" s="6">
        <v>223567</v>
      </c>
      <c r="E170" s="4">
        <v>44593</v>
      </c>
      <c r="F170" s="1" t="s">
        <v>189</v>
      </c>
      <c r="G170" s="87">
        <v>937239</v>
      </c>
      <c r="H170" s="65"/>
      <c r="I170" s="66"/>
      <c r="J170" s="66"/>
      <c r="K170" s="12"/>
      <c r="L170" s="51">
        <v>150000</v>
      </c>
      <c r="M170" s="51">
        <v>-141070</v>
      </c>
      <c r="N170" s="52"/>
      <c r="O170" s="1" t="s">
        <v>1018</v>
      </c>
    </row>
    <row r="171" spans="1:15" x14ac:dyDescent="0.35">
      <c r="A171" t="s">
        <v>56</v>
      </c>
      <c r="B171" s="6">
        <v>12280</v>
      </c>
      <c r="C171" s="2" t="str">
        <f>VLOOKUP(B171,'Center Name'!$A:$B,2,FALSE)</f>
        <v>Santa Anita</v>
      </c>
      <c r="D171" s="6">
        <v>223096</v>
      </c>
      <c r="E171" s="4">
        <v>44562</v>
      </c>
      <c r="F171" s="1" t="s">
        <v>88</v>
      </c>
      <c r="G171" s="87">
        <v>937019</v>
      </c>
      <c r="H171" s="65" t="s">
        <v>110</v>
      </c>
      <c r="I171" s="66"/>
      <c r="J171" s="66">
        <v>44763</v>
      </c>
      <c r="K171" s="12">
        <v>45127</v>
      </c>
      <c r="L171" s="51">
        <v>244700</v>
      </c>
      <c r="M171" s="51">
        <f>-244700+122350</f>
        <v>-122350</v>
      </c>
      <c r="N171" s="52"/>
      <c r="O171" s="1" t="s">
        <v>1017</v>
      </c>
    </row>
    <row r="172" spans="1:15" x14ac:dyDescent="0.35">
      <c r="A172" t="s">
        <v>56</v>
      </c>
      <c r="B172" s="6">
        <v>12280</v>
      </c>
      <c r="C172" s="2" t="str">
        <f>VLOOKUP(B172,'Center Name'!$A:$B,2,FALSE)</f>
        <v>Santa Anita</v>
      </c>
      <c r="D172" s="6">
        <v>223682</v>
      </c>
      <c r="E172" s="4">
        <v>44593</v>
      </c>
      <c r="F172" s="1" t="s">
        <v>190</v>
      </c>
      <c r="G172" s="87">
        <v>938047</v>
      </c>
      <c r="H172" s="65"/>
      <c r="I172" s="66"/>
      <c r="J172" s="66"/>
      <c r="K172" s="12"/>
      <c r="L172" s="51">
        <v>109050</v>
      </c>
      <c r="M172" s="51">
        <v>-109050</v>
      </c>
      <c r="N172" s="52"/>
      <c r="O172" s="1" t="s">
        <v>1018</v>
      </c>
    </row>
    <row r="173" spans="1:15" x14ac:dyDescent="0.35">
      <c r="A173" s="1" t="s">
        <v>56</v>
      </c>
      <c r="B173" s="6">
        <v>12280</v>
      </c>
      <c r="C173" s="2" t="str">
        <f>VLOOKUP(B173,'Center Name'!$A:$B,2,FALSE)</f>
        <v>Santa Anita</v>
      </c>
      <c r="D173" s="6">
        <v>226054</v>
      </c>
      <c r="E173" s="53">
        <v>44774</v>
      </c>
      <c r="F173" t="s">
        <v>2363</v>
      </c>
      <c r="G173" s="104">
        <v>938382</v>
      </c>
      <c r="H173" s="60" t="s">
        <v>2379</v>
      </c>
      <c r="I173" s="53"/>
      <c r="J173" s="53">
        <v>44743</v>
      </c>
      <c r="K173" s="12">
        <v>45107</v>
      </c>
      <c r="L173" s="51"/>
      <c r="M173" s="51">
        <v>-50000</v>
      </c>
      <c r="N173" s="68" t="s">
        <v>2373</v>
      </c>
      <c r="O173" s="1" t="s">
        <v>1017</v>
      </c>
    </row>
    <row r="174" spans="1:15" x14ac:dyDescent="0.35">
      <c r="A174" t="s">
        <v>56</v>
      </c>
      <c r="B174" s="6">
        <v>12280</v>
      </c>
      <c r="C174" s="2" t="str">
        <f>VLOOKUP(B174,'Center Name'!$A:$B,2,FALSE)</f>
        <v>Santa Anita</v>
      </c>
      <c r="D174" s="6">
        <v>223543</v>
      </c>
      <c r="E174" s="4">
        <v>44562</v>
      </c>
      <c r="F174" s="1" t="s">
        <v>145</v>
      </c>
      <c r="G174" s="87">
        <v>937587</v>
      </c>
      <c r="H174" s="65" t="s">
        <v>188</v>
      </c>
      <c r="I174" s="66"/>
      <c r="J174" s="66">
        <v>44630</v>
      </c>
      <c r="K174" s="12">
        <v>44994</v>
      </c>
      <c r="L174" s="51">
        <v>25000</v>
      </c>
      <c r="M174" s="51">
        <v>-25000</v>
      </c>
      <c r="N174" s="52"/>
      <c r="O174" s="1" t="s">
        <v>1017</v>
      </c>
    </row>
    <row r="175" spans="1:15" x14ac:dyDescent="0.35">
      <c r="A175" s="1" t="s">
        <v>56</v>
      </c>
      <c r="B175" s="6">
        <v>12280</v>
      </c>
      <c r="C175" s="2" t="str">
        <f>VLOOKUP(B175,'Center Name'!$A:$B,2,FALSE)</f>
        <v>Santa Anita</v>
      </c>
      <c r="D175" s="6">
        <v>226051</v>
      </c>
      <c r="E175" s="53">
        <v>44774</v>
      </c>
      <c r="F175" t="s">
        <v>2357</v>
      </c>
      <c r="G175" s="104">
        <v>938559</v>
      </c>
      <c r="H175" s="60" t="s">
        <v>2380</v>
      </c>
      <c r="I175" s="53"/>
      <c r="J175" s="53">
        <v>44825</v>
      </c>
      <c r="K175" s="12">
        <v>45189</v>
      </c>
      <c r="L175" s="51"/>
      <c r="M175" s="51">
        <v>-24455</v>
      </c>
      <c r="N175" s="68" t="s">
        <v>2373</v>
      </c>
      <c r="O175" s="1" t="s">
        <v>1018</v>
      </c>
    </row>
    <row r="176" spans="1:15" x14ac:dyDescent="0.35">
      <c r="A176" t="s">
        <v>56</v>
      </c>
      <c r="B176" s="6">
        <v>12280</v>
      </c>
      <c r="C176" s="2" t="str">
        <f>VLOOKUP(B176,'Center Name'!$A:$B,2,FALSE)</f>
        <v>Santa Anita</v>
      </c>
      <c r="D176" s="6">
        <v>226052</v>
      </c>
      <c r="E176" s="53">
        <v>44771</v>
      </c>
      <c r="F176" t="s">
        <v>2121</v>
      </c>
      <c r="G176" s="104">
        <v>37336</v>
      </c>
      <c r="H176" s="60" t="s">
        <v>2390</v>
      </c>
      <c r="I176" s="53"/>
      <c r="J176" s="53">
        <v>44593</v>
      </c>
      <c r="K176" s="12">
        <v>44957</v>
      </c>
      <c r="L176" s="51"/>
      <c r="M176" s="51">
        <v>-24100</v>
      </c>
      <c r="N176" s="52" t="s">
        <v>2128</v>
      </c>
      <c r="O176" s="1" t="s">
        <v>1018</v>
      </c>
    </row>
    <row r="177" spans="1:15" x14ac:dyDescent="0.35">
      <c r="A177" t="s">
        <v>56</v>
      </c>
      <c r="B177" s="6">
        <v>12280</v>
      </c>
      <c r="C177" s="2" t="str">
        <f>VLOOKUP(B177,'Center Name'!$A:$B,2,FALSE)</f>
        <v>Santa Anita</v>
      </c>
      <c r="D177" s="6">
        <v>215370</v>
      </c>
      <c r="E177" s="47">
        <v>43871</v>
      </c>
      <c r="F177" t="s">
        <v>183</v>
      </c>
      <c r="G177" s="87">
        <v>929672</v>
      </c>
      <c r="H177" s="60" t="s">
        <v>184</v>
      </c>
      <c r="I177" s="12">
        <v>43834</v>
      </c>
      <c r="J177" s="12"/>
      <c r="K177" s="12">
        <v>47634</v>
      </c>
      <c r="L177" s="51">
        <v>10000</v>
      </c>
      <c r="M177" s="51">
        <v>-10000</v>
      </c>
      <c r="N177" s="52" t="s">
        <v>24</v>
      </c>
      <c r="O177" s="1" t="s">
        <v>1020</v>
      </c>
    </row>
    <row r="178" spans="1:15" x14ac:dyDescent="0.35">
      <c r="A178" t="s">
        <v>56</v>
      </c>
      <c r="B178" s="6">
        <v>12280</v>
      </c>
      <c r="C178" s="2" t="str">
        <f>VLOOKUP(B178,'Center Name'!$A:$B,2,FALSE)</f>
        <v>Santa Anita</v>
      </c>
      <c r="D178" s="6">
        <v>127154</v>
      </c>
      <c r="E178" s="47">
        <v>41759</v>
      </c>
      <c r="F178" s="1" t="s">
        <v>180</v>
      </c>
      <c r="G178" s="87">
        <v>72800</v>
      </c>
      <c r="H178" s="60" t="s">
        <v>181</v>
      </c>
      <c r="I178" s="12">
        <v>41596</v>
      </c>
      <c r="J178" s="12"/>
      <c r="K178" s="12">
        <v>47149</v>
      </c>
      <c r="L178" s="51">
        <v>8938</v>
      </c>
      <c r="M178" s="51">
        <v>-8938</v>
      </c>
      <c r="N178" s="52" t="s">
        <v>128</v>
      </c>
      <c r="O178" s="1" t="s">
        <v>1018</v>
      </c>
    </row>
    <row r="179" spans="1:15" ht="26" x14ac:dyDescent="0.35">
      <c r="A179" t="s">
        <v>19</v>
      </c>
      <c r="B179" s="6">
        <v>12280</v>
      </c>
      <c r="C179" s="2" t="str">
        <f>VLOOKUP(B179,'Center Name'!$A:$B,2,FALSE)</f>
        <v>Santa Anita</v>
      </c>
      <c r="D179" s="6">
        <v>227717</v>
      </c>
      <c r="E179" s="53">
        <v>44909</v>
      </c>
      <c r="F179" t="s">
        <v>2884</v>
      </c>
      <c r="G179" s="111">
        <v>941402</v>
      </c>
      <c r="H179" s="60">
        <v>2315</v>
      </c>
      <c r="I179" s="53"/>
      <c r="J179" s="53"/>
      <c r="K179" s="12" t="s">
        <v>2950</v>
      </c>
      <c r="L179" s="51"/>
      <c r="M179" s="51">
        <v>77500</v>
      </c>
      <c r="N179" s="62" t="s">
        <v>2933</v>
      </c>
      <c r="O179" s="16"/>
    </row>
    <row r="180" spans="1:15" ht="26" x14ac:dyDescent="0.35">
      <c r="A180" t="s">
        <v>19</v>
      </c>
      <c r="B180" s="6">
        <v>12280</v>
      </c>
      <c r="C180" s="2" t="str">
        <f>VLOOKUP(B180,'Center Name'!$A:$B,2,FALSE)</f>
        <v>Santa Anita</v>
      </c>
      <c r="D180" s="6">
        <v>227718</v>
      </c>
      <c r="E180" s="53">
        <v>44909</v>
      </c>
      <c r="F180" t="s">
        <v>2882</v>
      </c>
      <c r="G180" s="111">
        <v>937019</v>
      </c>
      <c r="H180" s="60" t="s">
        <v>65</v>
      </c>
      <c r="I180" s="53"/>
      <c r="J180" s="53"/>
      <c r="K180" s="12">
        <v>1</v>
      </c>
      <c r="L180" s="51"/>
      <c r="M180" s="51">
        <v>122350</v>
      </c>
      <c r="N180" s="62" t="s">
        <v>2933</v>
      </c>
      <c r="O180" s="16"/>
    </row>
    <row r="181" spans="1:15" x14ac:dyDescent="0.35">
      <c r="A181" s="1" t="s">
        <v>19</v>
      </c>
      <c r="B181" s="6">
        <v>12286</v>
      </c>
      <c r="C181" s="2" t="str">
        <f>VLOOKUP(B181,'Center Name'!$A:$B,2,FALSE)</f>
        <v>Southcenter</v>
      </c>
      <c r="D181" s="6">
        <v>227064</v>
      </c>
      <c r="E181" s="53">
        <v>44804</v>
      </c>
      <c r="F181" t="s">
        <v>2189</v>
      </c>
      <c r="G181" s="104">
        <v>938614</v>
      </c>
      <c r="H181" s="60" t="s">
        <v>2480</v>
      </c>
      <c r="I181" s="53"/>
      <c r="J181" s="53"/>
      <c r="K181" s="12">
        <v>45710</v>
      </c>
      <c r="L181" s="51"/>
      <c r="M181" s="51">
        <v>-210000</v>
      </c>
      <c r="N181" s="68" t="s">
        <v>2373</v>
      </c>
      <c r="O181" s="1" t="s">
        <v>1018</v>
      </c>
    </row>
    <row r="182" spans="1:15" ht="26" x14ac:dyDescent="0.35">
      <c r="A182" t="s">
        <v>19</v>
      </c>
      <c r="B182" s="6">
        <v>12286</v>
      </c>
      <c r="C182" s="2" t="str">
        <f>VLOOKUP(B182,'Center Name'!$A:$B,2,FALSE)</f>
        <v>Southcenter</v>
      </c>
      <c r="D182" s="6">
        <v>227531</v>
      </c>
      <c r="E182" s="53">
        <v>44895</v>
      </c>
      <c r="F182" t="s">
        <v>2652</v>
      </c>
      <c r="G182" s="87">
        <v>942414</v>
      </c>
      <c r="H182" s="60">
        <v>204</v>
      </c>
      <c r="I182" s="53"/>
      <c r="J182" s="53"/>
      <c r="K182" s="12">
        <v>45681</v>
      </c>
      <c r="L182" s="51"/>
      <c r="M182" s="51">
        <v>-148000</v>
      </c>
      <c r="N182" s="62" t="s">
        <v>2827</v>
      </c>
      <c r="O182" s="1" t="s">
        <v>1017</v>
      </c>
    </row>
    <row r="183" spans="1:15" x14ac:dyDescent="0.35">
      <c r="A183" t="s">
        <v>19</v>
      </c>
      <c r="B183" s="6">
        <v>12286</v>
      </c>
      <c r="C183" s="2" t="str">
        <f>VLOOKUP(B183,'Center Name'!$A:$B,2,FALSE)</f>
        <v>Southcenter</v>
      </c>
      <c r="D183" s="6">
        <v>222655</v>
      </c>
      <c r="E183" s="47">
        <v>44652</v>
      </c>
      <c r="F183" t="s">
        <v>190</v>
      </c>
      <c r="G183" s="87">
        <v>936345</v>
      </c>
      <c r="H183" s="60">
        <v>1150</v>
      </c>
      <c r="I183" s="53">
        <v>44512</v>
      </c>
      <c r="J183" s="53">
        <v>44512</v>
      </c>
      <c r="K183" s="12">
        <v>44876</v>
      </c>
      <c r="L183" s="51">
        <v>110100</v>
      </c>
      <c r="M183" s="51">
        <v>-110100</v>
      </c>
      <c r="N183" s="58"/>
      <c r="O183" s="1" t="s">
        <v>1017</v>
      </c>
    </row>
    <row r="184" spans="1:15" x14ac:dyDescent="0.35">
      <c r="A184" t="s">
        <v>19</v>
      </c>
      <c r="B184" s="6">
        <v>12286</v>
      </c>
      <c r="C184" s="2" t="str">
        <f>VLOOKUP(B184,'Center Name'!$A:$B,2,FALSE)</f>
        <v>Southcenter</v>
      </c>
      <c r="D184" s="6">
        <v>197785</v>
      </c>
      <c r="E184" s="47">
        <v>43890</v>
      </c>
      <c r="F184" t="s">
        <v>201</v>
      </c>
      <c r="G184" s="87">
        <v>37208</v>
      </c>
      <c r="H184" s="60">
        <v>1123</v>
      </c>
      <c r="I184" s="53">
        <v>43497</v>
      </c>
      <c r="J184" s="53">
        <v>43497</v>
      </c>
      <c r="K184" s="12">
        <v>44957</v>
      </c>
      <c r="L184" s="51">
        <v>100000</v>
      </c>
      <c r="M184" s="51">
        <v>-100000</v>
      </c>
      <c r="N184" s="52" t="s">
        <v>21</v>
      </c>
      <c r="O184" s="1" t="s">
        <v>1019</v>
      </c>
    </row>
    <row r="185" spans="1:15" x14ac:dyDescent="0.35">
      <c r="A185" t="s">
        <v>19</v>
      </c>
      <c r="B185" s="6">
        <v>12286</v>
      </c>
      <c r="C185" s="2" t="str">
        <f>VLOOKUP(B185,'Center Name'!$A:$B,2,FALSE)</f>
        <v>Southcenter</v>
      </c>
      <c r="D185" s="6">
        <v>223565</v>
      </c>
      <c r="E185" s="47">
        <v>44592</v>
      </c>
      <c r="F185" t="s">
        <v>26</v>
      </c>
      <c r="G185" s="87">
        <v>937941</v>
      </c>
      <c r="H185" s="60" t="s">
        <v>193</v>
      </c>
      <c r="I185" s="53">
        <v>44713</v>
      </c>
      <c r="J185" s="53"/>
      <c r="K185" s="12">
        <v>45443</v>
      </c>
      <c r="L185" s="51">
        <v>50000</v>
      </c>
      <c r="M185" s="51">
        <v>-50000</v>
      </c>
      <c r="N185" s="58"/>
      <c r="O185" s="1" t="s">
        <v>1017</v>
      </c>
    </row>
    <row r="186" spans="1:15" x14ac:dyDescent="0.35">
      <c r="A186" t="s">
        <v>19</v>
      </c>
      <c r="B186" s="6">
        <v>12286</v>
      </c>
      <c r="C186" s="2" t="str">
        <f>VLOOKUP(B186,'Center Name'!$A:$B,2,FALSE)</f>
        <v>Southcenter</v>
      </c>
      <c r="D186" s="6">
        <v>221228</v>
      </c>
      <c r="E186" s="47">
        <v>44651</v>
      </c>
      <c r="F186" t="s">
        <v>195</v>
      </c>
      <c r="G186" s="87">
        <v>934237</v>
      </c>
      <c r="H186" s="60">
        <v>220</v>
      </c>
      <c r="I186" s="53">
        <v>44378</v>
      </c>
      <c r="J186" s="53"/>
      <c r="K186" s="12">
        <v>45107</v>
      </c>
      <c r="L186" s="51">
        <v>40000</v>
      </c>
      <c r="M186" s="51">
        <v>-40000</v>
      </c>
      <c r="N186" s="58"/>
      <c r="O186" s="1" t="s">
        <v>1018</v>
      </c>
    </row>
    <row r="187" spans="1:15" ht="26" x14ac:dyDescent="0.35">
      <c r="A187" t="s">
        <v>19</v>
      </c>
      <c r="B187" s="6">
        <v>12286</v>
      </c>
      <c r="C187" s="2" t="str">
        <f>VLOOKUP(B187,'Center Name'!$A:$B,2,FALSE)</f>
        <v>Southcenter</v>
      </c>
      <c r="D187" s="6">
        <v>221990</v>
      </c>
      <c r="E187" s="53">
        <v>44712</v>
      </c>
      <c r="F187" t="s">
        <v>971</v>
      </c>
      <c r="G187" s="111">
        <v>935959</v>
      </c>
      <c r="H187" s="60">
        <v>2310</v>
      </c>
      <c r="I187" s="53"/>
      <c r="J187" s="53">
        <v>44562</v>
      </c>
      <c r="K187" s="12">
        <v>44926</v>
      </c>
      <c r="L187" s="51"/>
      <c r="M187" s="51">
        <v>-30000</v>
      </c>
      <c r="N187" s="52" t="s">
        <v>2965</v>
      </c>
      <c r="O187" s="1" t="s">
        <v>1018</v>
      </c>
    </row>
    <row r="188" spans="1:15" x14ac:dyDescent="0.35">
      <c r="A188" t="s">
        <v>19</v>
      </c>
      <c r="B188" s="6">
        <v>12286</v>
      </c>
      <c r="C188" s="2" t="str">
        <f>VLOOKUP(B188,'Center Name'!$A:$B,2,FALSE)</f>
        <v>Southcenter</v>
      </c>
      <c r="D188" s="6">
        <v>131001</v>
      </c>
      <c r="E188" s="4">
        <v>41973</v>
      </c>
      <c r="F188" s="1" t="s">
        <v>85</v>
      </c>
      <c r="G188" s="87">
        <v>905693</v>
      </c>
      <c r="H188" s="65">
        <v>748</v>
      </c>
      <c r="I188" s="66">
        <v>41942</v>
      </c>
      <c r="J188" s="66"/>
      <c r="K188" s="12">
        <v>45688</v>
      </c>
      <c r="L188" s="51">
        <v>228375</v>
      </c>
      <c r="M188" s="51">
        <f>-228375+205537.5</f>
        <v>-22837.5</v>
      </c>
      <c r="N188" s="52" t="s">
        <v>128</v>
      </c>
      <c r="O188" s="1" t="s">
        <v>1017</v>
      </c>
    </row>
    <row r="189" spans="1:15" ht="26" x14ac:dyDescent="0.35">
      <c r="A189" s="1" t="s">
        <v>19</v>
      </c>
      <c r="B189" s="6">
        <v>12286</v>
      </c>
      <c r="C189" s="2" t="str">
        <f>VLOOKUP(B189,'Center Name'!$A:$B,2,FALSE)</f>
        <v>Southcenter</v>
      </c>
      <c r="D189" s="6">
        <v>214670</v>
      </c>
      <c r="E189" s="47">
        <v>43801</v>
      </c>
      <c r="F189" t="s">
        <v>199</v>
      </c>
      <c r="G189" s="104">
        <v>928856</v>
      </c>
      <c r="H189" s="60">
        <v>532</v>
      </c>
      <c r="I189" s="53">
        <v>43709</v>
      </c>
      <c r="J189" s="53">
        <v>43788</v>
      </c>
      <c r="K189" s="12">
        <v>44316</v>
      </c>
      <c r="L189" s="51">
        <v>200000</v>
      </c>
      <c r="M189" s="51">
        <f>-200000+200000-19021.53</f>
        <v>-19021.53</v>
      </c>
      <c r="N189" s="52" t="s">
        <v>2479</v>
      </c>
      <c r="O189" s="1" t="s">
        <v>1018</v>
      </c>
    </row>
    <row r="190" spans="1:15" x14ac:dyDescent="0.35">
      <c r="A190" t="s">
        <v>56</v>
      </c>
      <c r="B190" s="6">
        <v>12288</v>
      </c>
      <c r="C190" s="2" t="str">
        <f>VLOOKUP(B190,'Center Name'!$A:$B,2,FALSE)</f>
        <v>Southlake</v>
      </c>
      <c r="D190" s="6">
        <v>112472</v>
      </c>
      <c r="E190" s="47">
        <v>41597</v>
      </c>
      <c r="F190" t="s">
        <v>205</v>
      </c>
      <c r="G190" s="87">
        <v>69846</v>
      </c>
      <c r="H190" s="60">
        <v>608</v>
      </c>
      <c r="I190" s="53">
        <v>41369</v>
      </c>
      <c r="J190" s="53">
        <v>41369</v>
      </c>
      <c r="K190" s="12">
        <v>41733</v>
      </c>
      <c r="L190" s="51">
        <v>0</v>
      </c>
      <c r="M190" s="51">
        <v>-243</v>
      </c>
      <c r="N190" s="58" t="s">
        <v>206</v>
      </c>
      <c r="O190" s="1" t="s">
        <v>1017</v>
      </c>
    </row>
    <row r="191" spans="1:15" x14ac:dyDescent="0.35">
      <c r="A191" t="s">
        <v>19</v>
      </c>
      <c r="B191" s="6">
        <v>12291</v>
      </c>
      <c r="C191" s="2" t="str">
        <f>VLOOKUP(B191,'Center Name'!$A:$B,2,FALSE)</f>
        <v>Topanga</v>
      </c>
      <c r="D191" s="6">
        <v>227533</v>
      </c>
      <c r="E191" s="53">
        <v>44895</v>
      </c>
      <c r="F191" t="s">
        <v>2780</v>
      </c>
      <c r="G191" s="111">
        <v>942408</v>
      </c>
      <c r="H191" s="60">
        <v>19</v>
      </c>
      <c r="I191" s="53">
        <v>45292</v>
      </c>
      <c r="J191" s="53">
        <v>45292</v>
      </c>
      <c r="K191" s="12">
        <v>48944</v>
      </c>
      <c r="L191" s="51">
        <v>3901040</v>
      </c>
      <c r="M191" s="51">
        <v>-3901040</v>
      </c>
      <c r="N191" s="62"/>
      <c r="O191" s="1" t="s">
        <v>1018</v>
      </c>
    </row>
    <row r="192" spans="1:15" x14ac:dyDescent="0.35">
      <c r="A192" t="s">
        <v>19</v>
      </c>
      <c r="B192" s="6">
        <v>12291</v>
      </c>
      <c r="C192" s="2" t="str">
        <f>VLOOKUP(B192,'Center Name'!$A:$B,2,FALSE)</f>
        <v>Topanga</v>
      </c>
      <c r="D192" s="6">
        <v>222703</v>
      </c>
      <c r="E192" s="53">
        <v>44895</v>
      </c>
      <c r="F192" t="s">
        <v>2776</v>
      </c>
      <c r="G192" s="111">
        <v>936629</v>
      </c>
      <c r="H192" s="60">
        <v>2270</v>
      </c>
      <c r="I192" s="53">
        <v>45139</v>
      </c>
      <c r="J192" s="53">
        <v>45139</v>
      </c>
      <c r="K192" s="12">
        <v>48975</v>
      </c>
      <c r="L192" s="51">
        <v>2469500</v>
      </c>
      <c r="M192" s="51">
        <v>-2469500</v>
      </c>
      <c r="N192" s="62"/>
      <c r="O192" s="1" t="s">
        <v>1018</v>
      </c>
    </row>
    <row r="193" spans="1:15" x14ac:dyDescent="0.35">
      <c r="A193" s="1" t="s">
        <v>19</v>
      </c>
      <c r="B193" s="6">
        <v>12291</v>
      </c>
      <c r="C193" s="2" t="str">
        <f>VLOOKUP(B193,'Center Name'!$A:$B,2,FALSE)</f>
        <v>Topanga</v>
      </c>
      <c r="D193" s="6">
        <v>227067</v>
      </c>
      <c r="E193" s="53">
        <v>44804</v>
      </c>
      <c r="F193" t="s">
        <v>2312</v>
      </c>
      <c r="G193" s="104">
        <v>905221</v>
      </c>
      <c r="H193" s="60">
        <v>15</v>
      </c>
      <c r="I193" s="53">
        <v>44904</v>
      </c>
      <c r="J193" s="53">
        <v>44904</v>
      </c>
      <c r="K193" s="12">
        <v>48610</v>
      </c>
      <c r="L193" s="51">
        <v>2655300</v>
      </c>
      <c r="M193" s="51">
        <f>-2655300+1327650</f>
        <v>-1327650</v>
      </c>
      <c r="N193" s="120" t="s">
        <v>2473</v>
      </c>
      <c r="O193" s="1" t="s">
        <v>1018</v>
      </c>
    </row>
    <row r="194" spans="1:15" x14ac:dyDescent="0.35">
      <c r="A194" t="s">
        <v>19</v>
      </c>
      <c r="B194" s="6">
        <v>12291</v>
      </c>
      <c r="C194" s="2" t="str">
        <f>VLOOKUP(B194,'Center Name'!$A:$B,2,FALSE)</f>
        <v>Topanga</v>
      </c>
      <c r="D194" s="6">
        <v>222648</v>
      </c>
      <c r="E194" s="4">
        <v>44651</v>
      </c>
      <c r="F194" s="1" t="s">
        <v>91</v>
      </c>
      <c r="G194" s="88">
        <v>934495</v>
      </c>
      <c r="H194" s="6">
        <v>1038</v>
      </c>
      <c r="I194" s="12">
        <v>44409</v>
      </c>
      <c r="J194" s="12">
        <v>44409</v>
      </c>
      <c r="K194" s="12">
        <v>44957</v>
      </c>
      <c r="L194" s="51">
        <v>630430</v>
      </c>
      <c r="M194" s="51">
        <v>-630430</v>
      </c>
      <c r="N194" s="58"/>
      <c r="O194" s="1" t="s">
        <v>1017</v>
      </c>
    </row>
    <row r="195" spans="1:15" x14ac:dyDescent="0.35">
      <c r="A195" t="s">
        <v>19</v>
      </c>
      <c r="B195" s="6">
        <v>12291</v>
      </c>
      <c r="C195" s="2" t="str">
        <f>VLOOKUP(B195,'Center Name'!$A:$B,2,FALSE)</f>
        <v>Topanga</v>
      </c>
      <c r="D195" s="6">
        <v>227534</v>
      </c>
      <c r="E195" s="53">
        <v>44895</v>
      </c>
      <c r="F195" t="s">
        <v>2782</v>
      </c>
      <c r="G195" s="87" t="s">
        <v>2962</v>
      </c>
      <c r="H195" s="60">
        <v>48</v>
      </c>
      <c r="I195" s="53">
        <v>43132</v>
      </c>
      <c r="J195" s="53">
        <v>43132</v>
      </c>
      <c r="K195" s="12">
        <v>45016</v>
      </c>
      <c r="L195" s="51">
        <v>363770</v>
      </c>
      <c r="M195" s="51">
        <v>-363770</v>
      </c>
      <c r="N195" s="62"/>
      <c r="O195" s="1" t="s">
        <v>1018</v>
      </c>
    </row>
    <row r="196" spans="1:15" x14ac:dyDescent="0.35">
      <c r="A196" t="s">
        <v>19</v>
      </c>
      <c r="B196" s="6">
        <v>12291</v>
      </c>
      <c r="C196" s="2" t="str">
        <f>VLOOKUP(B196,'Center Name'!$A:$B,2,FALSE)</f>
        <v>Topanga</v>
      </c>
      <c r="D196" s="6">
        <v>221874</v>
      </c>
      <c r="E196" s="4">
        <v>44651</v>
      </c>
      <c r="F196" s="1" t="s">
        <v>215</v>
      </c>
      <c r="G196" s="88">
        <v>935343</v>
      </c>
      <c r="H196" s="6">
        <v>2072</v>
      </c>
      <c r="I196" s="12">
        <v>44468</v>
      </c>
      <c r="J196" s="12">
        <v>44468</v>
      </c>
      <c r="K196" s="12">
        <v>45013</v>
      </c>
      <c r="L196" s="51">
        <v>298100</v>
      </c>
      <c r="M196" s="51">
        <v>-298100</v>
      </c>
      <c r="N196" s="58"/>
      <c r="O196" s="1" t="s">
        <v>1017</v>
      </c>
    </row>
    <row r="197" spans="1:15" x14ac:dyDescent="0.35">
      <c r="A197" t="s">
        <v>19</v>
      </c>
      <c r="B197" s="6">
        <v>12291</v>
      </c>
      <c r="C197" s="2" t="str">
        <f>VLOOKUP(B197,'Center Name'!$A:$B,2,FALSE)</f>
        <v>Topanga</v>
      </c>
      <c r="D197" s="6">
        <v>227538</v>
      </c>
      <c r="E197" s="53">
        <v>44895</v>
      </c>
      <c r="F197" t="s">
        <v>2788</v>
      </c>
      <c r="G197" s="87">
        <v>895111</v>
      </c>
      <c r="H197" s="60">
        <v>25</v>
      </c>
      <c r="I197" s="53">
        <v>45048</v>
      </c>
      <c r="J197" s="53">
        <v>45048</v>
      </c>
      <c r="K197" s="12">
        <v>45413</v>
      </c>
      <c r="L197" s="51">
        <v>279544.76</v>
      </c>
      <c r="M197" s="51">
        <v>-279544.76</v>
      </c>
      <c r="N197" s="62"/>
      <c r="O197" t="s">
        <v>1018</v>
      </c>
    </row>
    <row r="198" spans="1:15" x14ac:dyDescent="0.35">
      <c r="A198" t="s">
        <v>19</v>
      </c>
      <c r="B198" s="6">
        <v>12291</v>
      </c>
      <c r="C198" s="2" t="str">
        <f>VLOOKUP(B198,'Center Name'!$A:$B,2,FALSE)</f>
        <v>Topanga</v>
      </c>
      <c r="D198" s="6">
        <v>227540</v>
      </c>
      <c r="E198" s="53">
        <v>44895</v>
      </c>
      <c r="F198" t="s">
        <v>2790</v>
      </c>
      <c r="G198" s="87" t="s">
        <v>2963</v>
      </c>
      <c r="H198" s="60">
        <v>1034</v>
      </c>
      <c r="I198" s="53">
        <v>44890</v>
      </c>
      <c r="J198" s="53">
        <v>44890</v>
      </c>
      <c r="K198" s="12">
        <v>47452</v>
      </c>
      <c r="L198" s="51">
        <v>251250</v>
      </c>
      <c r="M198" s="51">
        <v>-251250</v>
      </c>
      <c r="N198" s="62"/>
      <c r="O198" s="1" t="s">
        <v>1018</v>
      </c>
    </row>
    <row r="199" spans="1:15" x14ac:dyDescent="0.35">
      <c r="A199" t="s">
        <v>19</v>
      </c>
      <c r="B199" s="6">
        <v>12291</v>
      </c>
      <c r="C199" s="2" t="str">
        <f>VLOOKUP(B199,'Center Name'!$A:$B,2,FALSE)</f>
        <v>Topanga</v>
      </c>
      <c r="D199" s="6">
        <v>223626</v>
      </c>
      <c r="E199" s="53">
        <v>44895</v>
      </c>
      <c r="F199" t="s">
        <v>2778</v>
      </c>
      <c r="G199" s="87">
        <v>937999</v>
      </c>
      <c r="H199" s="60" t="s">
        <v>2960</v>
      </c>
      <c r="I199" s="53">
        <v>44755</v>
      </c>
      <c r="J199" s="53">
        <v>44755</v>
      </c>
      <c r="K199" s="12">
        <v>48273</v>
      </c>
      <c r="L199" s="51">
        <v>240000</v>
      </c>
      <c r="M199" s="51">
        <v>-240000</v>
      </c>
      <c r="N199" s="62"/>
      <c r="O199" s="1" t="s">
        <v>1018</v>
      </c>
    </row>
    <row r="200" spans="1:15" ht="63.5" x14ac:dyDescent="0.35">
      <c r="A200" t="s">
        <v>19</v>
      </c>
      <c r="B200" s="6">
        <v>12291</v>
      </c>
      <c r="C200" s="2" t="str">
        <f>VLOOKUP(B200,'Center Name'!$A:$B,2,FALSE)</f>
        <v>Topanga</v>
      </c>
      <c r="D200" s="6">
        <v>220644</v>
      </c>
      <c r="E200" s="4">
        <v>44313</v>
      </c>
      <c r="F200" s="1" t="s">
        <v>210</v>
      </c>
      <c r="G200" s="87">
        <v>934145</v>
      </c>
      <c r="H200" s="60" t="s">
        <v>211</v>
      </c>
      <c r="I200" s="12">
        <v>44357</v>
      </c>
      <c r="J200" s="12">
        <v>44357</v>
      </c>
      <c r="K200" s="12">
        <v>48244</v>
      </c>
      <c r="L200" s="51">
        <v>2250000</v>
      </c>
      <c r="M200" s="51">
        <f>1125000-1125000+900000-1125000+225000</f>
        <v>0</v>
      </c>
      <c r="N200" s="58" t="s">
        <v>212</v>
      </c>
      <c r="O200" s="1" t="s">
        <v>1018</v>
      </c>
    </row>
    <row r="201" spans="1:15" x14ac:dyDescent="0.35">
      <c r="A201" t="s">
        <v>19</v>
      </c>
      <c r="B201" s="6">
        <v>12291</v>
      </c>
      <c r="C201" s="2" t="str">
        <f>VLOOKUP(B201,'Center Name'!$A:$B,2,FALSE)</f>
        <v>Topanga</v>
      </c>
      <c r="D201" s="6">
        <v>222650</v>
      </c>
      <c r="E201" s="4">
        <v>44501</v>
      </c>
      <c r="F201" s="1" t="s">
        <v>92</v>
      </c>
      <c r="G201" s="87">
        <v>936291</v>
      </c>
      <c r="H201" s="60">
        <v>63</v>
      </c>
      <c r="I201" s="12">
        <v>44504</v>
      </c>
      <c r="J201" s="12">
        <v>44504</v>
      </c>
      <c r="K201" s="12">
        <v>45049</v>
      </c>
      <c r="L201" s="51">
        <v>202540</v>
      </c>
      <c r="M201" s="51">
        <v>-202540</v>
      </c>
      <c r="N201" s="58"/>
      <c r="O201" s="1" t="s">
        <v>1018</v>
      </c>
    </row>
    <row r="202" spans="1:15" x14ac:dyDescent="0.35">
      <c r="A202" t="s">
        <v>19</v>
      </c>
      <c r="B202" s="6">
        <v>12291</v>
      </c>
      <c r="C202" s="2" t="str">
        <f>VLOOKUP(B202,'Center Name'!$A:$B,2,FALSE)</f>
        <v>Topanga</v>
      </c>
      <c r="D202" s="6">
        <v>227536</v>
      </c>
      <c r="E202" s="53">
        <v>44895</v>
      </c>
      <c r="F202" t="s">
        <v>2784</v>
      </c>
      <c r="G202" s="87">
        <v>942394</v>
      </c>
      <c r="H202" s="60" t="s">
        <v>2961</v>
      </c>
      <c r="I202" s="53">
        <v>44956</v>
      </c>
      <c r="J202" s="53">
        <v>44956</v>
      </c>
      <c r="K202" s="12">
        <v>45686</v>
      </c>
      <c r="L202" s="51">
        <v>148000</v>
      </c>
      <c r="M202" s="51">
        <v>-148000</v>
      </c>
      <c r="N202" s="62"/>
      <c r="O202" s="1" t="s">
        <v>1018</v>
      </c>
    </row>
    <row r="203" spans="1:15" x14ac:dyDescent="0.35">
      <c r="A203" t="s">
        <v>19</v>
      </c>
      <c r="B203" s="6">
        <v>12291</v>
      </c>
      <c r="C203" s="2" t="str">
        <f>VLOOKUP(B203,'Center Name'!$A:$B,2,FALSE)</f>
        <v>Topanga</v>
      </c>
      <c r="D203" s="6">
        <v>227537</v>
      </c>
      <c r="E203" s="53">
        <v>44895</v>
      </c>
      <c r="F203" t="s">
        <v>2786</v>
      </c>
      <c r="G203" s="87">
        <v>942359</v>
      </c>
      <c r="H203" s="60">
        <v>1073</v>
      </c>
      <c r="I203" s="53">
        <v>45108</v>
      </c>
      <c r="J203" s="53">
        <v>45108</v>
      </c>
      <c r="K203" s="12">
        <v>48975</v>
      </c>
      <c r="L203" s="51">
        <v>112425</v>
      </c>
      <c r="M203" s="51">
        <v>-112425</v>
      </c>
      <c r="N203" s="62"/>
      <c r="O203" s="1" t="s">
        <v>1018</v>
      </c>
    </row>
    <row r="204" spans="1:15" x14ac:dyDescent="0.35">
      <c r="A204" s="1" t="s">
        <v>19</v>
      </c>
      <c r="B204" s="6">
        <v>12291</v>
      </c>
      <c r="C204" s="2" t="str">
        <f>VLOOKUP(B204,'Center Name'!$A:$B,2,FALSE)</f>
        <v>Topanga</v>
      </c>
      <c r="D204" s="6">
        <v>227072</v>
      </c>
      <c r="E204" s="53">
        <v>44804</v>
      </c>
      <c r="F204" t="s">
        <v>2317</v>
      </c>
      <c r="G204" s="104">
        <v>940088</v>
      </c>
      <c r="H204" s="60" t="s">
        <v>2458</v>
      </c>
      <c r="I204" s="53">
        <v>44835</v>
      </c>
      <c r="J204" s="53">
        <v>44835</v>
      </c>
      <c r="K204" s="12">
        <v>45199</v>
      </c>
      <c r="L204" s="51">
        <v>30000</v>
      </c>
      <c r="M204" s="51">
        <v>-30000</v>
      </c>
      <c r="N204" s="68"/>
      <c r="O204" s="1" t="s">
        <v>1017</v>
      </c>
    </row>
    <row r="205" spans="1:15" x14ac:dyDescent="0.35">
      <c r="A205" s="1" t="s">
        <v>19</v>
      </c>
      <c r="B205" s="6">
        <v>12291</v>
      </c>
      <c r="C205" s="2" t="str">
        <f>VLOOKUP(B205,'Center Name'!$A:$B,2,FALSE)</f>
        <v>Topanga</v>
      </c>
      <c r="D205" s="6">
        <v>227070</v>
      </c>
      <c r="E205" s="53">
        <v>44804</v>
      </c>
      <c r="F205" t="s">
        <v>2313</v>
      </c>
      <c r="G205" s="104">
        <v>938500</v>
      </c>
      <c r="H205" s="60">
        <v>70</v>
      </c>
      <c r="I205" s="53">
        <v>44832</v>
      </c>
      <c r="J205" s="53">
        <v>44832</v>
      </c>
      <c r="K205" s="12">
        <v>45565</v>
      </c>
      <c r="L205" s="51">
        <v>50000</v>
      </c>
      <c r="M205" s="51">
        <v>-25000</v>
      </c>
      <c r="N205" s="68"/>
      <c r="O205" s="1" t="s">
        <v>1019</v>
      </c>
    </row>
    <row r="206" spans="1:15" x14ac:dyDescent="0.35">
      <c r="A206" s="1" t="s">
        <v>19</v>
      </c>
      <c r="B206" s="6">
        <v>12291</v>
      </c>
      <c r="C206" s="2" t="str">
        <f>VLOOKUP(B206,'Center Name'!$A:$B,2,FALSE)</f>
        <v>Topanga</v>
      </c>
      <c r="D206" s="6">
        <v>227071</v>
      </c>
      <c r="E206" s="53">
        <v>44804</v>
      </c>
      <c r="F206" t="s">
        <v>2315</v>
      </c>
      <c r="G206" s="104">
        <v>938340</v>
      </c>
      <c r="H206" s="60">
        <v>1044</v>
      </c>
      <c r="I206" s="53">
        <v>44545</v>
      </c>
      <c r="J206" s="53">
        <v>44545</v>
      </c>
      <c r="K206" s="12">
        <v>44909</v>
      </c>
      <c r="L206" s="51">
        <v>7500</v>
      </c>
      <c r="M206" s="51">
        <v>-7500</v>
      </c>
      <c r="N206" s="68"/>
      <c r="O206" s="1" t="s">
        <v>1020</v>
      </c>
    </row>
    <row r="207" spans="1:15" x14ac:dyDescent="0.35">
      <c r="A207" t="s">
        <v>19</v>
      </c>
      <c r="B207" s="6">
        <v>12291</v>
      </c>
      <c r="C207" s="2" t="str">
        <f>VLOOKUP(B207,'Center Name'!$A:$B,2,FALSE)</f>
        <v>Topanga</v>
      </c>
      <c r="D207" s="6">
        <v>222495</v>
      </c>
      <c r="E207" s="4">
        <v>44469</v>
      </c>
      <c r="F207" s="1" t="s">
        <v>214</v>
      </c>
      <c r="G207" s="87">
        <v>935109</v>
      </c>
      <c r="H207" s="60">
        <v>67</v>
      </c>
      <c r="I207" s="12">
        <v>44383</v>
      </c>
      <c r="J207" s="12">
        <v>44383</v>
      </c>
      <c r="K207" s="12">
        <v>45504</v>
      </c>
      <c r="L207" s="51">
        <v>5000</v>
      </c>
      <c r="M207" s="51">
        <v>-5000</v>
      </c>
      <c r="N207" s="58"/>
      <c r="O207" s="1" t="s">
        <v>1020</v>
      </c>
    </row>
    <row r="208" spans="1:15" x14ac:dyDescent="0.35">
      <c r="A208" t="s">
        <v>56</v>
      </c>
      <c r="B208" s="6">
        <v>12292</v>
      </c>
      <c r="C208" s="2" t="str">
        <f>VLOOKUP(B208,'Center Name'!$A:$B,2,FALSE)</f>
        <v>Trumbull</v>
      </c>
      <c r="D208" s="6">
        <v>193601</v>
      </c>
      <c r="E208" s="4">
        <v>43297</v>
      </c>
      <c r="F208" s="1" t="s">
        <v>217</v>
      </c>
      <c r="G208" s="88">
        <v>923680</v>
      </c>
      <c r="H208" s="6">
        <v>306</v>
      </c>
      <c r="I208" s="12">
        <v>43355</v>
      </c>
      <c r="J208" s="12"/>
      <c r="K208" s="12"/>
      <c r="L208" s="51">
        <v>1410981</v>
      </c>
      <c r="M208" s="51">
        <f>-1410981+103500+334320+20000+19000+8000+28000+45000+507341+334320</f>
        <v>-11500</v>
      </c>
      <c r="N208" s="70" t="s">
        <v>218</v>
      </c>
      <c r="O208" s="1" t="s">
        <v>1020</v>
      </c>
    </row>
    <row r="209" spans="1:15" ht="26" x14ac:dyDescent="0.35">
      <c r="A209" t="s">
        <v>19</v>
      </c>
      <c r="B209" s="6">
        <v>12293</v>
      </c>
      <c r="C209" s="2" t="str">
        <f>VLOOKUP(B209,'Center Name'!$A:$B,2,FALSE)</f>
        <v>UTC</v>
      </c>
      <c r="D209" s="6">
        <v>223557</v>
      </c>
      <c r="E209" s="53">
        <v>44895</v>
      </c>
      <c r="F209" t="s">
        <v>2660</v>
      </c>
      <c r="G209" s="111">
        <v>937229</v>
      </c>
      <c r="H209" s="60" t="s">
        <v>65</v>
      </c>
      <c r="I209" s="53"/>
      <c r="J209" s="53">
        <v>44749</v>
      </c>
      <c r="K209" s="12">
        <v>45113</v>
      </c>
      <c r="L209" s="51"/>
      <c r="M209" s="51">
        <v>-1135326</v>
      </c>
      <c r="N209" s="62" t="s">
        <v>2827</v>
      </c>
      <c r="O209" s="1" t="s">
        <v>1019</v>
      </c>
    </row>
    <row r="210" spans="1:15" ht="38.5" x14ac:dyDescent="0.35">
      <c r="A210" t="s">
        <v>19</v>
      </c>
      <c r="B210" s="6">
        <v>12293</v>
      </c>
      <c r="C210" s="2" t="str">
        <f>VLOOKUP(B210,'Center Name'!$A:$B,2,FALSE)</f>
        <v>UTC</v>
      </c>
      <c r="D210" s="6">
        <v>221924</v>
      </c>
      <c r="E210" s="47">
        <v>44439</v>
      </c>
      <c r="F210" s="1" t="s">
        <v>226</v>
      </c>
      <c r="G210" s="87">
        <v>931510</v>
      </c>
      <c r="H210" s="60" t="s">
        <v>227</v>
      </c>
      <c r="I210" s="12">
        <v>44375</v>
      </c>
      <c r="J210" s="12">
        <v>44397</v>
      </c>
      <c r="K210" s="12">
        <v>44739</v>
      </c>
      <c r="L210" s="51">
        <v>1011021.5</v>
      </c>
      <c r="M210" s="51">
        <v>-1011021.5</v>
      </c>
      <c r="N210" s="134" t="s">
        <v>2614</v>
      </c>
      <c r="O210" s="1" t="s">
        <v>1022</v>
      </c>
    </row>
    <row r="211" spans="1:15" ht="26" x14ac:dyDescent="0.35">
      <c r="A211" t="s">
        <v>19</v>
      </c>
      <c r="B211" s="6">
        <v>12293</v>
      </c>
      <c r="C211" s="2" t="str">
        <f>VLOOKUP(B211,'Center Name'!$A:$B,2,FALSE)</f>
        <v>UTC</v>
      </c>
      <c r="D211" s="6">
        <v>224300</v>
      </c>
      <c r="E211" s="53">
        <v>44895</v>
      </c>
      <c r="F211" t="s">
        <v>2662</v>
      </c>
      <c r="G211" s="87">
        <v>937916</v>
      </c>
      <c r="H211" s="60">
        <v>1050</v>
      </c>
      <c r="I211" s="53"/>
      <c r="J211" s="53"/>
      <c r="K211" s="12">
        <v>45291</v>
      </c>
      <c r="L211" s="51"/>
      <c r="M211" s="51">
        <v>-1000000</v>
      </c>
      <c r="N211" s="62" t="s">
        <v>2827</v>
      </c>
      <c r="O211" s="1" t="s">
        <v>1019</v>
      </c>
    </row>
    <row r="212" spans="1:15" x14ac:dyDescent="0.35">
      <c r="A212" t="s">
        <v>19</v>
      </c>
      <c r="B212" s="6">
        <v>12293</v>
      </c>
      <c r="C212" s="2" t="str">
        <f>VLOOKUP(B212,'Center Name'!$A:$B,2,FALSE)</f>
        <v>UTC</v>
      </c>
      <c r="D212" s="6">
        <v>222736</v>
      </c>
      <c r="E212" s="71">
        <v>44645</v>
      </c>
      <c r="F212" s="1" t="s">
        <v>213</v>
      </c>
      <c r="G212" s="87">
        <v>936831</v>
      </c>
      <c r="H212" s="60">
        <v>2500</v>
      </c>
      <c r="I212" s="53">
        <v>44607</v>
      </c>
      <c r="J212" s="53"/>
      <c r="K212" s="12">
        <v>45336</v>
      </c>
      <c r="L212" s="51">
        <v>763400</v>
      </c>
      <c r="M212" s="51">
        <f>381700-763400</f>
        <v>-381700</v>
      </c>
      <c r="N212" s="134" t="s">
        <v>75</v>
      </c>
      <c r="O212" s="1" t="s">
        <v>1020</v>
      </c>
    </row>
    <row r="213" spans="1:15" ht="26" x14ac:dyDescent="0.35">
      <c r="A213" t="s">
        <v>19</v>
      </c>
      <c r="B213" s="6">
        <v>12293</v>
      </c>
      <c r="C213" s="2" t="str">
        <f>VLOOKUP(B213,'Center Name'!$A:$B,2,FALSE)</f>
        <v>UTC</v>
      </c>
      <c r="D213" s="6">
        <v>227543</v>
      </c>
      <c r="E213" s="53">
        <v>44895</v>
      </c>
      <c r="F213" t="s">
        <v>2670</v>
      </c>
      <c r="G213" s="87">
        <v>942388</v>
      </c>
      <c r="H213" s="60" t="s">
        <v>2951</v>
      </c>
      <c r="I213" s="53"/>
      <c r="J213" s="53"/>
      <c r="K213" s="12" t="s">
        <v>2952</v>
      </c>
      <c r="L213" s="51"/>
      <c r="M213" s="51">
        <v>-325750</v>
      </c>
      <c r="N213" s="62" t="s">
        <v>2827</v>
      </c>
      <c r="O213" s="1" t="s">
        <v>1020</v>
      </c>
    </row>
    <row r="214" spans="1:15" x14ac:dyDescent="0.35">
      <c r="A214" s="1" t="s">
        <v>19</v>
      </c>
      <c r="B214" s="105">
        <v>12293</v>
      </c>
      <c r="C214" s="2" t="str">
        <f>VLOOKUP(B214,'Center Name'!$A:$B,2,FALSE)</f>
        <v>UTC</v>
      </c>
      <c r="D214" s="6">
        <v>221993</v>
      </c>
      <c r="E214" s="53">
        <v>44835</v>
      </c>
      <c r="F214" t="s">
        <v>2504</v>
      </c>
      <c r="G214" s="104">
        <v>935880</v>
      </c>
      <c r="H214" s="60" t="s">
        <v>65</v>
      </c>
      <c r="I214" s="53"/>
      <c r="J214" s="53">
        <v>44542</v>
      </c>
      <c r="K214" s="12">
        <v>44906</v>
      </c>
      <c r="L214" s="51"/>
      <c r="M214" s="113">
        <v>-300000</v>
      </c>
      <c r="N214" s="68" t="s">
        <v>2605</v>
      </c>
      <c r="O214" s="1" t="s">
        <v>1022</v>
      </c>
    </row>
    <row r="215" spans="1:15" x14ac:dyDescent="0.35">
      <c r="A215" t="s">
        <v>19</v>
      </c>
      <c r="B215" s="6">
        <v>12293</v>
      </c>
      <c r="C215" s="2" t="str">
        <f>VLOOKUP(B215,'Center Name'!$A:$B,2,FALSE)</f>
        <v>UTC</v>
      </c>
      <c r="D215" s="6">
        <v>221897</v>
      </c>
      <c r="E215" s="47">
        <v>44439</v>
      </c>
      <c r="F215" s="1" t="s">
        <v>223</v>
      </c>
      <c r="G215" s="87">
        <v>935573</v>
      </c>
      <c r="H215" s="60" t="s">
        <v>224</v>
      </c>
      <c r="I215" s="12">
        <v>44601</v>
      </c>
      <c r="J215" s="12"/>
      <c r="K215" s="12">
        <v>45330</v>
      </c>
      <c r="L215" s="51">
        <v>288830</v>
      </c>
      <c r="M215" s="51">
        <v>-288830</v>
      </c>
      <c r="N215" s="134" t="s">
        <v>75</v>
      </c>
      <c r="O215" s="1" t="s">
        <v>1020</v>
      </c>
    </row>
    <row r="216" spans="1:15" x14ac:dyDescent="0.35">
      <c r="A216" s="1" t="s">
        <v>19</v>
      </c>
      <c r="B216" s="6">
        <v>12293</v>
      </c>
      <c r="C216" s="2" t="str">
        <f>VLOOKUP(B216,'Center Name'!$A:$B,2,FALSE)</f>
        <v>UTC</v>
      </c>
      <c r="D216" s="6">
        <v>227073</v>
      </c>
      <c r="E216" s="53">
        <v>44804</v>
      </c>
      <c r="F216" t="s">
        <v>2469</v>
      </c>
      <c r="G216" s="104">
        <v>937865</v>
      </c>
      <c r="H216" s="60" t="s">
        <v>2464</v>
      </c>
      <c r="I216" s="53">
        <v>44602</v>
      </c>
      <c r="J216" s="53"/>
      <c r="K216" s="12">
        <v>49003</v>
      </c>
      <c r="L216" s="51">
        <v>250000</v>
      </c>
      <c r="M216" s="51">
        <v>-250000</v>
      </c>
      <c r="N216" s="135" t="s">
        <v>93</v>
      </c>
      <c r="O216" s="1" t="s">
        <v>1021</v>
      </c>
    </row>
    <row r="217" spans="1:15" ht="26" x14ac:dyDescent="0.35">
      <c r="A217" t="s">
        <v>19</v>
      </c>
      <c r="B217" s="6">
        <v>12293</v>
      </c>
      <c r="C217" s="2" t="str">
        <f>VLOOKUP(B217,'Center Name'!$A:$B,2,FALSE)</f>
        <v>UTC</v>
      </c>
      <c r="D217" s="6">
        <v>224301</v>
      </c>
      <c r="E217" s="53">
        <v>44895</v>
      </c>
      <c r="F217" t="s">
        <v>2664</v>
      </c>
      <c r="G217" s="87">
        <v>939250</v>
      </c>
      <c r="H217" s="60" t="s">
        <v>65</v>
      </c>
      <c r="I217" s="53"/>
      <c r="J217" s="53">
        <v>44931</v>
      </c>
      <c r="K217" s="12">
        <v>45661</v>
      </c>
      <c r="L217" s="51"/>
      <c r="M217" s="51">
        <v>-214792</v>
      </c>
      <c r="N217" s="62" t="s">
        <v>2827</v>
      </c>
      <c r="O217" s="1" t="s">
        <v>1017</v>
      </c>
    </row>
    <row r="218" spans="1:15" ht="26" x14ac:dyDescent="0.35">
      <c r="A218" t="s">
        <v>19</v>
      </c>
      <c r="B218" s="6">
        <v>12293</v>
      </c>
      <c r="C218" s="2" t="str">
        <f>VLOOKUP(B218,'Center Name'!$A:$B,2,FALSE)</f>
        <v>UTC</v>
      </c>
      <c r="D218" s="6">
        <v>227542</v>
      </c>
      <c r="E218" s="53">
        <v>44895</v>
      </c>
      <c r="F218" t="s">
        <v>2668</v>
      </c>
      <c r="G218" s="87">
        <v>942389</v>
      </c>
      <c r="H218" s="60" t="s">
        <v>65</v>
      </c>
      <c r="I218" s="53"/>
      <c r="J218" s="53"/>
      <c r="K218" s="12">
        <v>45597</v>
      </c>
      <c r="L218" s="51"/>
      <c r="M218" s="51">
        <v>-180000</v>
      </c>
      <c r="N218" s="62" t="s">
        <v>2827</v>
      </c>
      <c r="O218" s="1" t="s">
        <v>1021</v>
      </c>
    </row>
    <row r="219" spans="1:15" x14ac:dyDescent="0.35">
      <c r="A219" t="s">
        <v>19</v>
      </c>
      <c r="B219" s="6">
        <v>12293</v>
      </c>
      <c r="C219" s="2" t="str">
        <f>VLOOKUP(B219,'Center Name'!$A:$B,2,FALSE)</f>
        <v>UTC</v>
      </c>
      <c r="D219" s="6">
        <v>221991</v>
      </c>
      <c r="E219" s="47">
        <v>44439</v>
      </c>
      <c r="F219" s="1" t="s">
        <v>228</v>
      </c>
      <c r="G219" s="87">
        <v>935916</v>
      </c>
      <c r="H219" s="60" t="s">
        <v>139</v>
      </c>
      <c r="I219" s="12">
        <v>44522</v>
      </c>
      <c r="J219" s="12"/>
      <c r="K219" s="12">
        <v>45067</v>
      </c>
      <c r="L219" s="51">
        <v>175000</v>
      </c>
      <c r="M219" s="51">
        <v>-175000</v>
      </c>
      <c r="N219" s="134" t="s">
        <v>200</v>
      </c>
      <c r="O219" s="1" t="s">
        <v>1021</v>
      </c>
    </row>
    <row r="220" spans="1:15" ht="26" x14ac:dyDescent="0.35">
      <c r="A220" t="s">
        <v>19</v>
      </c>
      <c r="B220" s="6">
        <v>12293</v>
      </c>
      <c r="C220" s="2" t="str">
        <f>VLOOKUP(B220,'Center Name'!$A:$B,2,FALSE)</f>
        <v>UTC</v>
      </c>
      <c r="D220" s="6">
        <v>227541</v>
      </c>
      <c r="E220" s="53">
        <v>44895</v>
      </c>
      <c r="F220" t="s">
        <v>2666</v>
      </c>
      <c r="G220" s="87">
        <v>942390</v>
      </c>
      <c r="H220" s="60" t="s">
        <v>2953</v>
      </c>
      <c r="I220" s="53"/>
      <c r="J220" s="53"/>
      <c r="K220" s="12">
        <v>45699</v>
      </c>
      <c r="L220" s="51"/>
      <c r="M220" s="51">
        <v>-157250</v>
      </c>
      <c r="N220" s="62" t="s">
        <v>2827</v>
      </c>
      <c r="O220" s="1" t="s">
        <v>1017</v>
      </c>
    </row>
    <row r="221" spans="1:15" x14ac:dyDescent="0.35">
      <c r="A221" t="s">
        <v>19</v>
      </c>
      <c r="B221" s="6">
        <v>12293</v>
      </c>
      <c r="C221" s="2" t="str">
        <f>VLOOKUP(B221,'Center Name'!$A:$B,2,FALSE)</f>
        <v>UTC</v>
      </c>
      <c r="D221" s="6">
        <v>222558</v>
      </c>
      <c r="E221" s="71">
        <v>44681</v>
      </c>
      <c r="F221" s="1" t="s">
        <v>230</v>
      </c>
      <c r="G221" s="87">
        <v>936083</v>
      </c>
      <c r="H221" s="60" t="s">
        <v>2470</v>
      </c>
      <c r="I221" s="53">
        <v>44743</v>
      </c>
      <c r="J221" s="53"/>
      <c r="K221" s="12">
        <v>45107</v>
      </c>
      <c r="L221" s="51">
        <v>150000</v>
      </c>
      <c r="M221" s="51">
        <v>-150000</v>
      </c>
      <c r="N221" s="134" t="s">
        <v>21</v>
      </c>
      <c r="O221" s="1" t="s">
        <v>1021</v>
      </c>
    </row>
    <row r="222" spans="1:15" x14ac:dyDescent="0.35">
      <c r="A222" t="s">
        <v>19</v>
      </c>
      <c r="B222" s="6">
        <v>12293</v>
      </c>
      <c r="C222" s="2" t="str">
        <f>VLOOKUP(B222,'Center Name'!$A:$B,2,FALSE)</f>
        <v>UTC</v>
      </c>
      <c r="D222" s="6">
        <v>221412</v>
      </c>
      <c r="E222" s="47">
        <v>44439</v>
      </c>
      <c r="F222" s="1" t="s">
        <v>221</v>
      </c>
      <c r="G222" s="87">
        <v>108820</v>
      </c>
      <c r="H222" s="60" t="s">
        <v>222</v>
      </c>
      <c r="I222" s="12">
        <v>44927</v>
      </c>
      <c r="J222" s="12"/>
      <c r="K222" s="12">
        <v>45291</v>
      </c>
      <c r="L222" s="51">
        <v>150000</v>
      </c>
      <c r="M222" s="51">
        <v>-150000</v>
      </c>
      <c r="N222" s="134" t="s">
        <v>21</v>
      </c>
      <c r="O222" s="1" t="s">
        <v>1020</v>
      </c>
    </row>
    <row r="223" spans="1:15" ht="26" x14ac:dyDescent="0.35">
      <c r="A223" t="s">
        <v>19</v>
      </c>
      <c r="B223" s="6">
        <v>12293</v>
      </c>
      <c r="C223" s="2" t="str">
        <f>VLOOKUP(B223,'Center Name'!$A:$B,2,FALSE)</f>
        <v>UTC</v>
      </c>
      <c r="D223" s="6">
        <v>223556</v>
      </c>
      <c r="E223" s="53">
        <v>44895</v>
      </c>
      <c r="F223" t="s">
        <v>2658</v>
      </c>
      <c r="G223" s="87">
        <v>937633</v>
      </c>
      <c r="H223" s="60" t="s">
        <v>346</v>
      </c>
      <c r="I223" s="53"/>
      <c r="J223" s="53">
        <v>44741</v>
      </c>
      <c r="K223" s="12">
        <v>45471</v>
      </c>
      <c r="L223" s="51"/>
      <c r="M223" s="51">
        <v>-125415</v>
      </c>
      <c r="N223" s="62" t="s">
        <v>2827</v>
      </c>
      <c r="O223" s="1" t="s">
        <v>1020</v>
      </c>
    </row>
    <row r="224" spans="1:15" x14ac:dyDescent="0.35">
      <c r="A224" s="1" t="s">
        <v>19</v>
      </c>
      <c r="B224" s="6">
        <v>12293</v>
      </c>
      <c r="C224" s="2" t="str">
        <f>VLOOKUP(B224,'Center Name'!$A:$B,2,FALSE)</f>
        <v>UTC</v>
      </c>
      <c r="D224" s="6">
        <v>227077</v>
      </c>
      <c r="E224" s="53">
        <v>44804</v>
      </c>
      <c r="F224" t="s">
        <v>2467</v>
      </c>
      <c r="G224" s="104">
        <v>938706</v>
      </c>
      <c r="H224" s="60">
        <v>2395</v>
      </c>
      <c r="I224" s="53">
        <v>44774</v>
      </c>
      <c r="J224" s="53"/>
      <c r="K224" s="12">
        <v>45322</v>
      </c>
      <c r="L224" s="51">
        <v>120000</v>
      </c>
      <c r="M224" s="51">
        <v>-120000</v>
      </c>
      <c r="N224" s="134" t="s">
        <v>200</v>
      </c>
      <c r="O224" s="1" t="s">
        <v>1020</v>
      </c>
    </row>
    <row r="225" spans="1:15" x14ac:dyDescent="0.35">
      <c r="A225" s="1" t="s">
        <v>19</v>
      </c>
      <c r="B225" s="6">
        <v>12293</v>
      </c>
      <c r="C225" s="2" t="str">
        <f>VLOOKUP(B225,'Center Name'!$A:$B,2,FALSE)</f>
        <v>UTC</v>
      </c>
      <c r="D225" s="6">
        <v>227076</v>
      </c>
      <c r="E225" s="53">
        <v>44804</v>
      </c>
      <c r="F225" t="s">
        <v>50</v>
      </c>
      <c r="G225" s="104">
        <v>938526</v>
      </c>
      <c r="H225" s="60">
        <v>2033</v>
      </c>
      <c r="I225" s="53">
        <v>44743</v>
      </c>
      <c r="J225" s="53"/>
      <c r="K225" s="12">
        <v>45107</v>
      </c>
      <c r="L225" s="51">
        <v>100000</v>
      </c>
      <c r="M225" s="51">
        <v>-100000</v>
      </c>
      <c r="N225" s="135" t="s">
        <v>21</v>
      </c>
      <c r="O225" s="1" t="s">
        <v>1017</v>
      </c>
    </row>
    <row r="226" spans="1:15" x14ac:dyDescent="0.35">
      <c r="A226" s="1" t="s">
        <v>19</v>
      </c>
      <c r="B226" s="6">
        <v>12293</v>
      </c>
      <c r="C226" s="2" t="str">
        <f>VLOOKUP(B226,'Center Name'!$A:$B,2,FALSE)</f>
        <v>UTC</v>
      </c>
      <c r="D226" s="6">
        <v>227075</v>
      </c>
      <c r="E226" s="53">
        <v>44804</v>
      </c>
      <c r="F226" t="s">
        <v>39</v>
      </c>
      <c r="G226" s="104">
        <v>938773</v>
      </c>
      <c r="H226" s="60">
        <v>2140</v>
      </c>
      <c r="I226" s="53">
        <v>44866</v>
      </c>
      <c r="J226" s="53"/>
      <c r="K226" s="12">
        <v>45596</v>
      </c>
      <c r="L226" s="51">
        <v>71825</v>
      </c>
      <c r="M226" s="51">
        <v>-71825</v>
      </c>
      <c r="N226" s="135" t="s">
        <v>2471</v>
      </c>
      <c r="O226" s="1" t="s">
        <v>1021</v>
      </c>
    </row>
    <row r="227" spans="1:15" x14ac:dyDescent="0.35">
      <c r="A227" s="1" t="s">
        <v>19</v>
      </c>
      <c r="B227" s="6">
        <v>12293</v>
      </c>
      <c r="C227" s="2" t="str">
        <f>VLOOKUP(B227,'Center Name'!$A:$B,2,FALSE)</f>
        <v>UTC</v>
      </c>
      <c r="D227" s="6">
        <v>227079</v>
      </c>
      <c r="E227" s="53">
        <v>44804</v>
      </c>
      <c r="F227" t="s">
        <v>2468</v>
      </c>
      <c r="G227" s="104">
        <v>940324</v>
      </c>
      <c r="H227" s="60" t="s">
        <v>2466</v>
      </c>
      <c r="I227" s="53">
        <v>44833</v>
      </c>
      <c r="J227" s="53"/>
      <c r="K227" s="12">
        <v>45197</v>
      </c>
      <c r="L227" s="51">
        <v>56900</v>
      </c>
      <c r="M227" s="51">
        <v>-56900</v>
      </c>
      <c r="N227" s="135" t="s">
        <v>21</v>
      </c>
      <c r="O227" s="1" t="s">
        <v>1017</v>
      </c>
    </row>
    <row r="228" spans="1:15" ht="26" x14ac:dyDescent="0.35">
      <c r="A228" t="s">
        <v>19</v>
      </c>
      <c r="B228" s="6">
        <v>12293</v>
      </c>
      <c r="C228" s="2" t="str">
        <f>VLOOKUP(B228,'Center Name'!$A:$B,2,FALSE)</f>
        <v>UTC</v>
      </c>
      <c r="D228" s="6">
        <v>227578</v>
      </c>
      <c r="E228" s="53">
        <v>44895</v>
      </c>
      <c r="F228" t="s">
        <v>2672</v>
      </c>
      <c r="G228" s="87">
        <v>938578</v>
      </c>
      <c r="H228" s="60" t="s">
        <v>2954</v>
      </c>
      <c r="I228" s="53"/>
      <c r="J228" s="53">
        <v>44639</v>
      </c>
      <c r="K228" s="12">
        <v>45003</v>
      </c>
      <c r="L228" s="51"/>
      <c r="M228" s="51">
        <v>-29220</v>
      </c>
      <c r="N228" s="62" t="s">
        <v>2827</v>
      </c>
      <c r="O228" s="1" t="s">
        <v>1017</v>
      </c>
    </row>
    <row r="229" spans="1:15" ht="26" x14ac:dyDescent="0.35">
      <c r="A229" t="s">
        <v>19</v>
      </c>
      <c r="B229" s="6">
        <v>12293</v>
      </c>
      <c r="C229" s="2" t="str">
        <f>VLOOKUP(B229,'Center Name'!$A:$B,2,FALSE)</f>
        <v>UTC</v>
      </c>
      <c r="D229" s="6">
        <v>223554</v>
      </c>
      <c r="E229" s="53">
        <v>44895</v>
      </c>
      <c r="F229" t="s">
        <v>2656</v>
      </c>
      <c r="G229" s="87">
        <v>937712</v>
      </c>
      <c r="H229" s="60" t="s">
        <v>2955</v>
      </c>
      <c r="I229" s="53"/>
      <c r="J229" s="53">
        <v>44928</v>
      </c>
      <c r="K229" s="12">
        <v>45292</v>
      </c>
      <c r="L229" s="51"/>
      <c r="M229" s="51">
        <v>-18020</v>
      </c>
      <c r="N229" s="62" t="s">
        <v>2827</v>
      </c>
      <c r="O229" s="1" t="s">
        <v>1020</v>
      </c>
    </row>
    <row r="230" spans="1:15" ht="26" x14ac:dyDescent="0.35">
      <c r="A230" t="s">
        <v>19</v>
      </c>
      <c r="B230" s="6">
        <v>12293</v>
      </c>
      <c r="C230" s="2" t="str">
        <f>VLOOKUP(B230,'Center Name'!$A:$B,2,FALSE)</f>
        <v>UTC</v>
      </c>
      <c r="D230" s="6">
        <v>221915</v>
      </c>
      <c r="E230" s="47">
        <v>44439</v>
      </c>
      <c r="F230" s="1" t="s">
        <v>225</v>
      </c>
      <c r="G230" s="87">
        <v>935862</v>
      </c>
      <c r="H230" s="60">
        <v>2460</v>
      </c>
      <c r="I230" s="12">
        <v>44507</v>
      </c>
      <c r="J230" s="12"/>
      <c r="K230" s="12">
        <v>44871</v>
      </c>
      <c r="L230" s="51">
        <v>75000</v>
      </c>
      <c r="M230" s="51">
        <v>-48.72</v>
      </c>
      <c r="N230" s="134" t="s">
        <v>2615</v>
      </c>
      <c r="O230" s="1" t="s">
        <v>1021</v>
      </c>
    </row>
    <row r="231" spans="1:15" x14ac:dyDescent="0.35">
      <c r="A231" t="s">
        <v>19</v>
      </c>
      <c r="B231" s="6">
        <v>12294</v>
      </c>
      <c r="C231" s="2" t="str">
        <f>VLOOKUP(B231,'Center Name'!$A:$B,2,FALSE)</f>
        <v>Valencia</v>
      </c>
      <c r="D231" s="6">
        <v>224135</v>
      </c>
      <c r="E231" s="53">
        <v>44742</v>
      </c>
      <c r="F231" t="s">
        <v>2025</v>
      </c>
      <c r="G231" s="104">
        <v>936138</v>
      </c>
      <c r="H231" s="60">
        <v>2555</v>
      </c>
      <c r="I231" s="53"/>
      <c r="J231" s="53">
        <v>44607</v>
      </c>
      <c r="K231" s="12">
        <v>44971</v>
      </c>
      <c r="L231" s="51"/>
      <c r="M231" s="51">
        <v>-85000</v>
      </c>
      <c r="N231" s="52" t="s">
        <v>2128</v>
      </c>
      <c r="O231" s="1" t="s">
        <v>1020</v>
      </c>
    </row>
    <row r="232" spans="1:15" ht="26" x14ac:dyDescent="0.35">
      <c r="A232" t="s">
        <v>19</v>
      </c>
      <c r="B232" s="6">
        <v>12294</v>
      </c>
      <c r="C232" s="2" t="str">
        <f>VLOOKUP(B232,'Center Name'!$A:$B,2,FALSE)</f>
        <v>Valencia</v>
      </c>
      <c r="D232" s="6">
        <v>221879</v>
      </c>
      <c r="E232" s="71">
        <v>44561</v>
      </c>
      <c r="F232" s="1" t="s">
        <v>2021</v>
      </c>
      <c r="G232" s="104">
        <v>932052</v>
      </c>
      <c r="H232" s="60">
        <v>160</v>
      </c>
      <c r="I232" s="53"/>
      <c r="J232" s="53"/>
      <c r="K232" s="12">
        <v>44469</v>
      </c>
      <c r="L232" s="51">
        <v>150000</v>
      </c>
      <c r="M232" s="51">
        <v>-75000</v>
      </c>
      <c r="N232" s="58" t="s">
        <v>2610</v>
      </c>
      <c r="O232" s="1" t="s">
        <v>1020</v>
      </c>
    </row>
    <row r="233" spans="1:15" x14ac:dyDescent="0.35">
      <c r="A233" t="s">
        <v>19</v>
      </c>
      <c r="B233" s="6">
        <v>12294</v>
      </c>
      <c r="C233" s="2" t="str">
        <f>VLOOKUP(B233,'Center Name'!$A:$B,2,FALSE)</f>
        <v>Valencia</v>
      </c>
      <c r="D233" s="6">
        <v>223114</v>
      </c>
      <c r="E233" s="4">
        <v>44592</v>
      </c>
      <c r="F233" s="1" t="s">
        <v>26</v>
      </c>
      <c r="G233" s="87">
        <v>937656</v>
      </c>
      <c r="H233" s="65" t="s">
        <v>193</v>
      </c>
      <c r="I233" s="66"/>
      <c r="J233" s="66">
        <v>44713</v>
      </c>
      <c r="K233" s="12">
        <v>45260</v>
      </c>
      <c r="L233" s="51"/>
      <c r="M233" s="51">
        <v>-50000</v>
      </c>
      <c r="N233" s="52"/>
      <c r="O233" s="1" t="s">
        <v>1017</v>
      </c>
    </row>
    <row r="234" spans="1:15" x14ac:dyDescent="0.35">
      <c r="A234" t="s">
        <v>19</v>
      </c>
      <c r="B234" s="6">
        <v>12295</v>
      </c>
      <c r="C234" s="2" t="str">
        <f>VLOOKUP(B234,'Center Name'!$A:$B,2,FALSE)</f>
        <v>Valencia North</v>
      </c>
      <c r="D234" s="6">
        <v>221901</v>
      </c>
      <c r="E234" s="53">
        <v>44873</v>
      </c>
      <c r="F234" t="s">
        <v>2820</v>
      </c>
      <c r="G234" s="87">
        <v>931320</v>
      </c>
      <c r="H234" s="60">
        <v>675</v>
      </c>
      <c r="I234" s="53"/>
      <c r="J234" s="53"/>
      <c r="K234" s="12">
        <v>1</v>
      </c>
      <c r="L234" s="51"/>
      <c r="M234" s="51">
        <f>-67904+67904</f>
        <v>0</v>
      </c>
      <c r="N234" s="62" t="s">
        <v>2956</v>
      </c>
      <c r="O234" s="1" t="s">
        <v>1020</v>
      </c>
    </row>
    <row r="235" spans="1:15" x14ac:dyDescent="0.35">
      <c r="A235" t="s">
        <v>19</v>
      </c>
      <c r="B235" s="6">
        <v>12296</v>
      </c>
      <c r="C235" s="2" t="str">
        <f>VLOOKUP(B235,'Center Name'!$A:$B,2,FALSE)</f>
        <v>Valencia South</v>
      </c>
      <c r="D235" s="6" t="s">
        <v>65</v>
      </c>
      <c r="E235" s="71">
        <v>44469</v>
      </c>
      <c r="F235" s="1" t="s">
        <v>234</v>
      </c>
      <c r="G235" s="87" t="s">
        <v>235</v>
      </c>
      <c r="H235" s="60"/>
      <c r="I235" s="53"/>
      <c r="J235" s="53"/>
      <c r="K235" s="12" t="s">
        <v>65</v>
      </c>
      <c r="L235" s="51">
        <v>175000</v>
      </c>
      <c r="M235" s="51">
        <f>-175000+112430</f>
        <v>-62570</v>
      </c>
      <c r="N235" s="58" t="s">
        <v>2608</v>
      </c>
      <c r="O235" s="1" t="s">
        <v>1021</v>
      </c>
    </row>
    <row r="236" spans="1:15" ht="26" x14ac:dyDescent="0.35">
      <c r="A236" t="s">
        <v>19</v>
      </c>
      <c r="B236" s="6">
        <v>12297</v>
      </c>
      <c r="C236" s="2" t="str">
        <f>VLOOKUP(B236,'Center Name'!$A:$B,2,FALSE)</f>
        <v>Valley Fair</v>
      </c>
      <c r="D236" s="6">
        <v>227082</v>
      </c>
      <c r="E236" s="53">
        <v>44895</v>
      </c>
      <c r="F236" t="s">
        <v>2792</v>
      </c>
      <c r="G236" s="111">
        <v>938733</v>
      </c>
      <c r="H236" s="60" t="s">
        <v>65</v>
      </c>
      <c r="I236" s="53"/>
      <c r="J236" s="53"/>
      <c r="K236" s="12">
        <v>1</v>
      </c>
      <c r="L236" s="51"/>
      <c r="M236" s="51">
        <v>-1862550</v>
      </c>
      <c r="N236" s="62" t="s">
        <v>2827</v>
      </c>
      <c r="O236" s="1" t="s">
        <v>1019</v>
      </c>
    </row>
    <row r="237" spans="1:15" ht="26" x14ac:dyDescent="0.35">
      <c r="A237" t="s">
        <v>19</v>
      </c>
      <c r="B237" s="6">
        <v>12297</v>
      </c>
      <c r="C237" s="2" t="str">
        <f>VLOOKUP(B237,'Center Name'!$A:$B,2,FALSE)</f>
        <v>Valley Fair</v>
      </c>
      <c r="D237" s="6">
        <v>227544</v>
      </c>
      <c r="E237" s="53">
        <v>44895</v>
      </c>
      <c r="F237" t="s">
        <v>2794</v>
      </c>
      <c r="G237" s="111">
        <v>942404</v>
      </c>
      <c r="H237" s="60" t="s">
        <v>65</v>
      </c>
      <c r="I237" s="53"/>
      <c r="J237" s="53"/>
      <c r="K237" s="12">
        <v>1</v>
      </c>
      <c r="L237" s="51"/>
      <c r="M237" s="51">
        <v>-1663250</v>
      </c>
      <c r="N237" s="62" t="s">
        <v>2827</v>
      </c>
      <c r="O237" s="1" t="s">
        <v>1017</v>
      </c>
    </row>
    <row r="238" spans="1:15" ht="26" x14ac:dyDescent="0.35">
      <c r="A238" t="s">
        <v>19</v>
      </c>
      <c r="B238" s="6">
        <v>12297</v>
      </c>
      <c r="C238" s="2" t="str">
        <f>VLOOKUP(B238,'Center Name'!$A:$B,2,FALSE)</f>
        <v>Valley Fair</v>
      </c>
      <c r="D238" s="6">
        <v>227545</v>
      </c>
      <c r="E238" s="53">
        <v>44895</v>
      </c>
      <c r="F238" t="s">
        <v>2796</v>
      </c>
      <c r="G238" s="111">
        <v>942406</v>
      </c>
      <c r="H238" s="60" t="s">
        <v>65</v>
      </c>
      <c r="I238" s="53"/>
      <c r="J238" s="53"/>
      <c r="K238" s="12">
        <v>1</v>
      </c>
      <c r="L238" s="51"/>
      <c r="M238" s="51">
        <v>-1189345</v>
      </c>
      <c r="N238" s="62" t="s">
        <v>2827</v>
      </c>
      <c r="O238" s="1" t="s">
        <v>1017</v>
      </c>
    </row>
    <row r="239" spans="1:15" x14ac:dyDescent="0.35">
      <c r="A239" s="1" t="s">
        <v>19</v>
      </c>
      <c r="B239" s="6">
        <v>12297</v>
      </c>
      <c r="C239" s="2" t="str">
        <f>VLOOKUP(B239,'Center Name'!$A:$B,2,FALSE)</f>
        <v>Valley Fair</v>
      </c>
      <c r="D239" s="6">
        <v>227087</v>
      </c>
      <c r="E239" s="53">
        <v>44804</v>
      </c>
      <c r="F239" t="s">
        <v>2321</v>
      </c>
      <c r="G239" s="104">
        <v>112060</v>
      </c>
      <c r="H239" s="60" t="s">
        <v>2381</v>
      </c>
      <c r="I239" s="53">
        <v>44682</v>
      </c>
      <c r="J239" s="53">
        <v>44682</v>
      </c>
      <c r="K239" s="12">
        <v>45046</v>
      </c>
      <c r="L239" s="51"/>
      <c r="M239" s="51">
        <v>-1047600</v>
      </c>
      <c r="N239" s="68" t="s">
        <v>2373</v>
      </c>
      <c r="O239" s="1" t="s">
        <v>1021</v>
      </c>
    </row>
    <row r="240" spans="1:15" x14ac:dyDescent="0.35">
      <c r="A240" t="s">
        <v>19</v>
      </c>
      <c r="B240" s="72">
        <v>12297</v>
      </c>
      <c r="C240" s="2" t="str">
        <f>VLOOKUP(B240,'Center Name'!$A:$B,2,FALSE)</f>
        <v>Valley Fair</v>
      </c>
      <c r="D240" s="6">
        <v>223130</v>
      </c>
      <c r="E240" s="56">
        <v>44592</v>
      </c>
      <c r="F240" s="1" t="s">
        <v>261</v>
      </c>
      <c r="G240" s="87">
        <v>937240</v>
      </c>
      <c r="H240" s="61">
        <v>1510</v>
      </c>
      <c r="I240" s="12">
        <v>44781</v>
      </c>
      <c r="J240" s="12">
        <v>44781</v>
      </c>
      <c r="K240" s="12">
        <v>45145</v>
      </c>
      <c r="L240" s="51">
        <v>857828</v>
      </c>
      <c r="M240" s="51">
        <v>-857828</v>
      </c>
      <c r="N240" s="52"/>
      <c r="O240" s="1" t="s">
        <v>1021</v>
      </c>
    </row>
    <row r="241" spans="1:15" ht="26" x14ac:dyDescent="0.35">
      <c r="A241" t="s">
        <v>19</v>
      </c>
      <c r="B241" s="6">
        <v>12297</v>
      </c>
      <c r="C241" s="2" t="str">
        <f>VLOOKUP(B241,'Center Name'!$A:$B,2,FALSE)</f>
        <v>Valley Fair</v>
      </c>
      <c r="D241" s="6">
        <v>227548</v>
      </c>
      <c r="E241" s="53">
        <v>44895</v>
      </c>
      <c r="F241" t="s">
        <v>2802</v>
      </c>
      <c r="G241" s="87">
        <v>942407</v>
      </c>
      <c r="H241" s="60" t="s">
        <v>65</v>
      </c>
      <c r="I241" s="53"/>
      <c r="J241" s="53"/>
      <c r="K241" s="12">
        <v>1</v>
      </c>
      <c r="L241" s="51"/>
      <c r="M241" s="51">
        <v>-825360</v>
      </c>
      <c r="N241" s="62" t="s">
        <v>2827</v>
      </c>
      <c r="O241" s="1" t="s">
        <v>1017</v>
      </c>
    </row>
    <row r="242" spans="1:15" ht="26" x14ac:dyDescent="0.35">
      <c r="A242" t="s">
        <v>19</v>
      </c>
      <c r="B242" s="72">
        <v>12297</v>
      </c>
      <c r="C242" s="2" t="str">
        <f>VLOOKUP(B242,'Center Name'!$A:$B,2,FALSE)</f>
        <v>Valley Fair</v>
      </c>
      <c r="D242" s="6">
        <v>222679</v>
      </c>
      <c r="E242" s="56">
        <v>44500</v>
      </c>
      <c r="F242" s="1" t="s">
        <v>251</v>
      </c>
      <c r="G242" s="87">
        <v>934724</v>
      </c>
      <c r="H242" s="61" t="s">
        <v>252</v>
      </c>
      <c r="I242" s="12">
        <v>44377</v>
      </c>
      <c r="J242" s="12">
        <v>44377</v>
      </c>
      <c r="K242" s="12">
        <v>44926</v>
      </c>
      <c r="L242" s="51">
        <v>528425.5</v>
      </c>
      <c r="M242" s="51">
        <f>-528425.5+54000</f>
        <v>-474425.5</v>
      </c>
      <c r="N242" s="62" t="s">
        <v>2966</v>
      </c>
      <c r="O242" s="1" t="s">
        <v>1017</v>
      </c>
    </row>
    <row r="243" spans="1:15" ht="26" x14ac:dyDescent="0.35">
      <c r="A243" t="s">
        <v>19</v>
      </c>
      <c r="B243" s="72">
        <v>12297</v>
      </c>
      <c r="C243" s="2" t="str">
        <f>VLOOKUP(B243,'Center Name'!$A:$B,2,FALSE)</f>
        <v>Valley Fair</v>
      </c>
      <c r="D243" s="6">
        <v>222795</v>
      </c>
      <c r="E243" s="56">
        <v>44530</v>
      </c>
      <c r="F243" s="1" t="s">
        <v>255</v>
      </c>
      <c r="G243" s="87">
        <v>903475</v>
      </c>
      <c r="H243" s="61" t="s">
        <v>256</v>
      </c>
      <c r="I243" s="12">
        <v>44518</v>
      </c>
      <c r="J243" s="12">
        <v>44518</v>
      </c>
      <c r="K243" s="12">
        <v>44882</v>
      </c>
      <c r="L243" s="51">
        <v>350000</v>
      </c>
      <c r="M243" s="51">
        <v>-350000</v>
      </c>
      <c r="N243" s="62" t="s">
        <v>2966</v>
      </c>
      <c r="O243" s="1" t="s">
        <v>1022</v>
      </c>
    </row>
    <row r="244" spans="1:15" x14ac:dyDescent="0.35">
      <c r="A244" t="s">
        <v>19</v>
      </c>
      <c r="B244" s="72">
        <v>12297</v>
      </c>
      <c r="C244" s="2" t="str">
        <f>VLOOKUP(B244,'Center Name'!$A:$B,2,FALSE)</f>
        <v>Valley Fair</v>
      </c>
      <c r="D244" s="6">
        <v>222796</v>
      </c>
      <c r="E244" s="56">
        <v>44530</v>
      </c>
      <c r="F244" s="1" t="s">
        <v>257</v>
      </c>
      <c r="G244" s="87">
        <v>936917</v>
      </c>
      <c r="H244" s="61" t="s">
        <v>258</v>
      </c>
      <c r="I244" s="12">
        <v>44743</v>
      </c>
      <c r="J244" s="12">
        <v>44743</v>
      </c>
      <c r="K244" s="12">
        <v>45107</v>
      </c>
      <c r="L244" s="51">
        <v>165000</v>
      </c>
      <c r="M244" s="51">
        <v>-165000</v>
      </c>
      <c r="N244" s="52"/>
      <c r="O244" s="1" t="s">
        <v>1020</v>
      </c>
    </row>
    <row r="245" spans="1:15" x14ac:dyDescent="0.35">
      <c r="A245" s="1" t="s">
        <v>19</v>
      </c>
      <c r="B245" s="6">
        <v>12297</v>
      </c>
      <c r="C245" s="2" t="str">
        <f>VLOOKUP(B245,'Center Name'!$A:$B,2,FALSE)</f>
        <v>Valley Fair</v>
      </c>
      <c r="D245" s="6">
        <v>219103</v>
      </c>
      <c r="E245" s="47">
        <v>44021</v>
      </c>
      <c r="F245" t="s">
        <v>175</v>
      </c>
      <c r="G245" s="87">
        <v>929235</v>
      </c>
      <c r="H245" s="60" t="s">
        <v>241</v>
      </c>
      <c r="I245" s="12">
        <v>44010</v>
      </c>
      <c r="J245" s="12">
        <v>44010</v>
      </c>
      <c r="K245" s="12">
        <v>44558</v>
      </c>
      <c r="L245" s="51">
        <v>162000</v>
      </c>
      <c r="M245" s="51">
        <v>-162000</v>
      </c>
      <c r="N245" s="121" t="s">
        <v>2967</v>
      </c>
      <c r="O245" s="1" t="s">
        <v>1017</v>
      </c>
    </row>
    <row r="246" spans="1:15" ht="26" x14ac:dyDescent="0.35">
      <c r="A246" t="s">
        <v>19</v>
      </c>
      <c r="B246" s="6">
        <v>12297</v>
      </c>
      <c r="C246" s="2" t="str">
        <f>VLOOKUP(B246,'Center Name'!$A:$B,2,FALSE)</f>
        <v>Valley Fair</v>
      </c>
      <c r="D246" s="6">
        <v>227546</v>
      </c>
      <c r="E246" s="53">
        <v>44895</v>
      </c>
      <c r="F246" t="s">
        <v>2798</v>
      </c>
      <c r="G246" s="87">
        <v>942405</v>
      </c>
      <c r="H246" s="60" t="s">
        <v>65</v>
      </c>
      <c r="I246" s="53"/>
      <c r="J246" s="53"/>
      <c r="K246" s="12">
        <v>1</v>
      </c>
      <c r="L246" s="51"/>
      <c r="M246" s="51">
        <v>-157250</v>
      </c>
      <c r="N246" s="62" t="s">
        <v>2827</v>
      </c>
      <c r="O246" s="1" t="s">
        <v>1022</v>
      </c>
    </row>
    <row r="247" spans="1:15" ht="26" x14ac:dyDescent="0.35">
      <c r="A247" t="s">
        <v>19</v>
      </c>
      <c r="B247" s="6">
        <v>12297</v>
      </c>
      <c r="C247" s="2" t="str">
        <f>VLOOKUP(B247,'Center Name'!$A:$B,2,FALSE)</f>
        <v>Valley Fair</v>
      </c>
      <c r="D247" s="6">
        <v>227547</v>
      </c>
      <c r="E247" s="53">
        <v>44895</v>
      </c>
      <c r="F247" t="s">
        <v>2800</v>
      </c>
      <c r="G247" s="87">
        <v>941704</v>
      </c>
      <c r="H247" s="60" t="s">
        <v>65</v>
      </c>
      <c r="I247" s="53"/>
      <c r="J247" s="53">
        <v>44887</v>
      </c>
      <c r="K247" s="12">
        <v>45625</v>
      </c>
      <c r="L247" s="51"/>
      <c r="M247" s="51">
        <v>-110000</v>
      </c>
      <c r="N247" s="62" t="s">
        <v>2827</v>
      </c>
      <c r="O247" s="1" t="s">
        <v>1021</v>
      </c>
    </row>
    <row r="248" spans="1:15" x14ac:dyDescent="0.35">
      <c r="A248" s="1" t="s">
        <v>19</v>
      </c>
      <c r="B248" s="6">
        <v>12297</v>
      </c>
      <c r="C248" s="2" t="str">
        <f>VLOOKUP(B248,'Center Name'!$A:$B,2,FALSE)</f>
        <v>Valley Fair</v>
      </c>
      <c r="D248" s="6">
        <v>219104</v>
      </c>
      <c r="E248" s="47">
        <v>44021</v>
      </c>
      <c r="F248" t="s">
        <v>242</v>
      </c>
      <c r="G248" s="87">
        <v>930527</v>
      </c>
      <c r="H248" s="60" t="s">
        <v>243</v>
      </c>
      <c r="I248" s="12">
        <v>43862</v>
      </c>
      <c r="J248" s="12">
        <v>43800</v>
      </c>
      <c r="K248" s="12">
        <v>44227</v>
      </c>
      <c r="L248" s="51">
        <v>100000</v>
      </c>
      <c r="M248" s="51">
        <v>-100000</v>
      </c>
      <c r="N248" s="121" t="s">
        <v>2968</v>
      </c>
      <c r="O248" s="1" t="s">
        <v>1020</v>
      </c>
    </row>
    <row r="249" spans="1:15" x14ac:dyDescent="0.35">
      <c r="A249" t="s">
        <v>19</v>
      </c>
      <c r="B249" s="72">
        <v>12297</v>
      </c>
      <c r="C249" s="2" t="str">
        <f>VLOOKUP(B249,'Center Name'!$A:$B,2,FALSE)</f>
        <v>Valley Fair</v>
      </c>
      <c r="D249" s="6">
        <v>222682</v>
      </c>
      <c r="E249" s="56">
        <v>44500</v>
      </c>
      <c r="F249" s="1" t="s">
        <v>85</v>
      </c>
      <c r="G249" s="87">
        <v>936167</v>
      </c>
      <c r="H249" s="61" t="s">
        <v>253</v>
      </c>
      <c r="I249" s="12">
        <v>44442</v>
      </c>
      <c r="J249" s="12">
        <v>44442</v>
      </c>
      <c r="K249" s="12">
        <v>48121</v>
      </c>
      <c r="L249" s="51">
        <v>540000</v>
      </c>
      <c r="M249" s="51">
        <f>-540000+486000</f>
        <v>-54000</v>
      </c>
      <c r="N249" s="52" t="s">
        <v>51</v>
      </c>
      <c r="O249" s="1" t="s">
        <v>1020</v>
      </c>
    </row>
    <row r="250" spans="1:15" x14ac:dyDescent="0.35">
      <c r="A250" t="s">
        <v>19</v>
      </c>
      <c r="B250" s="72">
        <v>12297</v>
      </c>
      <c r="C250" s="2" t="str">
        <f>VLOOKUP(B250,'Center Name'!$A:$B,2,FALSE)</f>
        <v>Valley Fair</v>
      </c>
      <c r="D250" s="6">
        <v>223134</v>
      </c>
      <c r="E250" s="56">
        <v>44592</v>
      </c>
      <c r="F250" s="1" t="s">
        <v>262</v>
      </c>
      <c r="G250" s="87">
        <v>937744</v>
      </c>
      <c r="H250" s="61" t="s">
        <v>27</v>
      </c>
      <c r="I250" s="12">
        <v>44666</v>
      </c>
      <c r="J250" s="12">
        <v>44666</v>
      </c>
      <c r="K250" s="12">
        <v>45396</v>
      </c>
      <c r="L250" s="51">
        <v>50000</v>
      </c>
      <c r="M250" s="51">
        <v>-50000</v>
      </c>
      <c r="N250" s="52"/>
      <c r="O250" s="1" t="s">
        <v>1022</v>
      </c>
    </row>
    <row r="251" spans="1:15" ht="26.5" x14ac:dyDescent="0.35">
      <c r="A251" t="s">
        <v>19</v>
      </c>
      <c r="B251" s="6">
        <v>12297</v>
      </c>
      <c r="C251" s="2" t="str">
        <f>VLOOKUP(B251,'Center Name'!$A:$B,2,FALSE)</f>
        <v>Valley Fair</v>
      </c>
      <c r="D251" s="6">
        <v>219114</v>
      </c>
      <c r="E251" s="47">
        <v>44022</v>
      </c>
      <c r="F251" t="s">
        <v>247</v>
      </c>
      <c r="G251" s="87">
        <v>929367</v>
      </c>
      <c r="H251" s="60" t="s">
        <v>248</v>
      </c>
      <c r="I251" s="12">
        <v>43862</v>
      </c>
      <c r="J251" s="12">
        <v>43862</v>
      </c>
      <c r="K251" s="12">
        <v>45170</v>
      </c>
      <c r="L251" s="51">
        <v>50000</v>
      </c>
      <c r="M251" s="51">
        <v>-50000</v>
      </c>
      <c r="N251" s="121" t="s">
        <v>2969</v>
      </c>
      <c r="O251" s="1" t="s">
        <v>1022</v>
      </c>
    </row>
    <row r="252" spans="1:15" x14ac:dyDescent="0.35">
      <c r="A252" s="1" t="s">
        <v>19</v>
      </c>
      <c r="B252" s="6">
        <v>12297</v>
      </c>
      <c r="C252" s="2" t="str">
        <f>VLOOKUP(B252,'Center Name'!$A:$B,2,FALSE)</f>
        <v>Valley Fair</v>
      </c>
      <c r="D252" s="6">
        <v>227085</v>
      </c>
      <c r="E252" s="53">
        <v>44804</v>
      </c>
      <c r="F252" t="s">
        <v>2319</v>
      </c>
      <c r="G252" s="104">
        <v>940584</v>
      </c>
      <c r="H252" s="60" t="s">
        <v>250</v>
      </c>
      <c r="I252" s="53">
        <v>44845</v>
      </c>
      <c r="J252" s="53">
        <v>44845</v>
      </c>
      <c r="K252" s="12">
        <v>45209</v>
      </c>
      <c r="L252" s="51"/>
      <c r="M252" s="51">
        <v>-50000</v>
      </c>
      <c r="N252" s="68" t="s">
        <v>2373</v>
      </c>
      <c r="O252" s="1" t="s">
        <v>1022</v>
      </c>
    </row>
    <row r="253" spans="1:15" x14ac:dyDescent="0.35">
      <c r="A253" t="s">
        <v>19</v>
      </c>
      <c r="B253" s="6">
        <v>12297</v>
      </c>
      <c r="C253" s="2" t="str">
        <f>VLOOKUP(B253,'Center Name'!$A:$B,2,FALSE)</f>
        <v>Valley Fair</v>
      </c>
      <c r="D253" s="6">
        <v>219107</v>
      </c>
      <c r="E253" s="47">
        <v>44022</v>
      </c>
      <c r="F253" t="s">
        <v>244</v>
      </c>
      <c r="G253" s="87">
        <v>929959</v>
      </c>
      <c r="H253" s="60" t="s">
        <v>245</v>
      </c>
      <c r="I253" s="12">
        <v>44742</v>
      </c>
      <c r="J253" s="12">
        <v>44742</v>
      </c>
      <c r="K253" s="12"/>
      <c r="L253" s="51">
        <v>45000</v>
      </c>
      <c r="M253" s="51">
        <v>-45000</v>
      </c>
      <c r="N253" s="121"/>
      <c r="O253" s="1" t="s">
        <v>1020</v>
      </c>
    </row>
    <row r="254" spans="1:15" x14ac:dyDescent="0.35">
      <c r="A254" t="s">
        <v>19</v>
      </c>
      <c r="B254" s="72">
        <v>12297</v>
      </c>
      <c r="C254" s="2" t="str">
        <f>VLOOKUP(B254,'Center Name'!$A:$B,2,FALSE)</f>
        <v>Valley Fair</v>
      </c>
      <c r="D254" s="6">
        <v>223574</v>
      </c>
      <c r="E254" s="56">
        <v>44592</v>
      </c>
      <c r="F254" s="1" t="s">
        <v>263</v>
      </c>
      <c r="G254" s="87">
        <v>937833</v>
      </c>
      <c r="H254" s="61">
        <v>9265</v>
      </c>
      <c r="I254" s="12">
        <v>44774</v>
      </c>
      <c r="J254" s="12">
        <v>44774</v>
      </c>
      <c r="K254" s="12">
        <v>45138</v>
      </c>
      <c r="L254" s="51">
        <v>40000</v>
      </c>
      <c r="M254" s="51">
        <v>-40000</v>
      </c>
      <c r="N254" s="52"/>
      <c r="O254" s="1" t="s">
        <v>1020</v>
      </c>
    </row>
    <row r="255" spans="1:15" x14ac:dyDescent="0.35">
      <c r="A255" t="s">
        <v>19</v>
      </c>
      <c r="B255" s="72">
        <v>12297</v>
      </c>
      <c r="C255" s="2" t="str">
        <f>VLOOKUP(B255,'Center Name'!$A:$B,2,FALSE)</f>
        <v>Valley Fair</v>
      </c>
      <c r="D255" s="6">
        <v>222799</v>
      </c>
      <c r="E255" s="56">
        <v>44530</v>
      </c>
      <c r="F255" s="1" t="s">
        <v>259</v>
      </c>
      <c r="G255" s="87">
        <v>936481</v>
      </c>
      <c r="H255" s="61">
        <v>9254</v>
      </c>
      <c r="I255" s="12">
        <v>44713</v>
      </c>
      <c r="J255" s="12">
        <v>44713</v>
      </c>
      <c r="K255" s="12">
        <v>45077</v>
      </c>
      <c r="L255" s="51">
        <v>30000</v>
      </c>
      <c r="M255" s="51">
        <v>-30000</v>
      </c>
      <c r="N255" s="52"/>
      <c r="O255" s="1" t="s">
        <v>1017</v>
      </c>
    </row>
    <row r="256" spans="1:15" x14ac:dyDescent="0.35">
      <c r="A256" s="1" t="s">
        <v>19</v>
      </c>
      <c r="B256" s="6">
        <v>12297</v>
      </c>
      <c r="C256" s="2" t="str">
        <f>VLOOKUP(B256,'Center Name'!$A:$B,2,FALSE)</f>
        <v>Valley Fair</v>
      </c>
      <c r="D256" s="6">
        <v>214845</v>
      </c>
      <c r="E256" s="53">
        <v>43847</v>
      </c>
      <c r="F256" t="s">
        <v>240</v>
      </c>
      <c r="G256" s="87">
        <v>928251</v>
      </c>
      <c r="H256" s="60">
        <v>9246</v>
      </c>
      <c r="I256" s="12">
        <v>43922</v>
      </c>
      <c r="J256" s="12">
        <v>43709</v>
      </c>
      <c r="K256" s="12">
        <v>44074</v>
      </c>
      <c r="L256" s="51">
        <v>20000</v>
      </c>
      <c r="M256" s="51">
        <v>-20000</v>
      </c>
      <c r="N256" s="52" t="s">
        <v>21</v>
      </c>
      <c r="O256" s="1" t="s">
        <v>1021</v>
      </c>
    </row>
    <row r="257" spans="1:15" x14ac:dyDescent="0.35">
      <c r="A257" s="1" t="s">
        <v>19</v>
      </c>
      <c r="B257" s="6">
        <v>12297</v>
      </c>
      <c r="C257" s="2" t="str">
        <f>VLOOKUP(B257,'Center Name'!$A:$B,2,FALSE)</f>
        <v>Valley Fair</v>
      </c>
      <c r="D257" s="6">
        <v>227090</v>
      </c>
      <c r="E257" s="53">
        <v>44804</v>
      </c>
      <c r="F257" t="s">
        <v>2323</v>
      </c>
      <c r="G257" s="104">
        <v>938300</v>
      </c>
      <c r="H257" s="60" t="s">
        <v>2382</v>
      </c>
      <c r="I257" s="53">
        <v>44674</v>
      </c>
      <c r="J257" s="53">
        <v>44674</v>
      </c>
      <c r="K257" s="12">
        <v>45046</v>
      </c>
      <c r="L257" s="51"/>
      <c r="M257" s="51">
        <v>-20000</v>
      </c>
      <c r="N257" s="68" t="s">
        <v>2373</v>
      </c>
      <c r="O257" s="1" t="s">
        <v>1020</v>
      </c>
    </row>
    <row r="258" spans="1:15" ht="51" x14ac:dyDescent="0.35">
      <c r="A258" t="s">
        <v>19</v>
      </c>
      <c r="B258" s="6">
        <v>12297</v>
      </c>
      <c r="C258" s="2" t="str">
        <f>VLOOKUP(B258,'Center Name'!$A:$B,2,FALSE)</f>
        <v>Valley Fair</v>
      </c>
      <c r="D258" s="6">
        <v>131055</v>
      </c>
      <c r="E258" s="53">
        <v>42094</v>
      </c>
      <c r="F258" s="1" t="s">
        <v>237</v>
      </c>
      <c r="G258" s="87">
        <v>111934</v>
      </c>
      <c r="H258" s="60" t="s">
        <v>238</v>
      </c>
      <c r="I258" s="53">
        <v>41703</v>
      </c>
      <c r="J258" s="53">
        <v>43983</v>
      </c>
      <c r="K258" s="12">
        <v>45688</v>
      </c>
      <c r="L258" s="51">
        <v>5000</v>
      </c>
      <c r="M258" s="51">
        <v>-5000</v>
      </c>
      <c r="N258" s="52" t="s">
        <v>239</v>
      </c>
      <c r="O258" s="1" t="s">
        <v>1017</v>
      </c>
    </row>
    <row r="259" spans="1:15" x14ac:dyDescent="0.35">
      <c r="A259" t="s">
        <v>56</v>
      </c>
      <c r="B259" s="72">
        <v>12298</v>
      </c>
      <c r="C259" s="2" t="str">
        <f>VLOOKUP(B259,'Center Name'!$A:$B,2,FALSE)</f>
        <v>Vancouver</v>
      </c>
      <c r="D259" s="6">
        <v>131067</v>
      </c>
      <c r="E259" s="56" t="s">
        <v>63</v>
      </c>
      <c r="F259" s="1" t="s">
        <v>266</v>
      </c>
      <c r="G259" s="87">
        <v>905263</v>
      </c>
      <c r="H259" s="61">
        <v>165</v>
      </c>
      <c r="I259" s="12">
        <v>42064</v>
      </c>
      <c r="J259" s="12">
        <v>42064</v>
      </c>
      <c r="K259" s="12">
        <v>42428</v>
      </c>
      <c r="L259" s="51">
        <v>0</v>
      </c>
      <c r="M259" s="51">
        <v>-32093</v>
      </c>
      <c r="N259" s="62" t="s">
        <v>82</v>
      </c>
      <c r="O259" s="1" t="s">
        <v>1017</v>
      </c>
    </row>
    <row r="260" spans="1:15" x14ac:dyDescent="0.35">
      <c r="A260" t="s">
        <v>56</v>
      </c>
      <c r="B260" s="72">
        <v>12298</v>
      </c>
      <c r="C260" s="2" t="str">
        <f>VLOOKUP(B260,'Center Name'!$A:$B,2,FALSE)</f>
        <v>Vancouver</v>
      </c>
      <c r="D260" s="6">
        <v>129134</v>
      </c>
      <c r="E260" s="47">
        <v>41943</v>
      </c>
      <c r="F260" t="s">
        <v>267</v>
      </c>
      <c r="G260" s="87">
        <v>905586</v>
      </c>
      <c r="H260" s="6">
        <v>272</v>
      </c>
      <c r="I260" s="12">
        <v>41916</v>
      </c>
      <c r="J260" s="12">
        <v>41926</v>
      </c>
      <c r="K260" s="12">
        <v>42290</v>
      </c>
      <c r="L260" s="51">
        <v>0</v>
      </c>
      <c r="M260" s="51">
        <f>-20000+18025.35</f>
        <v>-1974.6500000000015</v>
      </c>
      <c r="N260" s="62" t="s">
        <v>82</v>
      </c>
      <c r="O260" s="1" t="s">
        <v>1017</v>
      </c>
    </row>
    <row r="261" spans="1:15" x14ac:dyDescent="0.35">
      <c r="A261" t="s">
        <v>56</v>
      </c>
      <c r="B261" s="72">
        <v>12298</v>
      </c>
      <c r="C261" s="2" t="str">
        <f>VLOOKUP(B261,'Center Name'!$A:$B,2,FALSE)</f>
        <v>Vancouver</v>
      </c>
      <c r="D261" s="6">
        <v>137945</v>
      </c>
      <c r="E261" s="56">
        <v>42216</v>
      </c>
      <c r="F261" s="1" t="s">
        <v>265</v>
      </c>
      <c r="G261" s="87">
        <v>910393</v>
      </c>
      <c r="H261" s="61">
        <v>113</v>
      </c>
      <c r="I261" s="12">
        <v>42215</v>
      </c>
      <c r="J261" s="12"/>
      <c r="K261" s="12">
        <v>43343</v>
      </c>
      <c r="L261" s="51">
        <v>0</v>
      </c>
      <c r="M261" s="51">
        <f>-86800+95500-9700</f>
        <v>-1000</v>
      </c>
      <c r="N261" s="62" t="s">
        <v>120</v>
      </c>
      <c r="O261" s="1" t="s">
        <v>1017</v>
      </c>
    </row>
    <row r="262" spans="1:15" x14ac:dyDescent="0.35">
      <c r="A262" t="s">
        <v>56</v>
      </c>
      <c r="B262" s="72">
        <v>12298</v>
      </c>
      <c r="C262" s="2" t="str">
        <f>VLOOKUP(B262,'Center Name'!$A:$B,2,FALSE)</f>
        <v>Vancouver</v>
      </c>
      <c r="D262" s="6">
        <v>110201</v>
      </c>
      <c r="E262" s="47">
        <v>42844</v>
      </c>
      <c r="F262" t="s">
        <v>268</v>
      </c>
      <c r="G262" s="87" t="s">
        <v>269</v>
      </c>
      <c r="H262" s="6">
        <v>126</v>
      </c>
      <c r="I262" s="12">
        <v>41515</v>
      </c>
      <c r="J262" s="12">
        <v>41117</v>
      </c>
      <c r="K262" s="12">
        <v>41481</v>
      </c>
      <c r="L262" s="51">
        <v>0</v>
      </c>
      <c r="M262" s="51">
        <v>24420</v>
      </c>
      <c r="N262" s="129" t="s">
        <v>270</v>
      </c>
      <c r="O262" s="1" t="s">
        <v>1021</v>
      </c>
    </row>
    <row r="263" spans="1:15" ht="38.5" x14ac:dyDescent="0.35">
      <c r="A263" t="s">
        <v>56</v>
      </c>
      <c r="B263" s="72">
        <v>12298</v>
      </c>
      <c r="C263" s="2" t="str">
        <f>VLOOKUP(B263,'Center Name'!$A:$B,2,FALSE)</f>
        <v>Vancouver</v>
      </c>
      <c r="D263" s="6">
        <v>131060</v>
      </c>
      <c r="E263" s="47">
        <v>42207</v>
      </c>
      <c r="F263" t="s">
        <v>271</v>
      </c>
      <c r="G263" s="87">
        <v>905263</v>
      </c>
      <c r="H263" s="6">
        <v>165</v>
      </c>
      <c r="I263" s="12">
        <v>42064</v>
      </c>
      <c r="J263" s="12"/>
      <c r="K263" s="12">
        <v>42429</v>
      </c>
      <c r="L263" s="51">
        <v>0</v>
      </c>
      <c r="M263" s="51">
        <f>-121666.66+166666.66</f>
        <v>45000</v>
      </c>
      <c r="N263" s="62" t="s">
        <v>272</v>
      </c>
      <c r="O263" s="1" t="s">
        <v>1020</v>
      </c>
    </row>
    <row r="264" spans="1:15" x14ac:dyDescent="0.35">
      <c r="A264" s="1" t="s">
        <v>56</v>
      </c>
      <c r="B264" s="6">
        <v>12303</v>
      </c>
      <c r="C264" s="2" t="str">
        <f>VLOOKUP(B264,'Center Name'!$A:$B,2,FALSE)</f>
        <v>Village at Westfield Topanga</v>
      </c>
      <c r="D264" s="6">
        <v>227065</v>
      </c>
      <c r="E264" s="53">
        <v>44804</v>
      </c>
      <c r="F264" t="s">
        <v>2326</v>
      </c>
      <c r="G264" s="104">
        <v>940169</v>
      </c>
      <c r="H264" s="60">
        <v>1140</v>
      </c>
      <c r="I264" s="53">
        <v>44833</v>
      </c>
      <c r="J264" s="53">
        <v>44833</v>
      </c>
      <c r="K264" s="12">
        <v>45197</v>
      </c>
      <c r="L264" s="51">
        <v>275000</v>
      </c>
      <c r="M264" s="51">
        <v>-275000</v>
      </c>
      <c r="N264" s="68"/>
      <c r="O264" s="1" t="s">
        <v>1022</v>
      </c>
    </row>
    <row r="265" spans="1:15" ht="26" x14ac:dyDescent="0.35">
      <c r="A265" t="s">
        <v>56</v>
      </c>
      <c r="B265" s="6">
        <v>12303</v>
      </c>
      <c r="C265" s="2" t="str">
        <f>VLOOKUP(B265,'Center Name'!$A:$B,2,FALSE)</f>
        <v>Village at Westfield Topanga</v>
      </c>
      <c r="D265" s="6">
        <v>222864</v>
      </c>
      <c r="E265" s="53">
        <v>44630</v>
      </c>
      <c r="F265" t="s">
        <v>275</v>
      </c>
      <c r="G265" s="87">
        <v>933908</v>
      </c>
      <c r="H265" s="60">
        <v>1595</v>
      </c>
      <c r="I265" s="53">
        <v>44325</v>
      </c>
      <c r="J265" s="53">
        <v>44593</v>
      </c>
      <c r="K265" s="12">
        <v>44895</v>
      </c>
      <c r="L265" s="51">
        <v>900000</v>
      </c>
      <c r="M265" s="51">
        <f>95000-900000+280000+270000+85000</f>
        <v>-170000</v>
      </c>
      <c r="N265" s="52" t="s">
        <v>276</v>
      </c>
      <c r="O265" s="1" t="s">
        <v>1020</v>
      </c>
    </row>
    <row r="266" spans="1:15" x14ac:dyDescent="0.35">
      <c r="A266" s="1" t="s">
        <v>56</v>
      </c>
      <c r="B266" s="6">
        <v>12303</v>
      </c>
      <c r="C266" s="2" t="str">
        <f>VLOOKUP(B266,'Center Name'!$A:$B,2,FALSE)</f>
        <v>Village at Westfield Topanga</v>
      </c>
      <c r="D266" s="6">
        <v>227066</v>
      </c>
      <c r="E266" s="53">
        <v>44804</v>
      </c>
      <c r="F266" t="s">
        <v>2328</v>
      </c>
      <c r="G266" s="104">
        <v>938570</v>
      </c>
      <c r="H266" s="60">
        <v>1340</v>
      </c>
      <c r="I266" s="53">
        <v>44762</v>
      </c>
      <c r="J266" s="53">
        <v>44762</v>
      </c>
      <c r="K266" s="12">
        <v>45126</v>
      </c>
      <c r="L266" s="51">
        <v>155870</v>
      </c>
      <c r="M266" s="51">
        <v>-155870</v>
      </c>
      <c r="N266" s="68"/>
      <c r="O266" s="1" t="s">
        <v>1021</v>
      </c>
    </row>
    <row r="267" spans="1:15" ht="26" x14ac:dyDescent="0.35">
      <c r="A267" t="s">
        <v>56</v>
      </c>
      <c r="B267" s="72">
        <v>12303</v>
      </c>
      <c r="C267" s="2" t="str">
        <f>VLOOKUP(B267,'Center Name'!$A:$B,2,FALSE)</f>
        <v>Village at Westfield Topanga</v>
      </c>
      <c r="D267" s="6">
        <v>197393</v>
      </c>
      <c r="E267" s="47">
        <v>43500</v>
      </c>
      <c r="F267" s="47" t="s">
        <v>274</v>
      </c>
      <c r="G267" s="87">
        <v>926558</v>
      </c>
      <c r="H267" s="6">
        <v>1120</v>
      </c>
      <c r="I267" s="12">
        <v>43586</v>
      </c>
      <c r="J267" s="12">
        <v>43613</v>
      </c>
      <c r="K267" s="119">
        <v>43978</v>
      </c>
      <c r="L267" s="51">
        <v>275000</v>
      </c>
      <c r="M267" s="51">
        <f>-275000-91544.43+275000</f>
        <v>-91544.43</v>
      </c>
      <c r="N267" s="52" t="s">
        <v>2474</v>
      </c>
      <c r="O267" s="1" t="s">
        <v>1021</v>
      </c>
    </row>
    <row r="268" spans="1:15" x14ac:dyDescent="0.35">
      <c r="A268" t="s">
        <v>56</v>
      </c>
      <c r="B268" s="72">
        <v>12303</v>
      </c>
      <c r="C268" s="2" t="str">
        <f>VLOOKUP(B268,'Center Name'!$A:$B,2,FALSE)</f>
        <v>Village at Westfield Topanga</v>
      </c>
      <c r="D268" s="6">
        <v>192087</v>
      </c>
      <c r="E268" s="47">
        <v>43220</v>
      </c>
      <c r="F268" t="s">
        <v>273</v>
      </c>
      <c r="G268" s="87">
        <v>914376</v>
      </c>
      <c r="H268" s="6">
        <v>1170</v>
      </c>
      <c r="I268" s="12">
        <v>43204</v>
      </c>
      <c r="J268" s="12">
        <v>43204</v>
      </c>
      <c r="K268" s="12">
        <v>45473</v>
      </c>
      <c r="L268" s="51">
        <v>17000</v>
      </c>
      <c r="M268" s="51">
        <v>-17000</v>
      </c>
      <c r="N268" s="52" t="s">
        <v>24</v>
      </c>
      <c r="O268" s="1" t="s">
        <v>1017</v>
      </c>
    </row>
    <row r="269" spans="1:15" x14ac:dyDescent="0.35">
      <c r="A269" t="s">
        <v>56</v>
      </c>
      <c r="B269" s="6">
        <v>12303</v>
      </c>
      <c r="C269" s="2" t="str">
        <f>VLOOKUP(B269,'Center Name'!$A:$B,2,FALSE)</f>
        <v>Village at Westfield Topanga</v>
      </c>
      <c r="D269" s="6">
        <v>222599</v>
      </c>
      <c r="E269" s="53">
        <v>44926</v>
      </c>
      <c r="F269" t="s">
        <v>2912</v>
      </c>
      <c r="G269" s="111">
        <v>935841</v>
      </c>
      <c r="H269" s="60">
        <v>1200</v>
      </c>
      <c r="I269" s="53">
        <v>44409</v>
      </c>
      <c r="J269" s="53">
        <v>44409</v>
      </c>
      <c r="K269" s="12">
        <v>44773</v>
      </c>
      <c r="L269" s="51">
        <v>135000</v>
      </c>
      <c r="M269" s="51">
        <v>-135000</v>
      </c>
      <c r="N269" s="62"/>
      <c r="O269" s="16"/>
    </row>
    <row r="270" spans="1:15" x14ac:dyDescent="0.35">
      <c r="A270" s="1" t="s">
        <v>19</v>
      </c>
      <c r="B270" s="6">
        <v>12305</v>
      </c>
      <c r="C270" s="2" t="str">
        <f>VLOOKUP(B270,'Center Name'!$A:$B,2,FALSE)</f>
        <v>Wheaton</v>
      </c>
      <c r="D270" s="6">
        <v>227094</v>
      </c>
      <c r="E270" s="53">
        <v>44804</v>
      </c>
      <c r="F270" t="s">
        <v>2267</v>
      </c>
      <c r="G270" s="104">
        <v>940658</v>
      </c>
      <c r="H270" s="60" t="s">
        <v>2957</v>
      </c>
      <c r="I270" s="53"/>
      <c r="J270" s="53">
        <v>44943</v>
      </c>
      <c r="K270" s="12">
        <v>45307</v>
      </c>
      <c r="L270" s="51"/>
      <c r="M270" s="51">
        <v>-959930.3</v>
      </c>
      <c r="N270" s="68" t="s">
        <v>2373</v>
      </c>
      <c r="O270" s="1" t="s">
        <v>1017</v>
      </c>
    </row>
    <row r="271" spans="1:15" x14ac:dyDescent="0.35">
      <c r="A271" s="1" t="s">
        <v>19</v>
      </c>
      <c r="B271" s="6">
        <v>12305</v>
      </c>
      <c r="C271" s="2" t="str">
        <f>VLOOKUP(B271,'Center Name'!$A:$B,2,FALSE)</f>
        <v>Wheaton</v>
      </c>
      <c r="D271" s="6">
        <v>227093</v>
      </c>
      <c r="E271" s="53">
        <v>44804</v>
      </c>
      <c r="F271" t="s">
        <v>2265</v>
      </c>
      <c r="G271" s="104">
        <v>938708</v>
      </c>
      <c r="H271" s="60" t="s">
        <v>2958</v>
      </c>
      <c r="I271" s="53"/>
      <c r="J271" s="53">
        <v>45229</v>
      </c>
      <c r="K271" s="12">
        <v>45594</v>
      </c>
      <c r="L271" s="51"/>
      <c r="M271" s="51">
        <v>-675641.25</v>
      </c>
      <c r="N271" s="68" t="s">
        <v>2373</v>
      </c>
      <c r="O271" s="1" t="s">
        <v>1022</v>
      </c>
    </row>
    <row r="272" spans="1:15" x14ac:dyDescent="0.35">
      <c r="A272" t="s">
        <v>19</v>
      </c>
      <c r="B272" s="6">
        <v>12305</v>
      </c>
      <c r="C272" s="2" t="str">
        <f>VLOOKUP(B272,'Center Name'!$A:$B,2,FALSE)</f>
        <v>Wheaton</v>
      </c>
      <c r="D272" s="6">
        <v>222013</v>
      </c>
      <c r="E272" s="47">
        <v>44440</v>
      </c>
      <c r="F272" s="47" t="s">
        <v>196</v>
      </c>
      <c r="G272" s="87">
        <v>932500</v>
      </c>
      <c r="H272" s="60" t="s">
        <v>2934</v>
      </c>
      <c r="K272" s="12"/>
      <c r="L272" s="51">
        <v>450000</v>
      </c>
      <c r="M272" s="51">
        <f>-130393.33+130393.33</f>
        <v>0</v>
      </c>
      <c r="N272" s="58"/>
      <c r="O272" s="1" t="s">
        <v>1021</v>
      </c>
    </row>
    <row r="273" spans="1:15" ht="26" x14ac:dyDescent="0.35">
      <c r="A273" t="s">
        <v>19</v>
      </c>
      <c r="B273" s="6">
        <v>12305</v>
      </c>
      <c r="C273" s="2" t="str">
        <f>VLOOKUP(B273,'Center Name'!$A:$B,2,FALSE)</f>
        <v>Wheaton</v>
      </c>
      <c r="D273" s="6">
        <v>227550</v>
      </c>
      <c r="E273" s="53">
        <v>44895</v>
      </c>
      <c r="F273" t="s">
        <v>2702</v>
      </c>
      <c r="G273" s="87">
        <v>942366</v>
      </c>
      <c r="H273" s="60">
        <v>114</v>
      </c>
      <c r="I273" s="53"/>
      <c r="J273" s="53">
        <v>44956</v>
      </c>
      <c r="K273" s="12">
        <v>45686</v>
      </c>
      <c r="L273" s="51"/>
      <c r="M273" s="51">
        <v>-110500</v>
      </c>
      <c r="N273" s="62" t="s">
        <v>2827</v>
      </c>
      <c r="O273" s="1" t="s">
        <v>1021</v>
      </c>
    </row>
    <row r="274" spans="1:15" x14ac:dyDescent="0.35">
      <c r="A274" s="1" t="s">
        <v>19</v>
      </c>
      <c r="B274" s="6">
        <v>12305</v>
      </c>
      <c r="C274" s="2" t="str">
        <f>VLOOKUP(B274,'Center Name'!$A:$B,2,FALSE)</f>
        <v>Wheaton</v>
      </c>
      <c r="D274" s="6">
        <v>227092</v>
      </c>
      <c r="E274" s="53">
        <v>44804</v>
      </c>
      <c r="F274" t="s">
        <v>2263</v>
      </c>
      <c r="G274" s="104" t="s">
        <v>2959</v>
      </c>
      <c r="H274" s="60" t="s">
        <v>65</v>
      </c>
      <c r="I274" s="53"/>
      <c r="J274" s="53">
        <v>44774</v>
      </c>
      <c r="K274" s="12">
        <v>45504</v>
      </c>
      <c r="L274" s="51"/>
      <c r="M274" s="51">
        <v>-62550</v>
      </c>
      <c r="N274" s="68" t="s">
        <v>2373</v>
      </c>
      <c r="O274" s="1" t="s">
        <v>1019</v>
      </c>
    </row>
    <row r="275" spans="1:15" ht="26" x14ac:dyDescent="0.35">
      <c r="A275" t="s">
        <v>19</v>
      </c>
      <c r="B275" s="6">
        <v>12305</v>
      </c>
      <c r="C275" s="2" t="str">
        <f>VLOOKUP(B275,'Center Name'!$A:$B,2,FALSE)</f>
        <v>Wheaton</v>
      </c>
      <c r="D275" s="6">
        <v>222947</v>
      </c>
      <c r="E275" s="47">
        <v>44530</v>
      </c>
      <c r="F275" s="47" t="s">
        <v>283</v>
      </c>
      <c r="G275" s="87" t="s">
        <v>284</v>
      </c>
      <c r="H275" s="60" t="s">
        <v>285</v>
      </c>
      <c r="I275" s="7">
        <v>44256</v>
      </c>
      <c r="J275" s="7">
        <v>44256</v>
      </c>
      <c r="K275" s="12">
        <v>44620</v>
      </c>
      <c r="L275" s="51"/>
      <c r="M275" s="51">
        <v>-30000</v>
      </c>
      <c r="N275" s="58" t="s">
        <v>2612</v>
      </c>
      <c r="O275" s="1" t="s">
        <v>1020</v>
      </c>
    </row>
    <row r="276" spans="1:15" x14ac:dyDescent="0.35">
      <c r="A276" t="s">
        <v>19</v>
      </c>
      <c r="B276" s="6">
        <v>12305</v>
      </c>
      <c r="C276" s="2" t="str">
        <f>VLOOKUP(B276,'Center Name'!$A:$B,2,FALSE)</f>
        <v>Wheaton</v>
      </c>
      <c r="D276" s="6">
        <v>150644</v>
      </c>
      <c r="E276" s="53">
        <v>42566</v>
      </c>
      <c r="F276" t="s">
        <v>121</v>
      </c>
      <c r="G276" s="87">
        <v>43341</v>
      </c>
      <c r="H276" s="60" t="s">
        <v>279</v>
      </c>
      <c r="I276" s="12">
        <v>42461</v>
      </c>
      <c r="J276" s="12"/>
      <c r="K276" s="12">
        <v>45688</v>
      </c>
      <c r="L276" s="51">
        <v>82396.17</v>
      </c>
      <c r="M276" s="51">
        <v>-173</v>
      </c>
      <c r="N276" s="58" t="s">
        <v>280</v>
      </c>
      <c r="O276" s="1" t="s">
        <v>1020</v>
      </c>
    </row>
    <row r="277" spans="1:15" ht="51" x14ac:dyDescent="0.35">
      <c r="A277" t="s">
        <v>19</v>
      </c>
      <c r="B277" s="6">
        <v>12306</v>
      </c>
      <c r="C277" s="2" t="str">
        <f>VLOOKUP(B277,'Center Name'!$A:$B,2,FALSE)</f>
        <v>Wheaton North Office</v>
      </c>
      <c r="D277" s="6">
        <v>183508</v>
      </c>
      <c r="E277" s="47">
        <v>42782</v>
      </c>
      <c r="F277" s="47" t="s">
        <v>287</v>
      </c>
      <c r="G277" s="87">
        <v>917173</v>
      </c>
      <c r="H277" s="60" t="s">
        <v>288</v>
      </c>
      <c r="I277" s="7">
        <v>42826</v>
      </c>
      <c r="K277" s="12">
        <v>46477</v>
      </c>
      <c r="L277" s="51">
        <v>590000</v>
      </c>
      <c r="M277" s="51">
        <f>-590000+15695.78+34278.35+131507.32+49974.13+213393.75+36180+57643.92+12204+4796.56</f>
        <v>-34326.189999999988</v>
      </c>
      <c r="N277" s="58" t="s">
        <v>289</v>
      </c>
      <c r="O277" s="1" t="s">
        <v>1017</v>
      </c>
    </row>
    <row r="278" spans="1:15" x14ac:dyDescent="0.35">
      <c r="A278" s="1" t="s">
        <v>19</v>
      </c>
      <c r="B278" s="6">
        <v>12306</v>
      </c>
      <c r="C278" s="2" t="str">
        <f>VLOOKUP(B278,'Center Name'!$A:$B,2,FALSE)</f>
        <v>Wheaton North Office</v>
      </c>
      <c r="D278" s="6">
        <v>224323</v>
      </c>
      <c r="E278" s="53">
        <v>44782</v>
      </c>
      <c r="F278" t="s">
        <v>2269</v>
      </c>
      <c r="G278" s="104">
        <v>906931</v>
      </c>
      <c r="H278" s="60">
        <v>1000</v>
      </c>
      <c r="I278" s="53"/>
      <c r="J278" s="53"/>
      <c r="K278" s="12">
        <v>45791</v>
      </c>
      <c r="L278" s="51"/>
      <c r="M278" s="51">
        <v>-2.9103830456733704E-11</v>
      </c>
      <c r="N278" s="68" t="s">
        <v>2606</v>
      </c>
      <c r="O278" s="1" t="s">
        <v>1017</v>
      </c>
    </row>
    <row r="279" spans="1:15" x14ac:dyDescent="0.35">
      <c r="A279" t="s">
        <v>56</v>
      </c>
      <c r="B279" s="6">
        <v>12315</v>
      </c>
      <c r="C279" s="2" t="str">
        <f>VLOOKUP(B279,'Center Name'!$A:$B,2,FALSE)</f>
        <v>CMF Santa Anita RM</v>
      </c>
      <c r="D279" s="6">
        <v>222720</v>
      </c>
      <c r="E279" s="53">
        <v>44768</v>
      </c>
      <c r="F279" t="s">
        <v>2125</v>
      </c>
      <c r="G279" s="104">
        <v>936689</v>
      </c>
      <c r="H279" s="60" t="s">
        <v>65</v>
      </c>
      <c r="I279" s="53"/>
      <c r="J279" s="53"/>
      <c r="K279" s="12">
        <v>1</v>
      </c>
      <c r="L279" s="51"/>
      <c r="M279" s="51">
        <f>-1246719+1246719-1246719</f>
        <v>-1246719</v>
      </c>
      <c r="N279" s="52" t="s">
        <v>2128</v>
      </c>
      <c r="O279" s="1" t="s">
        <v>1018</v>
      </c>
    </row>
    <row r="280" spans="1:15" x14ac:dyDescent="0.35">
      <c r="A280" t="s">
        <v>56</v>
      </c>
      <c r="B280" s="6">
        <v>12317</v>
      </c>
      <c r="C280" s="2" t="str">
        <f>VLOOKUP(B280,'Center Name'!$A:$B,2,FALSE)</f>
        <v>CMF MP S Macy's</v>
      </c>
      <c r="D280" s="59" t="s">
        <v>65</v>
      </c>
      <c r="E280" s="53" t="s">
        <v>63</v>
      </c>
      <c r="F280" t="s">
        <v>293</v>
      </c>
      <c r="G280" s="87" t="s">
        <v>65</v>
      </c>
      <c r="H280" s="60">
        <v>2100</v>
      </c>
      <c r="I280" s="53" t="s">
        <v>65</v>
      </c>
      <c r="J280" s="53"/>
      <c r="K280" s="12"/>
      <c r="L280" s="51"/>
      <c r="M280" s="51">
        <f>-93578+50000-4326</f>
        <v>-47904</v>
      </c>
      <c r="N280" s="52" t="s">
        <v>294</v>
      </c>
      <c r="O280" s="1" t="s">
        <v>1018</v>
      </c>
    </row>
    <row r="281" spans="1:15" ht="26" x14ac:dyDescent="0.35">
      <c r="A281" t="s">
        <v>56</v>
      </c>
      <c r="B281" s="6">
        <v>12331</v>
      </c>
      <c r="C281" s="2" t="str">
        <f>VLOOKUP(B281,'Center Name'!$A:$B,2,FALSE)</f>
        <v>Owensmouth Offices</v>
      </c>
      <c r="D281" s="6">
        <v>227731</v>
      </c>
      <c r="E281" s="53">
        <v>44926</v>
      </c>
      <c r="F281" t="s">
        <v>2924</v>
      </c>
      <c r="G281" s="111">
        <v>44417</v>
      </c>
      <c r="H281" s="60" t="s">
        <v>65</v>
      </c>
      <c r="I281" s="53"/>
      <c r="J281" s="53"/>
      <c r="K281" s="12">
        <v>1</v>
      </c>
      <c r="L281" s="51"/>
      <c r="M281" s="51">
        <v>-50496</v>
      </c>
      <c r="N281" s="62" t="s">
        <v>2933</v>
      </c>
      <c r="O281" s="16"/>
    </row>
    <row r="282" spans="1:15" ht="26" x14ac:dyDescent="0.35">
      <c r="A282" t="s">
        <v>56</v>
      </c>
      <c r="B282" s="6">
        <v>12331</v>
      </c>
      <c r="C282" s="2" t="str">
        <f>VLOOKUP(B282,'Center Name'!$A:$B,2,FALSE)</f>
        <v>Owensmouth Offices</v>
      </c>
      <c r="D282" s="6">
        <v>227730</v>
      </c>
      <c r="E282" s="53">
        <v>44915</v>
      </c>
      <c r="F282" t="s">
        <v>2919</v>
      </c>
      <c r="G282" s="111">
        <v>44417</v>
      </c>
      <c r="H282" s="60" t="s">
        <v>65</v>
      </c>
      <c r="I282" s="53"/>
      <c r="J282" s="53"/>
      <c r="K282" s="12">
        <v>1</v>
      </c>
      <c r="L282" s="51"/>
      <c r="M282" s="51">
        <v>50496</v>
      </c>
      <c r="N282" s="62" t="s">
        <v>2933</v>
      </c>
      <c r="O282" s="16"/>
    </row>
    <row r="283" spans="1:15" ht="38.5" x14ac:dyDescent="0.35">
      <c r="A283" t="s">
        <v>19</v>
      </c>
      <c r="B283" s="6">
        <v>12337</v>
      </c>
      <c r="C283" s="2" t="str">
        <f>VLOOKUP(B283,'Center Name'!$A:$B,2,FALSE)</f>
        <v>World Trade Center</v>
      </c>
      <c r="D283" s="6">
        <v>181288</v>
      </c>
      <c r="E283" s="53">
        <v>44888</v>
      </c>
      <c r="F283" t="s">
        <v>2688</v>
      </c>
      <c r="G283" s="87" t="s">
        <v>2849</v>
      </c>
      <c r="H283" s="60" t="s">
        <v>2851</v>
      </c>
      <c r="I283" s="53">
        <v>42598</v>
      </c>
      <c r="J283" s="142"/>
      <c r="K283" s="12">
        <v>43328</v>
      </c>
      <c r="L283" s="51"/>
      <c r="M283" s="51">
        <v>-1088200</v>
      </c>
      <c r="N283" s="52" t="s">
        <v>2852</v>
      </c>
      <c r="O283" s="1" t="s">
        <v>1017</v>
      </c>
    </row>
    <row r="284" spans="1:15" ht="26" x14ac:dyDescent="0.35">
      <c r="A284" t="s">
        <v>19</v>
      </c>
      <c r="B284" s="6">
        <v>12337</v>
      </c>
      <c r="C284" s="2" t="str">
        <f>VLOOKUP(B284,'Center Name'!$A:$B,2,FALSE)</f>
        <v>World Trade Center</v>
      </c>
      <c r="D284" s="115">
        <v>222964</v>
      </c>
      <c r="E284" s="53">
        <v>44561</v>
      </c>
      <c r="F284" t="s">
        <v>297</v>
      </c>
      <c r="G284" s="104">
        <v>935119</v>
      </c>
      <c r="H284" s="60">
        <v>1300</v>
      </c>
      <c r="I284" s="53">
        <v>44498</v>
      </c>
      <c r="J284" s="53">
        <v>44498</v>
      </c>
      <c r="K284" s="12">
        <v>45228</v>
      </c>
      <c r="L284" s="51">
        <v>900000</v>
      </c>
      <c r="M284" s="51">
        <v>-900000</v>
      </c>
      <c r="N284" s="52" t="s">
        <v>2617</v>
      </c>
      <c r="O284" s="1" t="s">
        <v>1021</v>
      </c>
    </row>
    <row r="285" spans="1:15" ht="26" x14ac:dyDescent="0.35">
      <c r="A285" s="1" t="s">
        <v>19</v>
      </c>
      <c r="B285" s="6">
        <v>12337</v>
      </c>
      <c r="C285" s="2" t="str">
        <f>VLOOKUP(B285,'Center Name'!$A:$B,2,FALSE)</f>
        <v>World Trade Center</v>
      </c>
      <c r="D285" s="115">
        <v>220761</v>
      </c>
      <c r="E285" s="50">
        <v>44797</v>
      </c>
      <c r="F285" t="s">
        <v>2206</v>
      </c>
      <c r="G285" s="112">
        <v>931947</v>
      </c>
      <c r="H285" s="6" t="s">
        <v>2472</v>
      </c>
      <c r="I285" s="7">
        <v>44348</v>
      </c>
      <c r="J285" s="7">
        <v>44172</v>
      </c>
      <c r="K285" s="12">
        <v>45503</v>
      </c>
      <c r="L285" s="73">
        <v>800000</v>
      </c>
      <c r="M285" s="51">
        <v>-800000</v>
      </c>
      <c r="N285" s="52" t="s">
        <v>2617</v>
      </c>
      <c r="O285" s="1" t="s">
        <v>1017</v>
      </c>
    </row>
    <row r="286" spans="1:15" ht="63.5" x14ac:dyDescent="0.35">
      <c r="A286" s="1" t="s">
        <v>19</v>
      </c>
      <c r="B286" s="6">
        <v>12337</v>
      </c>
      <c r="C286" s="2" t="str">
        <f>VLOOKUP(B286,'Center Name'!$A:$B,2,FALSE)</f>
        <v>World Trade Center</v>
      </c>
      <c r="D286" s="6">
        <v>227096</v>
      </c>
      <c r="E286" s="53">
        <v>44804</v>
      </c>
      <c r="F286" t="s">
        <v>2216</v>
      </c>
      <c r="G286" s="104">
        <v>931844</v>
      </c>
      <c r="H286" s="60" t="s">
        <v>2383</v>
      </c>
      <c r="I286" s="53">
        <v>44774</v>
      </c>
      <c r="J286" s="53">
        <v>44774</v>
      </c>
      <c r="K286" s="12">
        <v>45139</v>
      </c>
      <c r="L286" s="51">
        <v>200000</v>
      </c>
      <c r="M286" s="51">
        <v>-350000</v>
      </c>
      <c r="N286" s="52" t="s">
        <v>2618</v>
      </c>
      <c r="O286" s="1" t="s">
        <v>1017</v>
      </c>
    </row>
    <row r="287" spans="1:15" ht="51" x14ac:dyDescent="0.35">
      <c r="A287" s="1" t="s">
        <v>19</v>
      </c>
      <c r="B287" s="105">
        <v>12337</v>
      </c>
      <c r="C287" s="2" t="str">
        <f>VLOOKUP(B287,'Center Name'!$A:$B,2,FALSE)</f>
        <v>World Trade Center</v>
      </c>
      <c r="D287" s="6">
        <v>227095</v>
      </c>
      <c r="E287" s="53">
        <v>44804</v>
      </c>
      <c r="F287" t="s">
        <v>2214</v>
      </c>
      <c r="G287" s="104">
        <v>931843</v>
      </c>
      <c r="H287" s="60" t="s">
        <v>2384</v>
      </c>
      <c r="I287" s="53">
        <v>44774</v>
      </c>
      <c r="J287" s="53">
        <v>44774</v>
      </c>
      <c r="K287" s="12">
        <v>45139</v>
      </c>
      <c r="L287" s="51">
        <v>100000</v>
      </c>
      <c r="M287" s="113">
        <v>-300000</v>
      </c>
      <c r="N287" s="52" t="s">
        <v>2620</v>
      </c>
      <c r="O287" s="16" t="s">
        <v>1022</v>
      </c>
    </row>
    <row r="288" spans="1:15" ht="26" x14ac:dyDescent="0.35">
      <c r="A288" t="s">
        <v>19</v>
      </c>
      <c r="B288" s="6">
        <v>12337</v>
      </c>
      <c r="C288" s="2" t="str">
        <f>VLOOKUP(B288,'Center Name'!$A:$B,2,FALSE)</f>
        <v>World Trade Center</v>
      </c>
      <c r="D288" s="115">
        <v>222965</v>
      </c>
      <c r="E288" s="53">
        <v>44561</v>
      </c>
      <c r="F288" t="s">
        <v>201</v>
      </c>
      <c r="G288" s="87">
        <v>934658</v>
      </c>
      <c r="H288" s="60" t="s">
        <v>296</v>
      </c>
      <c r="I288" s="53">
        <v>44470</v>
      </c>
      <c r="J288" s="53">
        <v>44470</v>
      </c>
      <c r="K288" s="12">
        <v>44834</v>
      </c>
      <c r="L288" s="51">
        <v>373270.24</v>
      </c>
      <c r="M288" s="51">
        <f>186635.12-373270.24</f>
        <v>-186635.12</v>
      </c>
      <c r="N288" s="52" t="s">
        <v>2619</v>
      </c>
      <c r="O288" s="16" t="s">
        <v>1022</v>
      </c>
    </row>
    <row r="289" spans="1:15" ht="26" x14ac:dyDescent="0.35">
      <c r="A289" t="s">
        <v>19</v>
      </c>
      <c r="B289" s="6">
        <v>12337</v>
      </c>
      <c r="C289" s="2" t="str">
        <f>VLOOKUP(B289,'Center Name'!$A:$B,2,FALSE)</f>
        <v>World Trade Center</v>
      </c>
      <c r="D289" s="6">
        <v>223890</v>
      </c>
      <c r="E289" s="53">
        <v>44866</v>
      </c>
      <c r="F289" t="s">
        <v>2674</v>
      </c>
      <c r="G289" s="87">
        <v>934617</v>
      </c>
      <c r="H289" s="60" t="s">
        <v>2859</v>
      </c>
      <c r="I289" s="53"/>
      <c r="J289" s="53">
        <v>44317</v>
      </c>
      <c r="K289" s="12">
        <v>45077</v>
      </c>
      <c r="L289" s="51"/>
      <c r="M289" s="51">
        <v>-180000</v>
      </c>
      <c r="N289" s="62" t="s">
        <v>2827</v>
      </c>
      <c r="O289" s="1" t="s">
        <v>1021</v>
      </c>
    </row>
    <row r="290" spans="1:15" x14ac:dyDescent="0.35">
      <c r="A290" t="s">
        <v>19</v>
      </c>
      <c r="B290" s="6">
        <v>12337</v>
      </c>
      <c r="C290" s="2" t="str">
        <f>VLOOKUP(B290,'Center Name'!$A:$B,2,FALSE)</f>
        <v>World Trade Center</v>
      </c>
      <c r="D290" s="6">
        <v>181146</v>
      </c>
      <c r="E290" s="53">
        <v>44888</v>
      </c>
      <c r="F290" t="s">
        <v>2686</v>
      </c>
      <c r="G290" s="87" t="s">
        <v>2849</v>
      </c>
      <c r="H290" s="60" t="s">
        <v>2848</v>
      </c>
      <c r="I290" s="53">
        <v>42627</v>
      </c>
      <c r="J290" s="53"/>
      <c r="K290" s="12">
        <v>45716</v>
      </c>
      <c r="L290" s="51"/>
      <c r="M290" s="51">
        <v>-170000</v>
      </c>
      <c r="N290" s="52" t="s">
        <v>2850</v>
      </c>
      <c r="O290" s="16" t="s">
        <v>1022</v>
      </c>
    </row>
    <row r="291" spans="1:15" x14ac:dyDescent="0.35">
      <c r="A291" t="s">
        <v>19</v>
      </c>
      <c r="B291" s="6">
        <v>12337</v>
      </c>
      <c r="C291" s="2" t="str">
        <f>VLOOKUP(B291,'Center Name'!$A:$B,2,FALSE)</f>
        <v>World Trade Center</v>
      </c>
      <c r="D291" s="6">
        <v>180357</v>
      </c>
      <c r="E291" s="53">
        <v>44888</v>
      </c>
      <c r="F291" t="s">
        <v>2682</v>
      </c>
      <c r="G291" s="87" t="s">
        <v>2853</v>
      </c>
      <c r="H291" s="60" t="s">
        <v>2854</v>
      </c>
      <c r="I291" s="53">
        <v>42671</v>
      </c>
      <c r="J291" s="142"/>
      <c r="K291" s="12">
        <v>43400</v>
      </c>
      <c r="L291" s="51"/>
      <c r="M291" s="51">
        <f>-154500+154499.99-154499.99+154500</f>
        <v>0</v>
      </c>
      <c r="N291" s="143" t="s">
        <v>2858</v>
      </c>
      <c r="O291" s="16" t="s">
        <v>1022</v>
      </c>
    </row>
    <row r="292" spans="1:15" ht="75" x14ac:dyDescent="0.35">
      <c r="A292" t="s">
        <v>19</v>
      </c>
      <c r="B292" s="6">
        <v>12337</v>
      </c>
      <c r="C292" s="2" t="str">
        <f>VLOOKUP(B292,'Center Name'!$A:$B,2,FALSE)</f>
        <v>World Trade Center</v>
      </c>
      <c r="D292" s="6">
        <v>181042</v>
      </c>
      <c r="E292" s="53">
        <v>44888</v>
      </c>
      <c r="F292" t="s">
        <v>2685</v>
      </c>
      <c r="G292" s="87" t="s">
        <v>2849</v>
      </c>
      <c r="H292" s="60" t="s">
        <v>2855</v>
      </c>
      <c r="I292" s="53">
        <v>42598</v>
      </c>
      <c r="J292" s="142"/>
      <c r="K292" s="12">
        <f>I292+365</f>
        <v>42963</v>
      </c>
      <c r="L292" s="51"/>
      <c r="M292" s="51">
        <v>-150000</v>
      </c>
      <c r="N292" s="70" t="s">
        <v>2856</v>
      </c>
      <c r="O292" s="16" t="s">
        <v>1022</v>
      </c>
    </row>
    <row r="293" spans="1:15" x14ac:dyDescent="0.35">
      <c r="A293" t="s">
        <v>19</v>
      </c>
      <c r="B293" s="6">
        <v>12337</v>
      </c>
      <c r="C293" s="2" t="str">
        <f>VLOOKUP(B293,'Center Name'!$A:$B,2,FALSE)</f>
        <v>World Trade Center</v>
      </c>
      <c r="D293" s="6">
        <v>227579</v>
      </c>
      <c r="E293" s="53">
        <v>44895</v>
      </c>
      <c r="F293" t="s">
        <v>2689</v>
      </c>
      <c r="G293" s="87">
        <v>938102</v>
      </c>
      <c r="H293" s="60" t="s">
        <v>2860</v>
      </c>
      <c r="I293" s="53">
        <v>44721</v>
      </c>
      <c r="J293" s="53">
        <v>44721</v>
      </c>
      <c r="K293" s="12">
        <v>45085</v>
      </c>
      <c r="L293" s="51">
        <v>60000</v>
      </c>
      <c r="M293" s="51">
        <v>-60000</v>
      </c>
      <c r="N293" s="62" t="s">
        <v>2843</v>
      </c>
      <c r="O293" s="16" t="s">
        <v>1022</v>
      </c>
    </row>
    <row r="294" spans="1:15" ht="26" x14ac:dyDescent="0.35">
      <c r="A294" t="s">
        <v>19</v>
      </c>
      <c r="B294" s="105">
        <v>12337</v>
      </c>
      <c r="C294" s="2" t="str">
        <f>VLOOKUP(B294,'Center Name'!$A:$B,2,FALSE)</f>
        <v>World Trade Center</v>
      </c>
      <c r="D294" s="115">
        <v>221150</v>
      </c>
      <c r="E294" s="53">
        <v>44287</v>
      </c>
      <c r="F294" t="s">
        <v>298</v>
      </c>
      <c r="G294" s="87">
        <v>934384</v>
      </c>
      <c r="H294" s="60" t="s">
        <v>299</v>
      </c>
      <c r="I294" s="53">
        <v>44344</v>
      </c>
      <c r="J294" s="53">
        <v>44344</v>
      </c>
      <c r="K294" s="12">
        <v>44709</v>
      </c>
      <c r="L294" s="51">
        <v>110000</v>
      </c>
      <c r="M294" s="113">
        <f>55000-110000</f>
        <v>-55000</v>
      </c>
      <c r="N294" s="52" t="s">
        <v>2621</v>
      </c>
      <c r="O294" s="16" t="s">
        <v>1022</v>
      </c>
    </row>
    <row r="295" spans="1:15" x14ac:dyDescent="0.35">
      <c r="A295" t="s">
        <v>19</v>
      </c>
      <c r="B295" s="6">
        <v>12337</v>
      </c>
      <c r="C295" s="2" t="str">
        <f>VLOOKUP(B295,'Center Name'!$A:$B,2,FALSE)</f>
        <v>World Trade Center</v>
      </c>
      <c r="D295" s="6">
        <v>181282</v>
      </c>
      <c r="E295" s="53">
        <v>44888</v>
      </c>
      <c r="F295" t="s">
        <v>2687</v>
      </c>
      <c r="G295" s="87" t="s">
        <v>2849</v>
      </c>
      <c r="H295" s="60" t="s">
        <v>2857</v>
      </c>
      <c r="I295" s="53">
        <v>42598</v>
      </c>
      <c r="J295" s="142"/>
      <c r="K295" s="12">
        <v>46053</v>
      </c>
      <c r="L295" s="51">
        <v>50000</v>
      </c>
      <c r="M295" s="51">
        <v>-50000</v>
      </c>
      <c r="N295" s="52" t="s">
        <v>2850</v>
      </c>
      <c r="O295" s="16" t="s">
        <v>1022</v>
      </c>
    </row>
    <row r="296" spans="1:15" ht="26" x14ac:dyDescent="0.35">
      <c r="A296" t="s">
        <v>19</v>
      </c>
      <c r="B296" s="6">
        <v>13010</v>
      </c>
      <c r="C296" s="2" t="str">
        <f>VLOOKUP(B296,'Center Name'!$A:$B,2,FALSE)</f>
        <v>Garden State Plaza-Basis Adj</v>
      </c>
      <c r="D296" s="6" t="s">
        <v>65</v>
      </c>
      <c r="E296" s="53">
        <v>38322</v>
      </c>
      <c r="F296" t="s">
        <v>301</v>
      </c>
      <c r="G296" s="48" t="s">
        <v>65</v>
      </c>
      <c r="H296" s="60" t="s">
        <v>65</v>
      </c>
      <c r="I296" s="53" t="s">
        <v>65</v>
      </c>
      <c r="J296" s="53"/>
      <c r="K296" s="12" t="s">
        <v>65</v>
      </c>
      <c r="L296" s="51"/>
      <c r="M296" s="51">
        <v>29687.5</v>
      </c>
      <c r="N296" s="62" t="s">
        <v>302</v>
      </c>
      <c r="O296" s="1" t="s">
        <v>1020</v>
      </c>
    </row>
    <row r="297" spans="1:15" ht="26" x14ac:dyDescent="0.35">
      <c r="A297" t="s">
        <v>19</v>
      </c>
      <c r="B297" s="105">
        <v>13011</v>
      </c>
      <c r="C297" s="2" t="str">
        <f>VLOOKUP(B297,'Center Name'!$A:$B,2,FALSE)</f>
        <v>Garden State Plaza-Step</v>
      </c>
      <c r="D297" s="6" t="s">
        <v>65</v>
      </c>
      <c r="E297" s="53">
        <v>38322</v>
      </c>
      <c r="F297" t="s">
        <v>301</v>
      </c>
      <c r="G297" s="48" t="s">
        <v>65</v>
      </c>
      <c r="H297" s="60" t="s">
        <v>65</v>
      </c>
      <c r="I297" s="53" t="s">
        <v>65</v>
      </c>
      <c r="J297" s="53"/>
      <c r="K297" s="12" t="s">
        <v>65</v>
      </c>
      <c r="L297" s="51"/>
      <c r="M297" s="113">
        <v>237500</v>
      </c>
      <c r="N297" s="62" t="s">
        <v>302</v>
      </c>
      <c r="O297" s="1" t="s">
        <v>1020</v>
      </c>
    </row>
    <row r="298" spans="1:15" ht="26" x14ac:dyDescent="0.35">
      <c r="A298" t="s">
        <v>19</v>
      </c>
      <c r="B298" s="6">
        <v>14324</v>
      </c>
      <c r="C298" s="2" t="str">
        <f>VLOOKUP(B298,'Center Name'!$A:$B,2,FALSE)</f>
        <v>Santa Anita Mgmt Entity</v>
      </c>
      <c r="D298" s="6">
        <v>227288</v>
      </c>
      <c r="E298" s="53">
        <v>44805</v>
      </c>
      <c r="F298" t="s">
        <v>2449</v>
      </c>
      <c r="G298" s="111">
        <v>941411</v>
      </c>
      <c r="H298" s="60" t="s">
        <v>65</v>
      </c>
      <c r="I298" s="53"/>
      <c r="J298" s="53"/>
      <c r="K298" s="12">
        <v>1</v>
      </c>
      <c r="L298" s="51"/>
      <c r="M298" s="51">
        <v>-1060315</v>
      </c>
      <c r="N298" s="62" t="s">
        <v>2456</v>
      </c>
      <c r="O298" s="1" t="s">
        <v>1017</v>
      </c>
    </row>
    <row r="299" spans="1:15" ht="26" x14ac:dyDescent="0.35">
      <c r="A299" t="s">
        <v>19</v>
      </c>
      <c r="B299" s="6">
        <v>14324</v>
      </c>
      <c r="C299" s="2" t="str">
        <f>VLOOKUP(B299,'Center Name'!$A:$B,2,FALSE)</f>
        <v>Santa Anita Mgmt Entity</v>
      </c>
      <c r="D299" s="6">
        <v>227551</v>
      </c>
      <c r="E299" s="53">
        <v>44895</v>
      </c>
      <c r="F299" t="s">
        <v>2821</v>
      </c>
      <c r="G299" s="87">
        <v>942392</v>
      </c>
      <c r="H299" s="60" t="s">
        <v>65</v>
      </c>
      <c r="I299" s="53"/>
      <c r="J299" s="53"/>
      <c r="K299" s="12">
        <v>1</v>
      </c>
      <c r="L299" s="51"/>
      <c r="M299" s="51">
        <v>-408150</v>
      </c>
      <c r="N299" s="62" t="s">
        <v>2827</v>
      </c>
      <c r="O299" s="1" t="s">
        <v>1018</v>
      </c>
    </row>
    <row r="300" spans="1:15" ht="26" x14ac:dyDescent="0.35">
      <c r="A300" t="s">
        <v>19</v>
      </c>
      <c r="B300" s="6">
        <v>14324</v>
      </c>
      <c r="C300" s="2" t="str">
        <f>VLOOKUP(B300,'Center Name'!$A:$B,2,FALSE)</f>
        <v>Santa Anita Mgmt Entity</v>
      </c>
      <c r="D300" s="6">
        <v>227292</v>
      </c>
      <c r="E300" s="53">
        <v>44805</v>
      </c>
      <c r="F300" t="s">
        <v>2452</v>
      </c>
      <c r="G300" s="111">
        <v>941408</v>
      </c>
      <c r="H300" s="60" t="s">
        <v>65</v>
      </c>
      <c r="I300" s="53"/>
      <c r="J300" s="53"/>
      <c r="K300" s="12">
        <v>1</v>
      </c>
      <c r="L300" s="51"/>
      <c r="M300" s="51">
        <v>-100000</v>
      </c>
      <c r="N300" s="62" t="s">
        <v>2456</v>
      </c>
      <c r="O300" s="1" t="s">
        <v>1018</v>
      </c>
    </row>
    <row r="301" spans="1:15" ht="26" x14ac:dyDescent="0.35">
      <c r="A301" t="s">
        <v>19</v>
      </c>
      <c r="B301" s="6">
        <v>14324</v>
      </c>
      <c r="C301" s="2" t="str">
        <f>VLOOKUP(B301,'Center Name'!$A:$B,2,FALSE)</f>
        <v>Santa Anita Mgmt Entity</v>
      </c>
      <c r="D301" s="6">
        <v>227553</v>
      </c>
      <c r="E301" s="53">
        <v>44895</v>
      </c>
      <c r="F301" t="s">
        <v>2825</v>
      </c>
      <c r="G301" s="87">
        <v>942398</v>
      </c>
      <c r="H301" s="60" t="s">
        <v>65</v>
      </c>
      <c r="I301" s="53"/>
      <c r="J301" s="53"/>
      <c r="K301" s="12">
        <v>1</v>
      </c>
      <c r="L301" s="51"/>
      <c r="M301" s="51">
        <v>-76800</v>
      </c>
      <c r="N301" s="62" t="s">
        <v>2827</v>
      </c>
      <c r="O301" s="1" t="s">
        <v>1017</v>
      </c>
    </row>
    <row r="302" spans="1:15" ht="26" x14ac:dyDescent="0.35">
      <c r="A302" t="s">
        <v>19</v>
      </c>
      <c r="B302" s="6">
        <v>14324</v>
      </c>
      <c r="C302" s="2" t="str">
        <f>VLOOKUP(B302,'Center Name'!$A:$B,2,FALSE)</f>
        <v>Santa Anita Mgmt Entity</v>
      </c>
      <c r="D302" s="6">
        <v>227552</v>
      </c>
      <c r="E302" s="53">
        <v>44895</v>
      </c>
      <c r="F302" t="s">
        <v>2823</v>
      </c>
      <c r="G302" s="87">
        <v>941301</v>
      </c>
      <c r="H302" s="60" t="s">
        <v>65</v>
      </c>
      <c r="I302" s="53"/>
      <c r="J302" s="53">
        <v>43952</v>
      </c>
      <c r="K302" s="12">
        <v>44316</v>
      </c>
      <c r="L302" s="51"/>
      <c r="M302" s="51">
        <v>-15000</v>
      </c>
      <c r="N302" s="62" t="s">
        <v>2827</v>
      </c>
      <c r="O302" s="1" t="s">
        <v>1018</v>
      </c>
    </row>
    <row r="303" spans="1:15" ht="26" x14ac:dyDescent="0.35">
      <c r="A303" t="s">
        <v>19</v>
      </c>
      <c r="B303" s="6">
        <v>14324</v>
      </c>
      <c r="C303" s="2" t="str">
        <f>VLOOKUP(B303,'Center Name'!$A:$B,2,FALSE)</f>
        <v>Santa Anita Mgmt Entity</v>
      </c>
      <c r="D303" s="6">
        <v>227293</v>
      </c>
      <c r="E303" s="53">
        <v>44805</v>
      </c>
      <c r="F303" t="s">
        <v>2454</v>
      </c>
      <c r="G303" s="111">
        <v>941409</v>
      </c>
      <c r="H303" s="60" t="s">
        <v>65</v>
      </c>
      <c r="I303" s="53"/>
      <c r="J303" s="53">
        <v>44927</v>
      </c>
      <c r="K303" s="12">
        <v>45291</v>
      </c>
      <c r="L303" s="51"/>
      <c r="M303" s="51">
        <v>-10000</v>
      </c>
      <c r="N303" s="62" t="s">
        <v>2456</v>
      </c>
      <c r="O303" s="1" t="s">
        <v>1017</v>
      </c>
    </row>
    <row r="304" spans="1:15" ht="15" thickBot="1" x14ac:dyDescent="0.4">
      <c r="C304" s="130">
        <f>COUNT(B9:B303)</f>
        <v>295</v>
      </c>
      <c r="D304" s="131" t="s">
        <v>304</v>
      </c>
      <c r="K304" s="132" t="s">
        <v>305</v>
      </c>
      <c r="M304" s="133">
        <f>SUM(M9:M303)</f>
        <v>-110962355.02000001</v>
      </c>
    </row>
  </sheetData>
  <autoFilter ref="A8:O304" xr:uid="{D046A8C0-68CF-4DE8-B05A-CAE7958BBB31}"/>
  <sortState xmlns:xlrd2="http://schemas.microsoft.com/office/spreadsheetml/2017/richdata2" ref="A9:N302">
    <sortCondition ref="C9:C302"/>
    <sortCondition ref="M9:M302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pageSetup orientation="portrait" horizontalDpi="1200" verticalDpi="1200" r:id="rId1"/>
  <customProperties>
    <customPr name="_pios_id" r:id="rId2"/>
    <customPr name="EpmWorksheetKeyString_GU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8E6-50A1-4CA7-8B17-ECD0ADF9A92E}">
  <sheetPr codeName="Sheet2"/>
  <dimension ref="A1:D42"/>
  <sheetViews>
    <sheetView topLeftCell="A22" workbookViewId="0">
      <selection activeCell="C42" sqref="C42"/>
    </sheetView>
  </sheetViews>
  <sheetFormatPr defaultRowHeight="14.5" x14ac:dyDescent="0.35"/>
  <cols>
    <col min="1" max="1" width="32.81640625" bestFit="1" customWidth="1"/>
    <col min="2" max="2" width="15" bestFit="1" customWidth="1"/>
    <col min="3" max="3" width="16" bestFit="1" customWidth="1"/>
    <col min="4" max="4" width="13.453125" bestFit="1" customWidth="1"/>
  </cols>
  <sheetData>
    <row r="1" spans="1:4" ht="52.5" x14ac:dyDescent="0.35">
      <c r="A1" s="75" t="s">
        <v>306</v>
      </c>
      <c r="B1" s="114" t="s">
        <v>2936</v>
      </c>
      <c r="C1" s="149" t="s">
        <v>2936</v>
      </c>
      <c r="D1" s="76" t="s">
        <v>307</v>
      </c>
    </row>
    <row r="2" spans="1:4" x14ac:dyDescent="0.35">
      <c r="A2" s="95" t="s">
        <v>316</v>
      </c>
      <c r="B2" s="96">
        <v>-35821143.759999998</v>
      </c>
      <c r="C2" s="106">
        <f>SUMIF('December 22'!B:B,LEFT(A2,5),'December 22'!M:M)</f>
        <v>-35821143.760000005</v>
      </c>
      <c r="D2" s="118">
        <f t="shared" ref="D2:D41" si="0">(B2-C2)</f>
        <v>7.4505805969238281E-9</v>
      </c>
    </row>
    <row r="3" spans="1:4" x14ac:dyDescent="0.35">
      <c r="A3" s="97" t="s">
        <v>319</v>
      </c>
      <c r="B3" s="98">
        <v>-777950</v>
      </c>
      <c r="C3" s="106">
        <f>SUMIF('December 22'!B:B,LEFT(A3,5),'December 22'!M:M)</f>
        <v>-777950</v>
      </c>
      <c r="D3" s="118">
        <f t="shared" si="0"/>
        <v>0</v>
      </c>
    </row>
    <row r="4" spans="1:4" x14ac:dyDescent="0.35">
      <c r="A4" s="95" t="s">
        <v>320</v>
      </c>
      <c r="B4" s="96">
        <v>-270000</v>
      </c>
      <c r="C4" s="106">
        <f>SUMIF('December 22'!B:B,LEFT(A4,5),'December 22'!M:M)</f>
        <v>-270000</v>
      </c>
      <c r="D4" s="118">
        <f t="shared" si="0"/>
        <v>0</v>
      </c>
    </row>
    <row r="5" spans="1:4" x14ac:dyDescent="0.35">
      <c r="A5" s="97" t="s">
        <v>321</v>
      </c>
      <c r="B5" s="98">
        <v>-1454355</v>
      </c>
      <c r="C5" s="106">
        <f>SUMIF('December 22'!B:B,LEFT(A5,5),'December 22'!M:M)</f>
        <v>-1454355</v>
      </c>
      <c r="D5" s="118">
        <f t="shared" si="0"/>
        <v>0</v>
      </c>
    </row>
    <row r="6" spans="1:4" x14ac:dyDescent="0.35">
      <c r="A6" s="95" t="s">
        <v>324</v>
      </c>
      <c r="B6" s="96">
        <v>-6065852</v>
      </c>
      <c r="C6" s="106">
        <f>SUMIF('December 22'!B:B,LEFT(A6,5),'December 22'!M:M)</f>
        <v>-6065852</v>
      </c>
      <c r="D6" s="118">
        <f t="shared" si="0"/>
        <v>0</v>
      </c>
    </row>
    <row r="7" spans="1:4" x14ac:dyDescent="0.35">
      <c r="A7" s="97" t="s">
        <v>325</v>
      </c>
      <c r="B7" s="99">
        <v>29448.639999999999</v>
      </c>
      <c r="C7" s="106">
        <f>SUMIF('December 22'!B:B,LEFT(A7,5),'December 22'!M:M)</f>
        <v>29448.640000000007</v>
      </c>
      <c r="D7" s="118">
        <f t="shared" si="0"/>
        <v>-7.2759576141834259E-12</v>
      </c>
    </row>
    <row r="8" spans="1:4" x14ac:dyDescent="0.35">
      <c r="A8" s="95" t="s">
        <v>329</v>
      </c>
      <c r="B8" s="96">
        <v>-729959.03</v>
      </c>
      <c r="C8" s="106">
        <f>SUMIF('December 22'!B:B,LEFT(A8,5),'December 22'!M:M)</f>
        <v>-729959.03</v>
      </c>
      <c r="D8" s="118">
        <f t="shared" si="0"/>
        <v>0</v>
      </c>
    </row>
    <row r="9" spans="1:4" x14ac:dyDescent="0.35">
      <c r="A9" s="97" t="s">
        <v>333</v>
      </c>
      <c r="B9" s="98">
        <v>-6241098.2199999997</v>
      </c>
      <c r="C9" s="106">
        <f>SUMIF('December 22'!B:B,LEFT(A9,5),'December 22'!M:M)</f>
        <v>-6241098.2199999997</v>
      </c>
      <c r="D9" s="118">
        <f t="shared" si="0"/>
        <v>0</v>
      </c>
    </row>
    <row r="10" spans="1:4" x14ac:dyDescent="0.35">
      <c r="A10" s="95" t="s">
        <v>342</v>
      </c>
      <c r="B10" s="96">
        <v>-4289835.12</v>
      </c>
      <c r="C10" s="106">
        <f>SUMIF('December 22'!B:B,LEFT(A10,5),'December 22'!M:M)</f>
        <v>-4289835.12</v>
      </c>
      <c r="D10" s="118">
        <f t="shared" si="0"/>
        <v>0</v>
      </c>
    </row>
    <row r="11" spans="1:4" x14ac:dyDescent="0.35">
      <c r="A11" s="97" t="s">
        <v>343</v>
      </c>
      <c r="B11" s="99">
        <v>29687.5</v>
      </c>
      <c r="C11" s="106">
        <f>SUMIF('December 22'!B:B,LEFT(A11,5),'December 22'!M:M)</f>
        <v>29687.5</v>
      </c>
      <c r="D11" s="118">
        <f t="shared" si="0"/>
        <v>0</v>
      </c>
    </row>
    <row r="12" spans="1:4" x14ac:dyDescent="0.35">
      <c r="A12" s="95" t="s">
        <v>344</v>
      </c>
      <c r="B12" s="100">
        <v>237500</v>
      </c>
      <c r="C12" s="106">
        <f>SUMIF('December 22'!B:B,LEFT(A12,5),'December 22'!M:M)</f>
        <v>237500</v>
      </c>
      <c r="D12" s="118">
        <f t="shared" si="0"/>
        <v>0</v>
      </c>
    </row>
    <row r="13" spans="1:4" x14ac:dyDescent="0.35">
      <c r="A13" s="97" t="s">
        <v>308</v>
      </c>
      <c r="B13" s="98">
        <v>-860784.78</v>
      </c>
      <c r="C13" s="106">
        <f>SUMIF('December 22'!B:B,LEFT(A13,5),'December 22'!M:M)</f>
        <v>-860784.78</v>
      </c>
      <c r="D13" s="118">
        <f t="shared" si="0"/>
        <v>0</v>
      </c>
    </row>
    <row r="14" spans="1:4" x14ac:dyDescent="0.35">
      <c r="A14" s="95" t="s">
        <v>309</v>
      </c>
      <c r="B14" s="96">
        <v>-2155257</v>
      </c>
      <c r="C14" s="106">
        <f>SUMIF('December 22'!B:B,LEFT(A14,5),'December 22'!M:M)</f>
        <v>-2155257</v>
      </c>
      <c r="D14" s="118">
        <f t="shared" si="0"/>
        <v>0</v>
      </c>
    </row>
    <row r="15" spans="1:4" x14ac:dyDescent="0.35">
      <c r="A15" s="97" t="s">
        <v>332</v>
      </c>
      <c r="B15" s="98">
        <v>-11500</v>
      </c>
      <c r="C15" s="106">
        <f>SUMIF('December 22'!B:B,LEFT(A15,5),'December 22'!M:M)</f>
        <v>-11500</v>
      </c>
      <c r="D15" s="118">
        <f t="shared" si="0"/>
        <v>0</v>
      </c>
    </row>
    <row r="16" spans="1:4" x14ac:dyDescent="0.35">
      <c r="A16" s="95" t="s">
        <v>338</v>
      </c>
      <c r="B16" s="96">
        <v>-1838794.55</v>
      </c>
      <c r="C16" s="106">
        <f>SUMIF('December 22'!B:B,LEFT(A16,5),'December 22'!M:M)</f>
        <v>-1838794.55</v>
      </c>
      <c r="D16" s="118">
        <f t="shared" si="0"/>
        <v>0</v>
      </c>
    </row>
    <row r="17" spans="1:4" x14ac:dyDescent="0.35">
      <c r="A17" s="97" t="s">
        <v>339</v>
      </c>
      <c r="B17" s="98">
        <v>-34326.19</v>
      </c>
      <c r="C17" s="106">
        <f>SUMIF('December 22'!B:B,LEFT(A17,5),'December 22'!M:M)</f>
        <v>-34326.190000000017</v>
      </c>
      <c r="D17" s="118">
        <f t="shared" si="0"/>
        <v>1.4551915228366852E-11</v>
      </c>
    </row>
    <row r="18" spans="1:4" x14ac:dyDescent="0.35">
      <c r="A18" s="95" t="s">
        <v>311</v>
      </c>
      <c r="B18" s="96">
        <v>-192203.34</v>
      </c>
      <c r="C18" s="106">
        <f>SUMIF('December 22'!B:B,LEFT(A18,5),'December 22'!M:M)</f>
        <v>-192203.33999999997</v>
      </c>
      <c r="D18" s="118">
        <f t="shared" si="0"/>
        <v>-2.9103830456733704E-11</v>
      </c>
    </row>
    <row r="19" spans="1:4" x14ac:dyDescent="0.35">
      <c r="A19" s="97" t="s">
        <v>314</v>
      </c>
      <c r="B19" s="98">
        <v>-90000</v>
      </c>
      <c r="C19" s="106">
        <f>SUMIF('December 22'!B:B,LEFT(A19,5),'December 22'!M:M)</f>
        <v>-90000</v>
      </c>
      <c r="D19" s="118">
        <f t="shared" si="0"/>
        <v>0</v>
      </c>
    </row>
    <row r="20" spans="1:4" x14ac:dyDescent="0.35">
      <c r="A20" s="95" t="s">
        <v>317</v>
      </c>
      <c r="B20" s="96">
        <v>-32660</v>
      </c>
      <c r="C20" s="106">
        <f>SUMIF('December 22'!B:B,LEFT(A20,5),'December 22'!M:M)</f>
        <v>-32660</v>
      </c>
      <c r="D20" s="118">
        <f t="shared" si="0"/>
        <v>0</v>
      </c>
    </row>
    <row r="21" spans="1:4" x14ac:dyDescent="0.35">
      <c r="A21" s="97" t="s">
        <v>318</v>
      </c>
      <c r="B21" s="98">
        <v>-524528.16</v>
      </c>
      <c r="C21" s="106">
        <f>SUMIF('December 22'!B:B,LEFT(A21,5),'December 22'!M:M)</f>
        <v>-524528.16</v>
      </c>
      <c r="D21" s="118">
        <f t="shared" si="0"/>
        <v>0</v>
      </c>
    </row>
    <row r="22" spans="1:4" x14ac:dyDescent="0.35">
      <c r="A22" s="95" t="s">
        <v>328</v>
      </c>
      <c r="B22" s="96">
        <v>-1193430.08</v>
      </c>
      <c r="C22" s="106">
        <f>SUMIF('December 22'!B:B,LEFT(A22,5),'December 22'!M:M)</f>
        <v>-1193430.08</v>
      </c>
      <c r="D22" s="118">
        <f t="shared" si="0"/>
        <v>0</v>
      </c>
    </row>
    <row r="23" spans="1:4" x14ac:dyDescent="0.35">
      <c r="A23" s="97" t="s">
        <v>330</v>
      </c>
      <c r="B23" s="98">
        <v>-243</v>
      </c>
      <c r="C23" s="106">
        <f>SUMIF('December 22'!B:B,LEFT(A23,5),'December 22'!M:M)</f>
        <v>-243</v>
      </c>
      <c r="D23" s="118">
        <f t="shared" si="0"/>
        <v>0</v>
      </c>
    </row>
    <row r="24" spans="1:4" x14ac:dyDescent="0.35">
      <c r="A24" s="95" t="s">
        <v>336</v>
      </c>
      <c r="B24" s="100">
        <v>34352.35</v>
      </c>
      <c r="C24" s="106">
        <f>SUMIF('December 22'!B:B,LEFT(A24,5),'December 22'!M:M)</f>
        <v>34352.35</v>
      </c>
      <c r="D24" s="118">
        <f t="shared" si="0"/>
        <v>0</v>
      </c>
    </row>
    <row r="25" spans="1:4" x14ac:dyDescent="0.35">
      <c r="A25" s="97" t="s">
        <v>341</v>
      </c>
      <c r="B25" s="98">
        <v>-47904</v>
      </c>
      <c r="C25" s="106">
        <f>SUMIF('December 22'!B:B,LEFT(A25,5),'December 22'!M:M)</f>
        <v>-47904</v>
      </c>
      <c r="D25" s="118">
        <f t="shared" si="0"/>
        <v>0</v>
      </c>
    </row>
    <row r="26" spans="1:4" x14ac:dyDescent="0.35">
      <c r="A26" s="95" t="s">
        <v>2457</v>
      </c>
      <c r="B26" s="96">
        <v>-1670265</v>
      </c>
      <c r="C26" s="106">
        <f>SUMIF('December 22'!B:B,LEFT(A26,5),'December 22'!M:M)</f>
        <v>-1670265</v>
      </c>
      <c r="D26" s="118">
        <f t="shared" si="0"/>
        <v>0</v>
      </c>
    </row>
    <row r="27" spans="1:4" x14ac:dyDescent="0.35">
      <c r="A27" s="97" t="s">
        <v>310</v>
      </c>
      <c r="B27" s="98">
        <v>-12553534.859999999</v>
      </c>
      <c r="C27" s="106">
        <f>SUMIF('December 22'!B:B,LEFT(A27,5),'December 22'!M:M)</f>
        <v>-12553534.860000001</v>
      </c>
      <c r="D27" s="118">
        <f t="shared" si="0"/>
        <v>1.862645149230957E-9</v>
      </c>
    </row>
    <row r="28" spans="1:4" x14ac:dyDescent="0.35">
      <c r="A28" s="95" t="s">
        <v>313</v>
      </c>
      <c r="B28" s="96">
        <v>-292500</v>
      </c>
      <c r="C28" s="106">
        <f>SUMIF('December 22'!B:B,LEFT(A28,5),'December 22'!M:M)</f>
        <v>-292500</v>
      </c>
      <c r="D28" s="118">
        <f t="shared" si="0"/>
        <v>0</v>
      </c>
    </row>
    <row r="29" spans="1:4" x14ac:dyDescent="0.35">
      <c r="A29" s="97" t="s">
        <v>315</v>
      </c>
      <c r="B29" s="98">
        <v>-6523643.2800000003</v>
      </c>
      <c r="C29" s="106">
        <f>SUMIF('December 22'!B:B,LEFT(A29,5),'December 22'!M:M)</f>
        <v>-6523643.2800000003</v>
      </c>
      <c r="D29" s="118">
        <f t="shared" si="0"/>
        <v>0</v>
      </c>
    </row>
    <row r="30" spans="1:4" x14ac:dyDescent="0.35">
      <c r="A30" s="95" t="s">
        <v>327</v>
      </c>
      <c r="B30" s="96">
        <v>-752000</v>
      </c>
      <c r="C30" s="106">
        <f>SUMIF('December 22'!B:B,LEFT(A30,5),'December 22'!M:M)</f>
        <v>-752000</v>
      </c>
      <c r="D30" s="118">
        <f t="shared" si="0"/>
        <v>0</v>
      </c>
    </row>
    <row r="31" spans="1:4" x14ac:dyDescent="0.35">
      <c r="A31" s="97" t="s">
        <v>331</v>
      </c>
      <c r="B31" s="98">
        <v>-10291749.76</v>
      </c>
      <c r="C31" s="106">
        <f>SUMIF('December 22'!B:B,LEFT(A31,5),'December 22'!M:M)</f>
        <v>-10291749.76</v>
      </c>
      <c r="D31" s="118">
        <f t="shared" si="0"/>
        <v>0</v>
      </c>
    </row>
    <row r="32" spans="1:4" x14ac:dyDescent="0.35">
      <c r="A32" s="95" t="s">
        <v>1016</v>
      </c>
      <c r="B32" s="96">
        <v>-9328608.5</v>
      </c>
      <c r="C32" s="106">
        <f>SUMIF('December 22'!B:B,LEFT(A32,5),'December 22'!M:M)</f>
        <v>-9328608.5</v>
      </c>
      <c r="D32" s="118">
        <f t="shared" si="0"/>
        <v>0</v>
      </c>
    </row>
    <row r="33" spans="1:4" x14ac:dyDescent="0.35">
      <c r="A33" s="97" t="s">
        <v>337</v>
      </c>
      <c r="B33" s="98">
        <v>-844414.43</v>
      </c>
      <c r="C33" s="106">
        <f>SUMIF('December 22'!B:B,LEFT(A33,5),'December 22'!M:M)</f>
        <v>-844414.42999999993</v>
      </c>
      <c r="D33" s="118">
        <f t="shared" si="0"/>
        <v>-1.1641532182693481E-10</v>
      </c>
    </row>
    <row r="34" spans="1:4" x14ac:dyDescent="0.35">
      <c r="A34" s="95" t="s">
        <v>2604</v>
      </c>
      <c r="B34" s="100">
        <v>0</v>
      </c>
      <c r="C34" s="106">
        <f>SUMIF('December 22'!B:B,LEFT(A34,5),'December 22'!M:M)</f>
        <v>0</v>
      </c>
      <c r="D34" s="118">
        <f t="shared" si="0"/>
        <v>0</v>
      </c>
    </row>
    <row r="35" spans="1:4" x14ac:dyDescent="0.35">
      <c r="A35" s="97" t="s">
        <v>312</v>
      </c>
      <c r="B35" s="98">
        <v>-1728593.27</v>
      </c>
      <c r="C35" s="106">
        <f>SUMIF('December 22'!B:B,LEFT(A35,5),'December 22'!M:M)</f>
        <v>-1728593.27</v>
      </c>
      <c r="D35" s="118">
        <f t="shared" si="0"/>
        <v>0</v>
      </c>
    </row>
    <row r="36" spans="1:4" x14ac:dyDescent="0.35">
      <c r="A36" s="95" t="s">
        <v>322</v>
      </c>
      <c r="B36" s="96">
        <v>-12986.9</v>
      </c>
      <c r="C36" s="106">
        <f>SUMIF('December 22'!B:B,LEFT(A36,5),'December 22'!M:M)</f>
        <v>-12986.900000000001</v>
      </c>
      <c r="D36" s="118">
        <f t="shared" si="0"/>
        <v>1.8189894035458565E-12</v>
      </c>
    </row>
    <row r="37" spans="1:4" x14ac:dyDescent="0.35">
      <c r="A37" s="97" t="s">
        <v>323</v>
      </c>
      <c r="B37" s="98">
        <v>-1584154.28</v>
      </c>
      <c r="C37" s="106">
        <f>SUMIF('December 22'!B:B,LEFT(A37,5),'December 22'!M:M)</f>
        <v>-1584154.28</v>
      </c>
      <c r="D37" s="118">
        <f t="shared" si="0"/>
        <v>0</v>
      </c>
    </row>
    <row r="38" spans="1:4" x14ac:dyDescent="0.35">
      <c r="A38" s="95" t="s">
        <v>326</v>
      </c>
      <c r="B38" s="96">
        <v>-1559780</v>
      </c>
      <c r="C38" s="106">
        <f>SUMIF('December 22'!B:B,LEFT(A38,5),'December 22'!M:M)</f>
        <v>-1559780</v>
      </c>
      <c r="D38" s="118">
        <f t="shared" si="0"/>
        <v>0</v>
      </c>
    </row>
    <row r="39" spans="1:4" x14ac:dyDescent="0.35">
      <c r="A39" s="97" t="s">
        <v>334</v>
      </c>
      <c r="B39" s="98">
        <v>-210000</v>
      </c>
      <c r="C39" s="106">
        <f>SUMIF('December 22'!B:B,LEFT(A39,5),'December 22'!M:M)</f>
        <v>-210000</v>
      </c>
      <c r="D39" s="118">
        <f t="shared" si="0"/>
        <v>0</v>
      </c>
    </row>
    <row r="40" spans="1:4" x14ac:dyDescent="0.35">
      <c r="A40" s="95" t="s">
        <v>335</v>
      </c>
      <c r="B40" s="96">
        <v>-62570</v>
      </c>
      <c r="C40" s="106">
        <f>SUMIF('December 22'!B:B,LEFT(A40,5),'December 22'!M:M)</f>
        <v>-62570</v>
      </c>
      <c r="D40" s="118">
        <f t="shared" si="0"/>
        <v>0</v>
      </c>
    </row>
    <row r="41" spans="1:4" x14ac:dyDescent="0.35">
      <c r="A41" s="144" t="s">
        <v>340</v>
      </c>
      <c r="B41" s="145">
        <v>-1246719</v>
      </c>
      <c r="C41" s="106">
        <f>SUMIF('December 22'!B:B,LEFT(A41,5),'December 22'!M:M)</f>
        <v>-1246719</v>
      </c>
      <c r="D41" s="118">
        <f t="shared" si="0"/>
        <v>0</v>
      </c>
    </row>
    <row r="42" spans="1:4" x14ac:dyDescent="0.35">
      <c r="A42" s="146"/>
      <c r="B42" s="147">
        <v>-110962355.02</v>
      </c>
      <c r="C42" s="106">
        <f>SUM(C2:C41)</f>
        <v>-110962355.02000001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7FB9-DF94-4F5A-AC26-C6654C5C6863}">
  <sheetPr codeName="Sheet3"/>
  <dimension ref="A1:D42"/>
  <sheetViews>
    <sheetView workbookViewId="0">
      <selection activeCell="F35" sqref="F35"/>
    </sheetView>
  </sheetViews>
  <sheetFormatPr defaultRowHeight="14.5" x14ac:dyDescent="0.35"/>
  <cols>
    <col min="1" max="1" width="10.1796875" bestFit="1" customWidth="1"/>
    <col min="2" max="2" width="27.26953125" bestFit="1" customWidth="1"/>
    <col min="3" max="3" width="12.26953125" bestFit="1" customWidth="1"/>
    <col min="4" max="4" width="13.453125" bestFit="1" customWidth="1"/>
    <col min="6" max="6" width="11.1796875" bestFit="1" customWidth="1"/>
  </cols>
  <sheetData>
    <row r="1" spans="1:4" ht="80.5" x14ac:dyDescent="0.35">
      <c r="A1" s="101" t="s">
        <v>345</v>
      </c>
      <c r="B1" s="101" t="s">
        <v>306</v>
      </c>
      <c r="C1" s="101" t="s">
        <v>2935</v>
      </c>
      <c r="D1" s="101" t="s">
        <v>2936</v>
      </c>
    </row>
    <row r="2" spans="1:4" x14ac:dyDescent="0.35">
      <c r="A2" s="95" t="s">
        <v>349</v>
      </c>
      <c r="B2" s="95" t="s">
        <v>316</v>
      </c>
      <c r="C2" s="96">
        <v>-12480651.02</v>
      </c>
      <c r="D2" s="96">
        <v>-35821143.759999998</v>
      </c>
    </row>
    <row r="3" spans="1:4" x14ac:dyDescent="0.35">
      <c r="A3" s="97" t="s">
        <v>349</v>
      </c>
      <c r="B3" s="97" t="s">
        <v>319</v>
      </c>
      <c r="C3" s="99">
        <v>0</v>
      </c>
      <c r="D3" s="98">
        <v>-777950</v>
      </c>
    </row>
    <row r="4" spans="1:4" x14ac:dyDescent="0.35">
      <c r="A4" s="95" t="s">
        <v>349</v>
      </c>
      <c r="B4" s="95" t="s">
        <v>320</v>
      </c>
      <c r="C4" s="100">
        <v>0</v>
      </c>
      <c r="D4" s="96">
        <v>-270000</v>
      </c>
    </row>
    <row r="5" spans="1:4" x14ac:dyDescent="0.35">
      <c r="A5" s="97" t="s">
        <v>349</v>
      </c>
      <c r="B5" s="97" t="s">
        <v>321</v>
      </c>
      <c r="C5" s="99">
        <v>0</v>
      </c>
      <c r="D5" s="98">
        <v>-1454355</v>
      </c>
    </row>
    <row r="6" spans="1:4" x14ac:dyDescent="0.35">
      <c r="A6" s="95" t="s">
        <v>349</v>
      </c>
      <c r="B6" s="95" t="s">
        <v>324</v>
      </c>
      <c r="C6" s="100">
        <v>0</v>
      </c>
      <c r="D6" s="96">
        <v>-6065852</v>
      </c>
    </row>
    <row r="7" spans="1:4" x14ac:dyDescent="0.35">
      <c r="A7" s="97" t="s">
        <v>349</v>
      </c>
      <c r="B7" s="97" t="s">
        <v>325</v>
      </c>
      <c r="C7" s="99">
        <v>60000</v>
      </c>
      <c r="D7" s="99">
        <v>29448.639999999999</v>
      </c>
    </row>
    <row r="8" spans="1:4" x14ac:dyDescent="0.35">
      <c r="A8" s="95" t="s">
        <v>349</v>
      </c>
      <c r="B8" s="95" t="s">
        <v>329</v>
      </c>
      <c r="C8" s="100">
        <v>0</v>
      </c>
      <c r="D8" s="96">
        <v>-729959.03</v>
      </c>
    </row>
    <row r="9" spans="1:4" x14ac:dyDescent="0.35">
      <c r="A9" s="97" t="s">
        <v>349</v>
      </c>
      <c r="B9" s="97" t="s">
        <v>333</v>
      </c>
      <c r="C9" s="98">
        <v>-100000</v>
      </c>
      <c r="D9" s="98">
        <v>-6241098.2199999997</v>
      </c>
    </row>
    <row r="10" spans="1:4" x14ac:dyDescent="0.35">
      <c r="A10" s="95" t="s">
        <v>349</v>
      </c>
      <c r="B10" s="95" t="s">
        <v>342</v>
      </c>
      <c r="C10" s="100">
        <v>304499.99</v>
      </c>
      <c r="D10" s="96">
        <v>-4289835.12</v>
      </c>
    </row>
    <row r="11" spans="1:4" x14ac:dyDescent="0.35">
      <c r="A11" s="97" t="s">
        <v>349</v>
      </c>
      <c r="B11" s="97" t="s">
        <v>343</v>
      </c>
      <c r="C11" s="99">
        <v>0</v>
      </c>
      <c r="D11" s="99">
        <v>29687.5</v>
      </c>
    </row>
    <row r="12" spans="1:4" x14ac:dyDescent="0.35">
      <c r="A12" s="95" t="s">
        <v>349</v>
      </c>
      <c r="B12" s="95" t="s">
        <v>344</v>
      </c>
      <c r="C12" s="100">
        <v>0</v>
      </c>
      <c r="D12" s="100">
        <v>237500</v>
      </c>
    </row>
    <row r="13" spans="1:4" x14ac:dyDescent="0.35">
      <c r="A13" s="97" t="s">
        <v>346</v>
      </c>
      <c r="B13" s="97" t="s">
        <v>308</v>
      </c>
      <c r="C13" s="99">
        <v>93840</v>
      </c>
      <c r="D13" s="98">
        <v>-860784.78</v>
      </c>
    </row>
    <row r="14" spans="1:4" x14ac:dyDescent="0.35">
      <c r="A14" s="95" t="s">
        <v>346</v>
      </c>
      <c r="B14" s="95" t="s">
        <v>309</v>
      </c>
      <c r="C14" s="100">
        <v>0</v>
      </c>
      <c r="D14" s="96">
        <v>-2155257</v>
      </c>
    </row>
    <row r="15" spans="1:4" x14ac:dyDescent="0.35">
      <c r="A15" s="97" t="s">
        <v>346</v>
      </c>
      <c r="B15" s="97" t="s">
        <v>332</v>
      </c>
      <c r="C15" s="99">
        <v>0</v>
      </c>
      <c r="D15" s="98">
        <v>-11500</v>
      </c>
    </row>
    <row r="16" spans="1:4" x14ac:dyDescent="0.35">
      <c r="A16" s="95" t="s">
        <v>346</v>
      </c>
      <c r="B16" s="95" t="s">
        <v>338</v>
      </c>
      <c r="C16" s="100">
        <v>130393.33</v>
      </c>
      <c r="D16" s="96">
        <v>-1838794.55</v>
      </c>
    </row>
    <row r="17" spans="1:4" x14ac:dyDescent="0.35">
      <c r="A17" s="97" t="s">
        <v>346</v>
      </c>
      <c r="B17" s="97" t="s">
        <v>339</v>
      </c>
      <c r="C17" s="99">
        <v>0</v>
      </c>
      <c r="D17" s="98">
        <v>-34326.19</v>
      </c>
    </row>
    <row r="18" spans="1:4" x14ac:dyDescent="0.35">
      <c r="A18" s="95" t="s">
        <v>65</v>
      </c>
      <c r="B18" s="95" t="s">
        <v>311</v>
      </c>
      <c r="C18" s="100">
        <v>0</v>
      </c>
      <c r="D18" s="96">
        <v>-192203.34</v>
      </c>
    </row>
    <row r="19" spans="1:4" x14ac:dyDescent="0.35">
      <c r="A19" s="97" t="s">
        <v>65</v>
      </c>
      <c r="B19" s="97" t="s">
        <v>314</v>
      </c>
      <c r="C19" s="99">
        <v>0</v>
      </c>
      <c r="D19" s="98">
        <v>-90000</v>
      </c>
    </row>
    <row r="20" spans="1:4" x14ac:dyDescent="0.35">
      <c r="A20" s="95" t="s">
        <v>65</v>
      </c>
      <c r="B20" s="95" t="s">
        <v>317</v>
      </c>
      <c r="C20" s="100">
        <v>0</v>
      </c>
      <c r="D20" s="96">
        <v>-32660</v>
      </c>
    </row>
    <row r="21" spans="1:4" x14ac:dyDescent="0.35">
      <c r="A21" s="97" t="s">
        <v>65</v>
      </c>
      <c r="B21" s="97" t="s">
        <v>318</v>
      </c>
      <c r="C21" s="99">
        <v>0</v>
      </c>
      <c r="D21" s="98">
        <v>-524528.16</v>
      </c>
    </row>
    <row r="22" spans="1:4" x14ac:dyDescent="0.35">
      <c r="A22" s="95" t="s">
        <v>65</v>
      </c>
      <c r="B22" s="95" t="s">
        <v>328</v>
      </c>
      <c r="C22" s="100">
        <v>199850</v>
      </c>
      <c r="D22" s="96">
        <v>-1193430.08</v>
      </c>
    </row>
    <row r="23" spans="1:4" x14ac:dyDescent="0.35">
      <c r="A23" s="97" t="s">
        <v>65</v>
      </c>
      <c r="B23" s="97" t="s">
        <v>330</v>
      </c>
      <c r="C23" s="99">
        <v>0</v>
      </c>
      <c r="D23" s="98">
        <v>-243</v>
      </c>
    </row>
    <row r="24" spans="1:4" x14ac:dyDescent="0.35">
      <c r="A24" s="95" t="s">
        <v>65</v>
      </c>
      <c r="B24" s="95" t="s">
        <v>336</v>
      </c>
      <c r="C24" s="100">
        <v>0</v>
      </c>
      <c r="D24" s="100">
        <v>34352.35</v>
      </c>
    </row>
    <row r="25" spans="1:4" x14ac:dyDescent="0.35">
      <c r="A25" s="97" t="s">
        <v>65</v>
      </c>
      <c r="B25" s="97" t="s">
        <v>341</v>
      </c>
      <c r="C25" s="99">
        <v>0</v>
      </c>
      <c r="D25" s="98">
        <v>-47904</v>
      </c>
    </row>
    <row r="26" spans="1:4" x14ac:dyDescent="0.35">
      <c r="A26" s="95" t="s">
        <v>65</v>
      </c>
      <c r="B26" s="95" t="s">
        <v>2457</v>
      </c>
      <c r="C26" s="100">
        <v>0</v>
      </c>
      <c r="D26" s="96">
        <v>-1670265</v>
      </c>
    </row>
    <row r="27" spans="1:4" x14ac:dyDescent="0.35">
      <c r="A27" s="97" t="s">
        <v>347</v>
      </c>
      <c r="B27" s="97" t="s">
        <v>310</v>
      </c>
      <c r="C27" s="99">
        <v>484155</v>
      </c>
      <c r="D27" s="98">
        <v>-12553534.859999999</v>
      </c>
    </row>
    <row r="28" spans="1:4" x14ac:dyDescent="0.35">
      <c r="A28" s="95" t="s">
        <v>347</v>
      </c>
      <c r="B28" s="95" t="s">
        <v>313</v>
      </c>
      <c r="C28" s="100">
        <v>0</v>
      </c>
      <c r="D28" s="96">
        <v>-292500</v>
      </c>
    </row>
    <row r="29" spans="1:4" x14ac:dyDescent="0.35">
      <c r="A29" s="97" t="s">
        <v>347</v>
      </c>
      <c r="B29" s="97" t="s">
        <v>315</v>
      </c>
      <c r="C29" s="99">
        <v>1844243.47</v>
      </c>
      <c r="D29" s="98">
        <v>-6523643.2800000003</v>
      </c>
    </row>
    <row r="30" spans="1:4" x14ac:dyDescent="0.35">
      <c r="A30" s="95" t="s">
        <v>347</v>
      </c>
      <c r="B30" s="95" t="s">
        <v>327</v>
      </c>
      <c r="C30" s="100">
        <v>0</v>
      </c>
      <c r="D30" s="96">
        <v>-752000</v>
      </c>
    </row>
    <row r="31" spans="1:4" x14ac:dyDescent="0.35">
      <c r="A31" s="97" t="s">
        <v>347</v>
      </c>
      <c r="B31" s="97" t="s">
        <v>331</v>
      </c>
      <c r="C31" s="99">
        <v>1538925</v>
      </c>
      <c r="D31" s="98">
        <v>-10291749.76</v>
      </c>
    </row>
    <row r="32" spans="1:4" x14ac:dyDescent="0.35">
      <c r="A32" s="95" t="s">
        <v>347</v>
      </c>
      <c r="B32" s="95" t="s">
        <v>1016</v>
      </c>
      <c r="C32" s="100">
        <v>731848.5</v>
      </c>
      <c r="D32" s="96">
        <v>-9328608.5</v>
      </c>
    </row>
    <row r="33" spans="1:4" x14ac:dyDescent="0.35">
      <c r="A33" s="97" t="s">
        <v>347</v>
      </c>
      <c r="B33" s="97" t="s">
        <v>337</v>
      </c>
      <c r="C33" s="98">
        <v>-135000</v>
      </c>
      <c r="D33" s="98">
        <v>-844414.43</v>
      </c>
    </row>
    <row r="34" spans="1:4" x14ac:dyDescent="0.35">
      <c r="A34" s="95" t="s">
        <v>347</v>
      </c>
      <c r="B34" s="95" t="s">
        <v>2604</v>
      </c>
      <c r="C34" s="96">
        <v>-7500</v>
      </c>
      <c r="D34" s="100">
        <v>0</v>
      </c>
    </row>
    <row r="35" spans="1:4" x14ac:dyDescent="0.35">
      <c r="A35" s="97" t="s">
        <v>348</v>
      </c>
      <c r="B35" s="97" t="s">
        <v>312</v>
      </c>
      <c r="C35" s="99">
        <v>0</v>
      </c>
      <c r="D35" s="98">
        <v>-1728593.27</v>
      </c>
    </row>
    <row r="36" spans="1:4" x14ac:dyDescent="0.35">
      <c r="A36" s="95" t="s">
        <v>348</v>
      </c>
      <c r="B36" s="95" t="s">
        <v>322</v>
      </c>
      <c r="C36" s="100">
        <v>0</v>
      </c>
      <c r="D36" s="96">
        <v>-12986.9</v>
      </c>
    </row>
    <row r="37" spans="1:4" x14ac:dyDescent="0.35">
      <c r="A37" s="97" t="s">
        <v>348</v>
      </c>
      <c r="B37" s="97" t="s">
        <v>323</v>
      </c>
      <c r="C37" s="99">
        <v>100000</v>
      </c>
      <c r="D37" s="98">
        <v>-1584154.28</v>
      </c>
    </row>
    <row r="38" spans="1:4" x14ac:dyDescent="0.35">
      <c r="A38" s="95" t="s">
        <v>348</v>
      </c>
      <c r="B38" s="95" t="s">
        <v>326</v>
      </c>
      <c r="C38" s="100">
        <v>0</v>
      </c>
      <c r="D38" s="96">
        <v>-1559780</v>
      </c>
    </row>
    <row r="39" spans="1:4" x14ac:dyDescent="0.35">
      <c r="A39" s="97" t="s">
        <v>348</v>
      </c>
      <c r="B39" s="97" t="s">
        <v>334</v>
      </c>
      <c r="C39" s="99">
        <v>0</v>
      </c>
      <c r="D39" s="98">
        <v>-210000</v>
      </c>
    </row>
    <row r="40" spans="1:4" x14ac:dyDescent="0.35">
      <c r="A40" s="95" t="s">
        <v>348</v>
      </c>
      <c r="B40" s="95" t="s">
        <v>335</v>
      </c>
      <c r="C40" s="100">
        <v>0</v>
      </c>
      <c r="D40" s="96">
        <v>-62570</v>
      </c>
    </row>
    <row r="41" spans="1:4" x14ac:dyDescent="0.35">
      <c r="A41" s="144" t="s">
        <v>348</v>
      </c>
      <c r="B41" s="144" t="s">
        <v>340</v>
      </c>
      <c r="C41" s="148">
        <v>0</v>
      </c>
      <c r="D41" s="145">
        <v>-1246719</v>
      </c>
    </row>
    <row r="42" spans="1:4" x14ac:dyDescent="0.35">
      <c r="A42" s="146" t="s">
        <v>350</v>
      </c>
      <c r="B42" s="146"/>
      <c r="C42" s="147">
        <v>-7235395.7300000004</v>
      </c>
      <c r="D42" s="147">
        <v>-110962355.02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68F7-BAAC-4E1F-A22A-4C5ADA90352B}">
  <sheetPr codeName="Sheet4"/>
  <dimension ref="A1:AH695"/>
  <sheetViews>
    <sheetView topLeftCell="A148" workbookViewId="0">
      <selection activeCell="G165" sqref="G165"/>
    </sheetView>
  </sheetViews>
  <sheetFormatPr defaultRowHeight="14.5" x14ac:dyDescent="0.35"/>
  <cols>
    <col min="6" max="6" width="14.453125" bestFit="1" customWidth="1"/>
    <col min="12" max="12" width="23.81640625" style="106" customWidth="1"/>
    <col min="13" max="13" width="10.453125" style="50" bestFit="1" customWidth="1"/>
    <col min="14" max="14" width="9.81640625" style="50" bestFit="1" customWidth="1"/>
    <col min="15" max="15" width="9.54296875" style="50" bestFit="1" customWidth="1"/>
    <col min="16" max="16" width="31.7265625" bestFit="1" customWidth="1"/>
    <col min="17" max="18" width="27.453125" bestFit="1" customWidth="1"/>
    <col min="19" max="19" width="37" bestFit="1" customWidth="1"/>
    <col min="21" max="21" width="33.26953125" bestFit="1" customWidth="1"/>
  </cols>
  <sheetData>
    <row r="1" spans="1:34" s="90" customFormat="1" ht="43.5" x14ac:dyDescent="0.35">
      <c r="A1" s="90" t="s">
        <v>345</v>
      </c>
      <c r="B1" s="92" t="s">
        <v>306</v>
      </c>
      <c r="C1" s="92" t="s">
        <v>351</v>
      </c>
      <c r="D1" s="90" t="s">
        <v>352</v>
      </c>
      <c r="E1" s="91" t="s">
        <v>353</v>
      </c>
      <c r="F1" s="90" t="s">
        <v>354</v>
      </c>
      <c r="G1" s="91" t="s">
        <v>355</v>
      </c>
      <c r="H1" s="91" t="s">
        <v>356</v>
      </c>
      <c r="I1" s="91" t="s">
        <v>357</v>
      </c>
      <c r="J1" s="91" t="s">
        <v>358</v>
      </c>
      <c r="K1" s="91" t="s">
        <v>359</v>
      </c>
      <c r="L1" s="138" t="s">
        <v>360</v>
      </c>
      <c r="M1" s="94" t="s">
        <v>362</v>
      </c>
      <c r="N1" s="107" t="s">
        <v>10</v>
      </c>
      <c r="O1" s="108" t="s">
        <v>363</v>
      </c>
      <c r="P1" s="90" t="s">
        <v>364</v>
      </c>
      <c r="Q1" s="91" t="s">
        <v>365</v>
      </c>
      <c r="R1" s="90" t="s">
        <v>366</v>
      </c>
      <c r="S1" s="94" t="s">
        <v>367</v>
      </c>
      <c r="T1" s="90" t="s">
        <v>368</v>
      </c>
      <c r="U1" s="90" t="s">
        <v>369</v>
      </c>
      <c r="V1" s="91" t="s">
        <v>370</v>
      </c>
      <c r="W1" s="91" t="s">
        <v>371</v>
      </c>
      <c r="X1" s="92" t="s">
        <v>372</v>
      </c>
      <c r="Y1" s="90" t="s">
        <v>373</v>
      </c>
      <c r="Z1" s="90" t="s">
        <v>374</v>
      </c>
      <c r="AA1" s="91" t="s">
        <v>375</v>
      </c>
      <c r="AB1" s="91" t="s">
        <v>376</v>
      </c>
      <c r="AC1" s="91" t="s">
        <v>377</v>
      </c>
      <c r="AD1" s="92" t="s">
        <v>361</v>
      </c>
      <c r="AE1" s="90" t="s">
        <v>378</v>
      </c>
      <c r="AF1" s="90" t="s">
        <v>379</v>
      </c>
    </row>
    <row r="2" spans="1:34" x14ac:dyDescent="0.35">
      <c r="A2" t="s">
        <v>349</v>
      </c>
      <c r="B2" s="93">
        <v>12235</v>
      </c>
      <c r="C2" s="93">
        <v>200330</v>
      </c>
      <c r="E2" t="s">
        <v>382</v>
      </c>
      <c r="G2">
        <v>10143980</v>
      </c>
      <c r="H2">
        <v>1460056</v>
      </c>
      <c r="I2" t="s">
        <v>383</v>
      </c>
      <c r="J2">
        <v>12</v>
      </c>
      <c r="K2">
        <v>22</v>
      </c>
      <c r="L2" s="139">
        <v>519348.98</v>
      </c>
      <c r="M2" s="93">
        <v>44888</v>
      </c>
      <c r="N2" s="50">
        <v>44915</v>
      </c>
      <c r="O2" s="50">
        <v>44915</v>
      </c>
      <c r="P2" t="s">
        <v>2861</v>
      </c>
      <c r="Q2" t="s">
        <v>101</v>
      </c>
      <c r="R2" t="s">
        <v>2862</v>
      </c>
      <c r="S2" s="93" t="s">
        <v>387</v>
      </c>
      <c r="T2" t="s">
        <v>2486</v>
      </c>
      <c r="X2" s="93"/>
      <c r="Y2" t="s">
        <v>389</v>
      </c>
      <c r="Z2" t="s">
        <v>390</v>
      </c>
      <c r="AA2" t="s">
        <v>391</v>
      </c>
      <c r="AB2" t="s">
        <v>392</v>
      </c>
      <c r="AC2">
        <v>12235.20033</v>
      </c>
      <c r="AD2" s="93">
        <v>221912</v>
      </c>
      <c r="AH2">
        <v>221912</v>
      </c>
    </row>
    <row r="3" spans="1:34" x14ac:dyDescent="0.35">
      <c r="A3" t="s">
        <v>349</v>
      </c>
      <c r="B3" s="93">
        <v>12235</v>
      </c>
      <c r="C3" s="93">
        <v>200330</v>
      </c>
      <c r="E3" t="s">
        <v>396</v>
      </c>
      <c r="G3">
        <v>10142744</v>
      </c>
      <c r="H3">
        <v>19310947</v>
      </c>
      <c r="I3" t="s">
        <v>417</v>
      </c>
      <c r="J3">
        <v>12</v>
      </c>
      <c r="K3">
        <v>22</v>
      </c>
      <c r="L3" s="139">
        <v>-13000000</v>
      </c>
      <c r="M3" s="93">
        <v>44926</v>
      </c>
      <c r="N3" s="50">
        <v>44926</v>
      </c>
      <c r="O3" s="50">
        <v>44911</v>
      </c>
      <c r="Q3" t="s">
        <v>2863</v>
      </c>
      <c r="S3" s="93">
        <v>0</v>
      </c>
      <c r="T3" t="s">
        <v>2864</v>
      </c>
      <c r="X3" s="93"/>
      <c r="Y3" t="s">
        <v>389</v>
      </c>
      <c r="Z3" t="s">
        <v>390</v>
      </c>
      <c r="AA3" t="s">
        <v>2027</v>
      </c>
      <c r="AB3" t="s">
        <v>1995</v>
      </c>
      <c r="AC3">
        <v>12235.20033</v>
      </c>
      <c r="AD3" s="93">
        <v>227737</v>
      </c>
      <c r="AH3" t="s">
        <v>1015</v>
      </c>
    </row>
    <row r="4" spans="1:34" x14ac:dyDescent="0.35">
      <c r="A4" t="s">
        <v>349</v>
      </c>
      <c r="B4" s="93">
        <v>12268</v>
      </c>
      <c r="C4" s="93">
        <v>200330</v>
      </c>
      <c r="E4" t="s">
        <v>382</v>
      </c>
      <c r="G4">
        <v>10144019</v>
      </c>
      <c r="H4">
        <v>1460095</v>
      </c>
      <c r="I4" t="s">
        <v>383</v>
      </c>
      <c r="J4">
        <v>12</v>
      </c>
      <c r="K4">
        <v>22</v>
      </c>
      <c r="L4" s="139">
        <v>60000</v>
      </c>
      <c r="M4" s="93">
        <v>44894</v>
      </c>
      <c r="N4" s="50">
        <v>44915</v>
      </c>
      <c r="O4" s="50">
        <v>44915</v>
      </c>
      <c r="P4" t="s">
        <v>2865</v>
      </c>
      <c r="Q4" t="s">
        <v>2866</v>
      </c>
      <c r="R4" t="s">
        <v>2867</v>
      </c>
      <c r="S4" s="93" t="s">
        <v>2868</v>
      </c>
      <c r="T4" t="s">
        <v>2869</v>
      </c>
      <c r="X4" s="93"/>
      <c r="Y4" t="s">
        <v>389</v>
      </c>
      <c r="Z4" t="s">
        <v>390</v>
      </c>
      <c r="AA4" t="s">
        <v>391</v>
      </c>
      <c r="AB4" t="s">
        <v>392</v>
      </c>
      <c r="AC4">
        <v>12268.20033</v>
      </c>
      <c r="AD4" s="93">
        <v>227735</v>
      </c>
      <c r="AH4" t="s">
        <v>1015</v>
      </c>
    </row>
    <row r="5" spans="1:34" x14ac:dyDescent="0.35">
      <c r="A5" t="s">
        <v>349</v>
      </c>
      <c r="B5" s="93">
        <v>12293</v>
      </c>
      <c r="C5" s="93">
        <v>200330</v>
      </c>
      <c r="E5" t="s">
        <v>396</v>
      </c>
      <c r="G5">
        <v>10142375</v>
      </c>
      <c r="H5">
        <v>19310904</v>
      </c>
      <c r="I5" t="s">
        <v>417</v>
      </c>
      <c r="J5">
        <v>12</v>
      </c>
      <c r="K5">
        <v>22</v>
      </c>
      <c r="L5" s="139">
        <v>-100000</v>
      </c>
      <c r="M5" s="93">
        <v>44911</v>
      </c>
      <c r="N5" s="50">
        <v>44926</v>
      </c>
      <c r="O5" s="50">
        <v>44911</v>
      </c>
      <c r="P5" t="s">
        <v>2510</v>
      </c>
      <c r="Q5" t="s">
        <v>2870</v>
      </c>
      <c r="S5" s="93">
        <v>0</v>
      </c>
      <c r="T5" t="s">
        <v>2514</v>
      </c>
      <c r="W5" t="s">
        <v>2871</v>
      </c>
      <c r="X5" s="93"/>
      <c r="Y5" t="s">
        <v>389</v>
      </c>
      <c r="Z5" t="s">
        <v>390</v>
      </c>
      <c r="AA5" t="s">
        <v>2872</v>
      </c>
      <c r="AB5" t="s">
        <v>2872</v>
      </c>
      <c r="AC5">
        <v>12293.20033</v>
      </c>
      <c r="AD5" s="93">
        <v>225581</v>
      </c>
      <c r="AH5">
        <v>225581</v>
      </c>
    </row>
    <row r="6" spans="1:34" x14ac:dyDescent="0.35">
      <c r="A6" t="s">
        <v>349</v>
      </c>
      <c r="B6" s="93">
        <v>12337</v>
      </c>
      <c r="C6" s="93">
        <v>200330</v>
      </c>
      <c r="E6" t="s">
        <v>382</v>
      </c>
      <c r="F6" t="s">
        <v>382</v>
      </c>
      <c r="G6">
        <v>10128599</v>
      </c>
      <c r="H6">
        <v>1456971</v>
      </c>
      <c r="I6" t="s">
        <v>383</v>
      </c>
      <c r="J6">
        <v>12</v>
      </c>
      <c r="K6">
        <v>22</v>
      </c>
      <c r="L6" s="139">
        <v>-154500</v>
      </c>
      <c r="M6" s="93">
        <v>44581</v>
      </c>
      <c r="N6" s="50">
        <v>44903</v>
      </c>
      <c r="O6" s="50">
        <v>44883</v>
      </c>
      <c r="P6" t="s">
        <v>2676</v>
      </c>
      <c r="Q6" t="s">
        <v>2677</v>
      </c>
      <c r="R6" t="s">
        <v>2678</v>
      </c>
      <c r="S6" s="93" t="s">
        <v>2679</v>
      </c>
      <c r="T6" t="s">
        <v>2680</v>
      </c>
      <c r="X6" s="93"/>
      <c r="Y6" t="s">
        <v>389</v>
      </c>
      <c r="Z6" t="s">
        <v>390</v>
      </c>
      <c r="AA6" t="s">
        <v>391</v>
      </c>
      <c r="AB6" t="s">
        <v>775</v>
      </c>
      <c r="AC6">
        <v>12337.20033</v>
      </c>
      <c r="AD6" s="93">
        <v>180357</v>
      </c>
      <c r="AH6">
        <v>180357</v>
      </c>
    </row>
    <row r="7" spans="1:34" x14ac:dyDescent="0.35">
      <c r="A7" t="s">
        <v>349</v>
      </c>
      <c r="B7" s="93">
        <v>12337</v>
      </c>
      <c r="C7" s="93">
        <v>200330</v>
      </c>
      <c r="E7" t="s">
        <v>382</v>
      </c>
      <c r="F7" t="s">
        <v>382</v>
      </c>
      <c r="G7">
        <v>10128599</v>
      </c>
      <c r="H7">
        <v>1456971</v>
      </c>
      <c r="I7" t="s">
        <v>383</v>
      </c>
      <c r="J7">
        <v>12</v>
      </c>
      <c r="K7">
        <v>22</v>
      </c>
      <c r="L7" s="139">
        <v>154499.99</v>
      </c>
      <c r="M7" s="93">
        <v>44581</v>
      </c>
      <c r="N7" s="50">
        <v>44903</v>
      </c>
      <c r="O7" s="50">
        <v>44883</v>
      </c>
      <c r="P7" t="s">
        <v>2133</v>
      </c>
      <c r="Q7" t="s">
        <v>2677</v>
      </c>
      <c r="R7" t="s">
        <v>2678</v>
      </c>
      <c r="S7" s="93" t="s">
        <v>2679</v>
      </c>
      <c r="T7" t="s">
        <v>2681</v>
      </c>
      <c r="X7" s="93"/>
      <c r="Y7" t="s">
        <v>389</v>
      </c>
      <c r="Z7" t="s">
        <v>390</v>
      </c>
      <c r="AA7" t="s">
        <v>391</v>
      </c>
      <c r="AB7" t="s">
        <v>775</v>
      </c>
      <c r="AC7">
        <v>12337.20033</v>
      </c>
      <c r="AD7" s="93">
        <v>180357</v>
      </c>
      <c r="AH7">
        <v>180357</v>
      </c>
    </row>
    <row r="8" spans="1:34" x14ac:dyDescent="0.35">
      <c r="A8" t="s">
        <v>349</v>
      </c>
      <c r="B8" s="93">
        <v>12337</v>
      </c>
      <c r="C8" s="93">
        <v>200330</v>
      </c>
      <c r="E8" t="s">
        <v>412</v>
      </c>
      <c r="G8">
        <v>10137698</v>
      </c>
      <c r="H8">
        <v>4062638</v>
      </c>
      <c r="I8" t="s">
        <v>413</v>
      </c>
      <c r="J8">
        <v>12</v>
      </c>
      <c r="K8">
        <v>22</v>
      </c>
      <c r="L8" s="139">
        <v>154500</v>
      </c>
      <c r="M8" s="93">
        <v>44926</v>
      </c>
      <c r="N8" s="50">
        <v>44904</v>
      </c>
      <c r="O8" s="50">
        <v>44904</v>
      </c>
      <c r="P8" t="s">
        <v>414</v>
      </c>
      <c r="Q8" t="s">
        <v>2677</v>
      </c>
      <c r="S8" s="93" t="s">
        <v>2679</v>
      </c>
      <c r="T8" t="s">
        <v>2873</v>
      </c>
      <c r="X8" s="93"/>
      <c r="Y8" t="s">
        <v>389</v>
      </c>
      <c r="Z8" t="s">
        <v>390</v>
      </c>
      <c r="AA8" t="s">
        <v>392</v>
      </c>
      <c r="AB8" t="s">
        <v>392</v>
      </c>
      <c r="AC8">
        <v>12337.20033</v>
      </c>
      <c r="AD8" s="93"/>
      <c r="AH8">
        <v>0</v>
      </c>
    </row>
    <row r="9" spans="1:34" x14ac:dyDescent="0.35">
      <c r="A9" t="s">
        <v>349</v>
      </c>
      <c r="B9" s="93">
        <v>12337</v>
      </c>
      <c r="C9" s="93">
        <v>200330</v>
      </c>
      <c r="E9" t="s">
        <v>396</v>
      </c>
      <c r="F9" t="s">
        <v>397</v>
      </c>
      <c r="G9">
        <v>10147071</v>
      </c>
      <c r="H9">
        <v>1459150</v>
      </c>
      <c r="I9" t="s">
        <v>157</v>
      </c>
      <c r="J9">
        <v>12</v>
      </c>
      <c r="K9">
        <v>22</v>
      </c>
      <c r="L9" s="139">
        <v>50000</v>
      </c>
      <c r="M9" s="93">
        <v>44922</v>
      </c>
      <c r="N9" s="50">
        <v>44922</v>
      </c>
      <c r="O9" s="50">
        <v>44922</v>
      </c>
      <c r="P9" t="s">
        <v>2874</v>
      </c>
      <c r="Q9" t="s">
        <v>2875</v>
      </c>
      <c r="S9" s="93">
        <v>0</v>
      </c>
      <c r="T9" t="s">
        <v>2215</v>
      </c>
      <c r="X9" s="93"/>
      <c r="Y9" t="s">
        <v>389</v>
      </c>
      <c r="Z9" t="s">
        <v>390</v>
      </c>
      <c r="AA9" t="s">
        <v>791</v>
      </c>
      <c r="AB9" t="s">
        <v>392</v>
      </c>
      <c r="AC9">
        <v>12337.20033</v>
      </c>
      <c r="AD9" s="93">
        <v>227095</v>
      </c>
      <c r="AH9">
        <v>227095</v>
      </c>
    </row>
    <row r="10" spans="1:34" x14ac:dyDescent="0.35">
      <c r="A10" t="s">
        <v>349</v>
      </c>
      <c r="B10" s="93">
        <v>12337</v>
      </c>
      <c r="C10" s="93">
        <v>200330</v>
      </c>
      <c r="E10" t="s">
        <v>396</v>
      </c>
      <c r="F10" t="s">
        <v>397</v>
      </c>
      <c r="G10">
        <v>10147071</v>
      </c>
      <c r="H10">
        <v>1459151</v>
      </c>
      <c r="I10" t="s">
        <v>157</v>
      </c>
      <c r="J10">
        <v>12</v>
      </c>
      <c r="K10">
        <v>22</v>
      </c>
      <c r="L10" s="139">
        <v>100000</v>
      </c>
      <c r="M10" s="93">
        <v>44922</v>
      </c>
      <c r="N10" s="50">
        <v>44922</v>
      </c>
      <c r="O10" s="50">
        <v>44922</v>
      </c>
      <c r="P10" t="s">
        <v>2876</v>
      </c>
      <c r="Q10" t="s">
        <v>2875</v>
      </c>
      <c r="S10" s="93">
        <v>0</v>
      </c>
      <c r="T10" t="s">
        <v>2217</v>
      </c>
      <c r="X10" s="93"/>
      <c r="Y10" t="s">
        <v>389</v>
      </c>
      <c r="Z10" t="s">
        <v>390</v>
      </c>
      <c r="AA10" t="s">
        <v>791</v>
      </c>
      <c r="AB10" t="s">
        <v>392</v>
      </c>
      <c r="AC10">
        <v>12337.20033</v>
      </c>
      <c r="AD10" s="93">
        <v>227096</v>
      </c>
      <c r="AH10">
        <v>227096</v>
      </c>
    </row>
    <row r="11" spans="1:34" x14ac:dyDescent="0.35">
      <c r="A11" t="s">
        <v>346</v>
      </c>
      <c r="B11" s="93">
        <v>12204</v>
      </c>
      <c r="C11" s="93">
        <v>200330</v>
      </c>
      <c r="E11" t="s">
        <v>382</v>
      </c>
      <c r="G11">
        <v>10139277</v>
      </c>
      <c r="H11">
        <v>1459304</v>
      </c>
      <c r="I11" t="s">
        <v>383</v>
      </c>
      <c r="J11">
        <v>12</v>
      </c>
      <c r="K11">
        <v>22</v>
      </c>
      <c r="L11" s="139">
        <v>93840</v>
      </c>
      <c r="M11" s="93">
        <v>44862</v>
      </c>
      <c r="N11" s="50">
        <v>44907</v>
      </c>
      <c r="O11" s="50">
        <v>44907</v>
      </c>
      <c r="P11" t="s">
        <v>2877</v>
      </c>
      <c r="Q11" t="s">
        <v>2878</v>
      </c>
      <c r="R11" t="s">
        <v>2879</v>
      </c>
      <c r="S11" s="93" t="s">
        <v>1988</v>
      </c>
      <c r="T11" t="s">
        <v>2880</v>
      </c>
      <c r="X11" s="93"/>
      <c r="Y11" t="s">
        <v>389</v>
      </c>
      <c r="Z11" t="s">
        <v>390</v>
      </c>
      <c r="AA11" t="s">
        <v>391</v>
      </c>
      <c r="AB11" t="s">
        <v>392</v>
      </c>
      <c r="AC11">
        <v>12204.20033</v>
      </c>
      <c r="AD11" s="93">
        <v>227422</v>
      </c>
      <c r="AH11" t="s">
        <v>1015</v>
      </c>
    </row>
    <row r="12" spans="1:34" x14ac:dyDescent="0.35">
      <c r="A12" t="s">
        <v>346</v>
      </c>
      <c r="B12" s="93">
        <v>12305</v>
      </c>
      <c r="C12" s="93">
        <v>200330</v>
      </c>
      <c r="E12" t="s">
        <v>412</v>
      </c>
      <c r="G12">
        <v>10138463</v>
      </c>
      <c r="H12">
        <v>4063203</v>
      </c>
      <c r="I12" t="s">
        <v>413</v>
      </c>
      <c r="J12">
        <v>12</v>
      </c>
      <c r="K12">
        <v>22</v>
      </c>
      <c r="L12" s="139">
        <v>130393.33</v>
      </c>
      <c r="M12" s="93">
        <v>44926</v>
      </c>
      <c r="N12" s="50">
        <v>44905</v>
      </c>
      <c r="O12" s="50">
        <v>44905</v>
      </c>
      <c r="P12" t="s">
        <v>2136</v>
      </c>
      <c r="Q12" t="s">
        <v>2698</v>
      </c>
      <c r="S12" s="93" t="s">
        <v>2700</v>
      </c>
      <c r="T12" t="s">
        <v>2881</v>
      </c>
      <c r="X12" s="93"/>
      <c r="Y12" t="s">
        <v>389</v>
      </c>
      <c r="Z12" t="s">
        <v>390</v>
      </c>
      <c r="AA12" t="s">
        <v>392</v>
      </c>
      <c r="AB12" t="s">
        <v>392</v>
      </c>
      <c r="AC12">
        <v>12305.20033</v>
      </c>
      <c r="AD12" s="93"/>
      <c r="AH12">
        <v>0</v>
      </c>
    </row>
    <row r="13" spans="1:34" x14ac:dyDescent="0.35">
      <c r="A13" t="s">
        <v>65</v>
      </c>
      <c r="B13" s="93">
        <v>12280</v>
      </c>
      <c r="C13" s="93">
        <v>200330</v>
      </c>
      <c r="E13" t="s">
        <v>382</v>
      </c>
      <c r="G13">
        <v>10141083</v>
      </c>
      <c r="H13">
        <v>1459612</v>
      </c>
      <c r="I13" t="s">
        <v>383</v>
      </c>
      <c r="J13">
        <v>12</v>
      </c>
      <c r="K13">
        <v>22</v>
      </c>
      <c r="L13" s="139">
        <v>122350</v>
      </c>
      <c r="M13" s="93">
        <v>44798</v>
      </c>
      <c r="N13" s="50">
        <v>44909</v>
      </c>
      <c r="O13" s="50">
        <v>44909</v>
      </c>
      <c r="P13" t="s">
        <v>2882</v>
      </c>
      <c r="Q13" t="s">
        <v>88</v>
      </c>
      <c r="R13" t="s">
        <v>2883</v>
      </c>
      <c r="S13" s="93" t="s">
        <v>515</v>
      </c>
      <c r="T13" t="s">
        <v>2597</v>
      </c>
      <c r="X13" s="93"/>
      <c r="Y13" t="s">
        <v>389</v>
      </c>
      <c r="Z13" t="s">
        <v>390</v>
      </c>
      <c r="AA13" t="s">
        <v>391</v>
      </c>
      <c r="AB13" t="s">
        <v>392</v>
      </c>
      <c r="AC13">
        <v>12280.20033</v>
      </c>
      <c r="AD13" s="93">
        <v>227718</v>
      </c>
      <c r="AH13" t="s">
        <v>1015</v>
      </c>
    </row>
    <row r="14" spans="1:34" x14ac:dyDescent="0.35">
      <c r="A14" t="s">
        <v>65</v>
      </c>
      <c r="B14" s="93">
        <v>12280</v>
      </c>
      <c r="C14" s="93">
        <v>200330</v>
      </c>
      <c r="E14" t="s">
        <v>382</v>
      </c>
      <c r="G14">
        <v>10141095</v>
      </c>
      <c r="H14">
        <v>1459624</v>
      </c>
      <c r="I14" t="s">
        <v>383</v>
      </c>
      <c r="J14">
        <v>12</v>
      </c>
      <c r="K14">
        <v>22</v>
      </c>
      <c r="L14" s="139">
        <v>77500</v>
      </c>
      <c r="M14" s="93">
        <v>44831</v>
      </c>
      <c r="N14" s="50">
        <v>44909</v>
      </c>
      <c r="O14" s="50">
        <v>44909</v>
      </c>
      <c r="P14" t="s">
        <v>2884</v>
      </c>
      <c r="Q14" t="s">
        <v>2885</v>
      </c>
      <c r="R14" t="s">
        <v>2886</v>
      </c>
      <c r="S14" s="93" t="s">
        <v>2887</v>
      </c>
      <c r="T14" t="s">
        <v>2888</v>
      </c>
      <c r="X14" s="93"/>
      <c r="Y14" t="s">
        <v>389</v>
      </c>
      <c r="Z14" t="s">
        <v>390</v>
      </c>
      <c r="AA14" t="s">
        <v>391</v>
      </c>
      <c r="AB14" t="s">
        <v>392</v>
      </c>
      <c r="AC14">
        <v>12280.20033</v>
      </c>
      <c r="AD14" s="93">
        <v>227717</v>
      </c>
      <c r="AH14" t="s">
        <v>1015</v>
      </c>
    </row>
    <row r="15" spans="1:34" x14ac:dyDescent="0.35">
      <c r="A15" t="s">
        <v>347</v>
      </c>
      <c r="B15" s="93">
        <v>12211</v>
      </c>
      <c r="C15" s="93">
        <v>200330</v>
      </c>
      <c r="E15" t="s">
        <v>382</v>
      </c>
      <c r="G15">
        <v>10140977</v>
      </c>
      <c r="H15">
        <v>1459508</v>
      </c>
      <c r="I15" t="s">
        <v>383</v>
      </c>
      <c r="J15">
        <v>12</v>
      </c>
      <c r="K15">
        <v>22</v>
      </c>
      <c r="L15" s="139">
        <v>390600</v>
      </c>
      <c r="M15" s="93">
        <v>44887</v>
      </c>
      <c r="N15" s="50">
        <v>44909</v>
      </c>
      <c r="O15" s="50">
        <v>44909</v>
      </c>
      <c r="P15" t="s">
        <v>2889</v>
      </c>
      <c r="Q15" t="s">
        <v>470</v>
      </c>
      <c r="R15" t="s">
        <v>2890</v>
      </c>
      <c r="S15" s="93" t="s">
        <v>472</v>
      </c>
      <c r="T15" t="s">
        <v>457</v>
      </c>
      <c r="X15" s="93"/>
      <c r="Y15" t="s">
        <v>389</v>
      </c>
      <c r="Z15" t="s">
        <v>390</v>
      </c>
      <c r="AA15" t="s">
        <v>391</v>
      </c>
      <c r="AB15" t="s">
        <v>392</v>
      </c>
      <c r="AC15">
        <v>12211.20033</v>
      </c>
      <c r="AD15" s="93">
        <v>222644</v>
      </c>
      <c r="AH15">
        <v>222644</v>
      </c>
    </row>
    <row r="16" spans="1:34" x14ac:dyDescent="0.35">
      <c r="A16" t="s">
        <v>347</v>
      </c>
      <c r="B16" s="93">
        <v>12211</v>
      </c>
      <c r="C16" s="93">
        <v>200330</v>
      </c>
      <c r="E16" t="s">
        <v>382</v>
      </c>
      <c r="F16" t="s">
        <v>382</v>
      </c>
      <c r="G16">
        <v>10140983</v>
      </c>
      <c r="H16">
        <v>1459514</v>
      </c>
      <c r="I16" t="s">
        <v>383</v>
      </c>
      <c r="J16">
        <v>12</v>
      </c>
      <c r="K16">
        <v>22</v>
      </c>
      <c r="L16" s="139">
        <v>262192.06</v>
      </c>
      <c r="M16" s="93">
        <v>44866</v>
      </c>
      <c r="N16" s="50">
        <v>44909</v>
      </c>
      <c r="O16" s="50">
        <v>44909</v>
      </c>
      <c r="P16" t="s">
        <v>2891</v>
      </c>
      <c r="Q16" t="s">
        <v>226</v>
      </c>
      <c r="R16" t="s">
        <v>2892</v>
      </c>
      <c r="S16" s="93" t="s">
        <v>2893</v>
      </c>
      <c r="T16" t="s">
        <v>2728</v>
      </c>
      <c r="X16" s="93"/>
      <c r="Y16" t="s">
        <v>389</v>
      </c>
      <c r="Z16" t="s">
        <v>390</v>
      </c>
      <c r="AA16" t="s">
        <v>391</v>
      </c>
      <c r="AB16" t="s">
        <v>392</v>
      </c>
      <c r="AC16">
        <v>12211.20033</v>
      </c>
      <c r="AD16" s="93">
        <v>193246</v>
      </c>
      <c r="AH16">
        <v>193246</v>
      </c>
    </row>
    <row r="17" spans="1:34" x14ac:dyDescent="0.35">
      <c r="A17" t="s">
        <v>347</v>
      </c>
      <c r="B17" s="93">
        <v>12211</v>
      </c>
      <c r="C17" s="93">
        <v>200330</v>
      </c>
      <c r="E17" t="s">
        <v>382</v>
      </c>
      <c r="F17" t="s">
        <v>382</v>
      </c>
      <c r="G17">
        <v>10140983</v>
      </c>
      <c r="H17">
        <v>1459514</v>
      </c>
      <c r="I17" t="s">
        <v>383</v>
      </c>
      <c r="J17">
        <v>12</v>
      </c>
      <c r="K17">
        <v>22</v>
      </c>
      <c r="L17" s="139">
        <v>-262192.05</v>
      </c>
      <c r="M17" s="93">
        <v>44866</v>
      </c>
      <c r="N17" s="50">
        <v>44909</v>
      </c>
      <c r="O17" s="50">
        <v>44909</v>
      </c>
      <c r="P17" t="s">
        <v>2133</v>
      </c>
      <c r="Q17" t="s">
        <v>226</v>
      </c>
      <c r="R17" t="s">
        <v>2892</v>
      </c>
      <c r="S17" s="93" t="s">
        <v>2893</v>
      </c>
      <c r="T17" t="s">
        <v>2728</v>
      </c>
      <c r="X17" s="93"/>
      <c r="Y17" t="s">
        <v>389</v>
      </c>
      <c r="Z17" t="s">
        <v>390</v>
      </c>
      <c r="AA17" t="s">
        <v>391</v>
      </c>
      <c r="AB17" t="s">
        <v>392</v>
      </c>
      <c r="AC17">
        <v>12211.20033</v>
      </c>
      <c r="AD17" s="93">
        <v>193246</v>
      </c>
      <c r="AH17">
        <v>193246</v>
      </c>
    </row>
    <row r="18" spans="1:34" x14ac:dyDescent="0.35">
      <c r="A18" t="s">
        <v>347</v>
      </c>
      <c r="B18" s="93">
        <v>12211</v>
      </c>
      <c r="C18" s="93">
        <v>200330</v>
      </c>
      <c r="E18" t="s">
        <v>382</v>
      </c>
      <c r="F18" t="s">
        <v>382</v>
      </c>
      <c r="G18">
        <v>10140983</v>
      </c>
      <c r="H18">
        <v>1459514</v>
      </c>
      <c r="I18" t="s">
        <v>383</v>
      </c>
      <c r="J18">
        <v>12</v>
      </c>
      <c r="K18">
        <v>22</v>
      </c>
      <c r="L18" s="139">
        <v>-262192.06</v>
      </c>
      <c r="M18" s="93">
        <v>44866</v>
      </c>
      <c r="N18" s="50">
        <v>44918</v>
      </c>
      <c r="O18" s="50">
        <v>44909</v>
      </c>
      <c r="P18" t="s">
        <v>2891</v>
      </c>
      <c r="Q18" t="s">
        <v>226</v>
      </c>
      <c r="R18" t="s">
        <v>2892</v>
      </c>
      <c r="S18" s="93" t="s">
        <v>2893</v>
      </c>
      <c r="T18" t="s">
        <v>2728</v>
      </c>
      <c r="X18" s="93"/>
      <c r="Y18" t="s">
        <v>389</v>
      </c>
      <c r="Z18" t="s">
        <v>390</v>
      </c>
      <c r="AA18" t="s">
        <v>391</v>
      </c>
      <c r="AB18" t="s">
        <v>775</v>
      </c>
      <c r="AC18">
        <v>12211.20033</v>
      </c>
      <c r="AD18" s="93">
        <v>193246</v>
      </c>
      <c r="AH18">
        <v>193246</v>
      </c>
    </row>
    <row r="19" spans="1:34" x14ac:dyDescent="0.35">
      <c r="A19" t="s">
        <v>347</v>
      </c>
      <c r="B19" s="93">
        <v>12211</v>
      </c>
      <c r="C19" s="93">
        <v>200330</v>
      </c>
      <c r="E19" t="s">
        <v>382</v>
      </c>
      <c r="F19" t="s">
        <v>382</v>
      </c>
      <c r="G19">
        <v>10140983</v>
      </c>
      <c r="H19">
        <v>1459514</v>
      </c>
      <c r="I19" t="s">
        <v>383</v>
      </c>
      <c r="J19">
        <v>12</v>
      </c>
      <c r="K19">
        <v>22</v>
      </c>
      <c r="L19" s="139">
        <v>262192.05</v>
      </c>
      <c r="M19" s="93">
        <v>44866</v>
      </c>
      <c r="N19" s="50">
        <v>44918</v>
      </c>
      <c r="O19" s="50">
        <v>44909</v>
      </c>
      <c r="P19" t="s">
        <v>2133</v>
      </c>
      <c r="Q19" t="s">
        <v>226</v>
      </c>
      <c r="R19" t="s">
        <v>2892</v>
      </c>
      <c r="S19" s="93" t="s">
        <v>2893</v>
      </c>
      <c r="T19" t="s">
        <v>2728</v>
      </c>
      <c r="X19" s="93"/>
      <c r="Y19" t="s">
        <v>389</v>
      </c>
      <c r="Z19" t="s">
        <v>390</v>
      </c>
      <c r="AA19" t="s">
        <v>391</v>
      </c>
      <c r="AB19" t="s">
        <v>775</v>
      </c>
      <c r="AC19">
        <v>12211.20033</v>
      </c>
      <c r="AD19" s="93">
        <v>193246</v>
      </c>
      <c r="AH19">
        <v>193246</v>
      </c>
    </row>
    <row r="20" spans="1:34" x14ac:dyDescent="0.35">
      <c r="A20" t="s">
        <v>347</v>
      </c>
      <c r="B20" s="93">
        <v>12211</v>
      </c>
      <c r="C20" s="93">
        <v>200330</v>
      </c>
      <c r="E20" t="s">
        <v>396</v>
      </c>
      <c r="G20">
        <v>10130226</v>
      </c>
      <c r="H20">
        <v>19285460</v>
      </c>
      <c r="I20" t="s">
        <v>417</v>
      </c>
      <c r="J20">
        <v>12</v>
      </c>
      <c r="K20">
        <v>22</v>
      </c>
      <c r="L20" s="139">
        <v>93555</v>
      </c>
      <c r="M20" s="93">
        <v>44926</v>
      </c>
      <c r="N20" s="50">
        <v>44926</v>
      </c>
      <c r="O20" s="50">
        <v>44887</v>
      </c>
      <c r="P20" t="s">
        <v>2894</v>
      </c>
      <c r="Q20" t="s">
        <v>2895</v>
      </c>
      <c r="S20" s="93">
        <v>0</v>
      </c>
      <c r="T20" t="s">
        <v>2896</v>
      </c>
      <c r="X20" s="93"/>
      <c r="Y20" t="s">
        <v>389</v>
      </c>
      <c r="Z20" t="s">
        <v>390</v>
      </c>
      <c r="AA20" t="s">
        <v>458</v>
      </c>
      <c r="AB20" t="s">
        <v>392</v>
      </c>
      <c r="AC20">
        <v>12211.20033</v>
      </c>
      <c r="AD20" s="93">
        <v>214672</v>
      </c>
      <c r="AH20">
        <v>214672</v>
      </c>
    </row>
    <row r="21" spans="1:34" x14ac:dyDescent="0.35">
      <c r="A21" t="s">
        <v>347</v>
      </c>
      <c r="B21" s="93">
        <v>12234</v>
      </c>
      <c r="C21" s="93">
        <v>200330</v>
      </c>
      <c r="E21" t="s">
        <v>382</v>
      </c>
      <c r="G21">
        <v>10143971</v>
      </c>
      <c r="H21">
        <v>1460047</v>
      </c>
      <c r="I21" t="s">
        <v>383</v>
      </c>
      <c r="J21">
        <v>12</v>
      </c>
      <c r="K21">
        <v>22</v>
      </c>
      <c r="L21" s="139">
        <v>1985875</v>
      </c>
      <c r="M21" s="93">
        <v>44882</v>
      </c>
      <c r="N21" s="50">
        <v>44915</v>
      </c>
      <c r="O21" s="50">
        <v>44915</v>
      </c>
      <c r="P21" t="s">
        <v>2897</v>
      </c>
      <c r="Q21" t="s">
        <v>90</v>
      </c>
      <c r="R21" t="s">
        <v>2898</v>
      </c>
      <c r="S21" s="93" t="s">
        <v>2308</v>
      </c>
      <c r="T21" t="s">
        <v>2899</v>
      </c>
      <c r="X21" s="93"/>
      <c r="Y21" t="s">
        <v>389</v>
      </c>
      <c r="Z21" t="s">
        <v>390</v>
      </c>
      <c r="AA21" t="s">
        <v>391</v>
      </c>
      <c r="AB21" t="s">
        <v>392</v>
      </c>
      <c r="AC21">
        <v>12234.20033</v>
      </c>
      <c r="AD21" s="93">
        <v>222666</v>
      </c>
      <c r="AH21">
        <v>222666</v>
      </c>
    </row>
    <row r="22" spans="1:34" x14ac:dyDescent="0.35">
      <c r="A22" t="s">
        <v>347</v>
      </c>
      <c r="B22" s="93">
        <v>12234</v>
      </c>
      <c r="C22" s="93">
        <v>200330</v>
      </c>
      <c r="E22" t="s">
        <v>382</v>
      </c>
      <c r="G22">
        <v>10143971</v>
      </c>
      <c r="H22">
        <v>1460047</v>
      </c>
      <c r="I22" t="s">
        <v>383</v>
      </c>
      <c r="J22">
        <v>12</v>
      </c>
      <c r="K22">
        <v>22</v>
      </c>
      <c r="L22" s="139">
        <v>-141631.53</v>
      </c>
      <c r="M22" s="93">
        <v>44882</v>
      </c>
      <c r="N22" s="50">
        <v>44915</v>
      </c>
      <c r="O22" s="50">
        <v>44915</v>
      </c>
      <c r="P22" t="s">
        <v>2133</v>
      </c>
      <c r="Q22" t="s">
        <v>90</v>
      </c>
      <c r="R22" t="s">
        <v>2898</v>
      </c>
      <c r="S22" s="93" t="s">
        <v>2308</v>
      </c>
      <c r="T22" t="s">
        <v>2899</v>
      </c>
      <c r="X22" s="93"/>
      <c r="Y22" t="s">
        <v>389</v>
      </c>
      <c r="Z22" t="s">
        <v>390</v>
      </c>
      <c r="AA22" t="s">
        <v>391</v>
      </c>
      <c r="AB22" t="s">
        <v>392</v>
      </c>
      <c r="AC22">
        <v>12234.20033</v>
      </c>
      <c r="AD22" s="93">
        <v>222666</v>
      </c>
      <c r="AH22">
        <v>222666</v>
      </c>
    </row>
    <row r="23" spans="1:34" x14ac:dyDescent="0.35">
      <c r="A23" t="s">
        <v>347</v>
      </c>
      <c r="B23" s="93">
        <v>12291</v>
      </c>
      <c r="C23" s="93">
        <v>200330</v>
      </c>
      <c r="E23" t="s">
        <v>382</v>
      </c>
      <c r="G23">
        <v>10144002</v>
      </c>
      <c r="H23">
        <v>1460078</v>
      </c>
      <c r="I23" t="s">
        <v>383</v>
      </c>
      <c r="J23">
        <v>12</v>
      </c>
      <c r="K23">
        <v>22</v>
      </c>
      <c r="L23" s="139">
        <v>1538925</v>
      </c>
      <c r="M23" s="93">
        <v>44699</v>
      </c>
      <c r="N23" s="50">
        <v>44915</v>
      </c>
      <c r="O23" s="50">
        <v>44915</v>
      </c>
      <c r="P23" t="s">
        <v>2900</v>
      </c>
      <c r="Q23" t="s">
        <v>2901</v>
      </c>
      <c r="R23" t="s">
        <v>2902</v>
      </c>
      <c r="S23" s="93" t="s">
        <v>2903</v>
      </c>
      <c r="T23" t="s">
        <v>2904</v>
      </c>
      <c r="X23" s="93"/>
      <c r="Y23" t="s">
        <v>389</v>
      </c>
      <c r="Z23" t="s">
        <v>390</v>
      </c>
      <c r="AA23" t="s">
        <v>391</v>
      </c>
      <c r="AB23" t="s">
        <v>392</v>
      </c>
      <c r="AC23">
        <v>12291.20033</v>
      </c>
      <c r="AD23" s="93">
        <v>222921</v>
      </c>
      <c r="AH23">
        <v>222921</v>
      </c>
    </row>
    <row r="24" spans="1:34" x14ac:dyDescent="0.35">
      <c r="A24" t="s">
        <v>347</v>
      </c>
      <c r="B24" s="93">
        <v>12297</v>
      </c>
      <c r="C24" s="93">
        <v>200330</v>
      </c>
      <c r="E24" t="s">
        <v>382</v>
      </c>
      <c r="G24">
        <v>10144065</v>
      </c>
      <c r="H24">
        <v>1460141</v>
      </c>
      <c r="I24" t="s">
        <v>383</v>
      </c>
      <c r="J24">
        <v>12</v>
      </c>
      <c r="K24">
        <v>22</v>
      </c>
      <c r="L24" s="139">
        <v>722848.5</v>
      </c>
      <c r="M24" s="93">
        <v>44789</v>
      </c>
      <c r="N24" s="50">
        <v>44915</v>
      </c>
      <c r="O24" s="50">
        <v>44915</v>
      </c>
      <c r="P24" t="s">
        <v>2905</v>
      </c>
      <c r="Q24" t="s">
        <v>246</v>
      </c>
      <c r="R24" t="s">
        <v>2906</v>
      </c>
      <c r="S24" s="93" t="s">
        <v>2907</v>
      </c>
      <c r="T24" t="s">
        <v>2908</v>
      </c>
      <c r="X24" s="93"/>
      <c r="Y24" t="s">
        <v>389</v>
      </c>
      <c r="Z24" t="s">
        <v>390</v>
      </c>
      <c r="AA24" t="s">
        <v>391</v>
      </c>
      <c r="AB24" t="s">
        <v>392</v>
      </c>
      <c r="AC24">
        <v>12297.20033</v>
      </c>
      <c r="AD24" s="93">
        <v>219108</v>
      </c>
      <c r="AH24">
        <v>219108</v>
      </c>
    </row>
    <row r="25" spans="1:34" x14ac:dyDescent="0.35">
      <c r="A25" t="s">
        <v>347</v>
      </c>
      <c r="B25" s="93">
        <v>12297</v>
      </c>
      <c r="C25" s="93">
        <v>200330</v>
      </c>
      <c r="E25" t="s">
        <v>396</v>
      </c>
      <c r="G25">
        <v>10133226</v>
      </c>
      <c r="H25">
        <v>19307420</v>
      </c>
      <c r="I25" t="s">
        <v>417</v>
      </c>
      <c r="J25">
        <v>12</v>
      </c>
      <c r="K25">
        <v>22</v>
      </c>
      <c r="L25" s="139">
        <v>9000</v>
      </c>
      <c r="M25" s="93">
        <v>44926</v>
      </c>
      <c r="N25" s="50">
        <v>44926</v>
      </c>
      <c r="O25" s="50">
        <v>44895</v>
      </c>
      <c r="P25" t="s">
        <v>2909</v>
      </c>
      <c r="Q25" t="s">
        <v>2910</v>
      </c>
      <c r="S25" s="93">
        <v>0</v>
      </c>
      <c r="T25" t="s">
        <v>2911</v>
      </c>
      <c r="X25" s="93"/>
      <c r="Y25" t="s">
        <v>389</v>
      </c>
      <c r="Z25" t="s">
        <v>390</v>
      </c>
      <c r="AA25" t="s">
        <v>2418</v>
      </c>
      <c r="AB25" t="s">
        <v>392</v>
      </c>
      <c r="AC25">
        <v>12297.20033</v>
      </c>
      <c r="AD25" s="93">
        <v>193232</v>
      </c>
      <c r="AH25">
        <v>193232</v>
      </c>
    </row>
    <row r="26" spans="1:34" x14ac:dyDescent="0.35">
      <c r="A26" t="s">
        <v>347</v>
      </c>
      <c r="B26" s="93">
        <v>12303</v>
      </c>
      <c r="C26" s="93">
        <v>200330</v>
      </c>
      <c r="E26" t="s">
        <v>396</v>
      </c>
      <c r="G26">
        <v>10146327</v>
      </c>
      <c r="H26">
        <v>19312941</v>
      </c>
      <c r="I26" t="s">
        <v>417</v>
      </c>
      <c r="J26">
        <v>12</v>
      </c>
      <c r="K26">
        <v>22</v>
      </c>
      <c r="L26" s="139">
        <v>-135000</v>
      </c>
      <c r="M26" s="93">
        <v>44926</v>
      </c>
      <c r="N26" s="50">
        <v>44926</v>
      </c>
      <c r="O26" s="50">
        <v>44918</v>
      </c>
      <c r="P26" t="s">
        <v>2912</v>
      </c>
      <c r="Q26" t="s">
        <v>2913</v>
      </c>
      <c r="S26" s="93">
        <v>0</v>
      </c>
      <c r="T26" t="s">
        <v>2914</v>
      </c>
      <c r="W26" t="s">
        <v>2915</v>
      </c>
      <c r="X26" s="93"/>
      <c r="Y26" t="s">
        <v>389</v>
      </c>
      <c r="Z26" t="s">
        <v>390</v>
      </c>
      <c r="AA26" t="s">
        <v>791</v>
      </c>
      <c r="AB26" t="s">
        <v>2916</v>
      </c>
      <c r="AC26">
        <v>12303.20033</v>
      </c>
      <c r="AD26" s="93">
        <v>222599</v>
      </c>
      <c r="AH26" t="s">
        <v>1015</v>
      </c>
    </row>
    <row r="27" spans="1:34" x14ac:dyDescent="0.35">
      <c r="A27" t="s">
        <v>347</v>
      </c>
      <c r="B27" s="93">
        <v>12331</v>
      </c>
      <c r="C27" s="93">
        <v>200330</v>
      </c>
      <c r="E27" t="s">
        <v>396</v>
      </c>
      <c r="G27">
        <v>10131741</v>
      </c>
      <c r="H27">
        <v>19305785</v>
      </c>
      <c r="I27" t="s">
        <v>417</v>
      </c>
      <c r="J27">
        <v>12</v>
      </c>
      <c r="K27">
        <v>22</v>
      </c>
      <c r="L27" s="139">
        <v>-7500</v>
      </c>
      <c r="M27" s="93">
        <v>44896</v>
      </c>
      <c r="N27" s="50">
        <v>44896</v>
      </c>
      <c r="O27" s="50">
        <v>44893</v>
      </c>
      <c r="P27" t="s">
        <v>2917</v>
      </c>
      <c r="Q27" t="s">
        <v>2918</v>
      </c>
      <c r="S27" s="93">
        <v>0</v>
      </c>
      <c r="T27" t="s">
        <v>2577</v>
      </c>
      <c r="X27" s="93"/>
      <c r="Y27" t="s">
        <v>389</v>
      </c>
      <c r="Z27" t="s">
        <v>390</v>
      </c>
      <c r="AA27" t="s">
        <v>1004</v>
      </c>
      <c r="AB27" t="s">
        <v>392</v>
      </c>
      <c r="AC27">
        <v>12331.20033</v>
      </c>
      <c r="AD27" s="93">
        <v>227406</v>
      </c>
      <c r="AH27">
        <v>227406</v>
      </c>
    </row>
    <row r="28" spans="1:34" x14ac:dyDescent="0.35">
      <c r="A28" t="s">
        <v>347</v>
      </c>
      <c r="B28" s="93">
        <v>12331</v>
      </c>
      <c r="C28" s="93">
        <v>200330</v>
      </c>
      <c r="E28" t="s">
        <v>382</v>
      </c>
      <c r="G28">
        <v>10143999</v>
      </c>
      <c r="H28">
        <v>1460075</v>
      </c>
      <c r="I28" t="s">
        <v>383</v>
      </c>
      <c r="J28">
        <v>12</v>
      </c>
      <c r="K28">
        <v>22</v>
      </c>
      <c r="L28" s="139">
        <v>50496</v>
      </c>
      <c r="M28" s="93">
        <v>44823</v>
      </c>
      <c r="N28" s="50">
        <v>44915</v>
      </c>
      <c r="O28" s="50">
        <v>44915</v>
      </c>
      <c r="P28" t="s">
        <v>2919</v>
      </c>
      <c r="Q28" t="s">
        <v>2920</v>
      </c>
      <c r="R28" t="s">
        <v>2921</v>
      </c>
      <c r="S28" s="93" t="s">
        <v>2922</v>
      </c>
      <c r="T28" t="s">
        <v>2923</v>
      </c>
      <c r="X28" s="93"/>
      <c r="Y28" t="s">
        <v>389</v>
      </c>
      <c r="Z28" t="s">
        <v>390</v>
      </c>
      <c r="AA28" t="s">
        <v>391</v>
      </c>
      <c r="AB28" t="s">
        <v>392</v>
      </c>
      <c r="AC28">
        <v>12331.20033</v>
      </c>
      <c r="AD28" s="93">
        <v>227730</v>
      </c>
      <c r="AH28" t="s">
        <v>1015</v>
      </c>
    </row>
    <row r="29" spans="1:34" x14ac:dyDescent="0.35">
      <c r="A29" t="s">
        <v>347</v>
      </c>
      <c r="B29" s="93">
        <v>12331</v>
      </c>
      <c r="C29" s="93">
        <v>200330</v>
      </c>
      <c r="E29" t="s">
        <v>396</v>
      </c>
      <c r="G29">
        <v>10142584</v>
      </c>
      <c r="H29">
        <v>19310940</v>
      </c>
      <c r="I29" t="s">
        <v>417</v>
      </c>
      <c r="J29">
        <v>12</v>
      </c>
      <c r="K29">
        <v>22</v>
      </c>
      <c r="L29" s="139">
        <v>-50496</v>
      </c>
      <c r="M29" s="93">
        <v>44926</v>
      </c>
      <c r="N29" s="50">
        <v>44926</v>
      </c>
      <c r="O29" s="50">
        <v>44911</v>
      </c>
      <c r="P29" t="s">
        <v>2924</v>
      </c>
      <c r="Q29" t="s">
        <v>2925</v>
      </c>
      <c r="S29" s="93">
        <v>0</v>
      </c>
      <c r="T29" t="s">
        <v>2923</v>
      </c>
      <c r="W29" t="s">
        <v>2926</v>
      </c>
      <c r="X29" s="93"/>
      <c r="Y29" t="s">
        <v>389</v>
      </c>
      <c r="Z29" t="s">
        <v>390</v>
      </c>
      <c r="AA29" t="s">
        <v>791</v>
      </c>
      <c r="AB29" t="s">
        <v>791</v>
      </c>
      <c r="AC29">
        <v>12331.20033</v>
      </c>
      <c r="AD29" s="93">
        <v>227731</v>
      </c>
      <c r="AH29" t="s">
        <v>1015</v>
      </c>
    </row>
    <row r="30" spans="1:34" x14ac:dyDescent="0.35">
      <c r="A30" t="s">
        <v>348</v>
      </c>
      <c r="B30" s="93">
        <v>12266</v>
      </c>
      <c r="C30" s="93">
        <v>200330</v>
      </c>
      <c r="E30" t="s">
        <v>382</v>
      </c>
      <c r="G30">
        <v>10144224</v>
      </c>
      <c r="H30">
        <v>1460251</v>
      </c>
      <c r="I30" t="s">
        <v>383</v>
      </c>
      <c r="J30">
        <v>12</v>
      </c>
      <c r="K30">
        <v>22</v>
      </c>
      <c r="L30" s="139">
        <v>100000</v>
      </c>
      <c r="M30" s="93">
        <v>44475</v>
      </c>
      <c r="N30" s="50">
        <v>44915</v>
      </c>
      <c r="O30" s="50">
        <v>44915</v>
      </c>
      <c r="P30" t="s">
        <v>2927</v>
      </c>
      <c r="Q30" t="s">
        <v>145</v>
      </c>
      <c r="R30" t="s">
        <v>2928</v>
      </c>
      <c r="S30" s="93" t="s">
        <v>2929</v>
      </c>
      <c r="T30" t="s">
        <v>2930</v>
      </c>
      <c r="X30" s="93"/>
      <c r="Y30" t="s">
        <v>389</v>
      </c>
      <c r="Z30" t="s">
        <v>390</v>
      </c>
      <c r="AA30" t="s">
        <v>391</v>
      </c>
      <c r="AB30" t="s">
        <v>392</v>
      </c>
      <c r="AC30">
        <v>12266.20033</v>
      </c>
      <c r="AD30" s="93">
        <v>222687</v>
      </c>
      <c r="AH30">
        <v>222687</v>
      </c>
    </row>
    <row r="31" spans="1:34" x14ac:dyDescent="0.35">
      <c r="A31" t="s">
        <v>348</v>
      </c>
      <c r="B31" s="93">
        <v>12266</v>
      </c>
      <c r="C31" s="93">
        <v>200330</v>
      </c>
      <c r="E31" t="s">
        <v>382</v>
      </c>
      <c r="G31">
        <v>10144224</v>
      </c>
      <c r="H31">
        <v>1460251</v>
      </c>
      <c r="I31" t="s">
        <v>383</v>
      </c>
      <c r="J31">
        <v>12</v>
      </c>
      <c r="K31">
        <v>22</v>
      </c>
      <c r="L31" s="139">
        <v>-65655.83</v>
      </c>
      <c r="M31" s="93">
        <v>44475</v>
      </c>
      <c r="N31" s="50">
        <v>44915</v>
      </c>
      <c r="O31" s="50">
        <v>44915</v>
      </c>
      <c r="P31" t="s">
        <v>2931</v>
      </c>
      <c r="Q31" t="s">
        <v>145</v>
      </c>
      <c r="R31" t="s">
        <v>2928</v>
      </c>
      <c r="S31" s="93" t="s">
        <v>2929</v>
      </c>
      <c r="T31" t="s">
        <v>2930</v>
      </c>
      <c r="X31" s="93"/>
      <c r="Y31" t="s">
        <v>389</v>
      </c>
      <c r="Z31" t="s">
        <v>390</v>
      </c>
      <c r="AA31" t="s">
        <v>391</v>
      </c>
      <c r="AB31" t="s">
        <v>392</v>
      </c>
      <c r="AC31">
        <v>12266.20033</v>
      </c>
      <c r="AD31" s="93">
        <v>222687</v>
      </c>
      <c r="AH31">
        <v>222687</v>
      </c>
    </row>
    <row r="32" spans="1:34" x14ac:dyDescent="0.35">
      <c r="A32" t="s">
        <v>348</v>
      </c>
      <c r="B32" s="93">
        <v>12266</v>
      </c>
      <c r="C32" s="93">
        <v>200330</v>
      </c>
      <c r="E32" t="s">
        <v>412</v>
      </c>
      <c r="G32">
        <v>10146061</v>
      </c>
      <c r="H32">
        <v>4071300</v>
      </c>
      <c r="I32" t="s">
        <v>413</v>
      </c>
      <c r="J32">
        <v>12</v>
      </c>
      <c r="K32">
        <v>22</v>
      </c>
      <c r="L32" s="139">
        <v>65655.83</v>
      </c>
      <c r="M32" s="93">
        <v>44926</v>
      </c>
      <c r="N32" s="50">
        <v>44918</v>
      </c>
      <c r="O32" s="50">
        <v>44918</v>
      </c>
      <c r="P32" t="s">
        <v>414</v>
      </c>
      <c r="Q32" t="s">
        <v>145</v>
      </c>
      <c r="S32" s="93" t="s">
        <v>2929</v>
      </c>
      <c r="T32" t="s">
        <v>2932</v>
      </c>
      <c r="X32" s="93"/>
      <c r="Y32" t="s">
        <v>389</v>
      </c>
      <c r="Z32" t="s">
        <v>390</v>
      </c>
      <c r="AA32" t="s">
        <v>392</v>
      </c>
      <c r="AB32" t="s">
        <v>392</v>
      </c>
      <c r="AC32">
        <v>12266.20033</v>
      </c>
      <c r="AD32" s="93"/>
      <c r="AH32" t="s">
        <v>1015</v>
      </c>
    </row>
    <row r="33" spans="1:34" s="90" customFormat="1" x14ac:dyDescent="0.35">
      <c r="A33" s="90" t="s">
        <v>350</v>
      </c>
      <c r="B33" s="94"/>
      <c r="C33" s="94"/>
      <c r="L33" s="140">
        <v>-7235395.7300000004</v>
      </c>
      <c r="M33" s="94"/>
      <c r="N33" s="107"/>
      <c r="O33" s="107"/>
      <c r="S33" s="94"/>
      <c r="X33" s="94"/>
      <c r="AD33" s="94"/>
    </row>
    <row r="35" spans="1:34" s="90" customFormat="1" ht="43.5" x14ac:dyDescent="0.35">
      <c r="A35" s="90" t="s">
        <v>345</v>
      </c>
      <c r="B35" s="92" t="s">
        <v>306</v>
      </c>
      <c r="C35" s="92" t="s">
        <v>351</v>
      </c>
      <c r="D35" s="90" t="s">
        <v>352</v>
      </c>
      <c r="E35" s="91" t="s">
        <v>353</v>
      </c>
      <c r="F35" s="90" t="s">
        <v>354</v>
      </c>
      <c r="G35" s="91" t="s">
        <v>355</v>
      </c>
      <c r="H35" s="91" t="s">
        <v>356</v>
      </c>
      <c r="I35" s="91" t="s">
        <v>357</v>
      </c>
      <c r="J35" s="91" t="s">
        <v>358</v>
      </c>
      <c r="K35" s="91" t="s">
        <v>359</v>
      </c>
      <c r="L35" s="138" t="s">
        <v>360</v>
      </c>
      <c r="M35" s="94" t="s">
        <v>362</v>
      </c>
      <c r="N35" s="107" t="s">
        <v>10</v>
      </c>
      <c r="O35" s="108" t="s">
        <v>363</v>
      </c>
      <c r="P35" s="90" t="s">
        <v>364</v>
      </c>
      <c r="Q35" s="91" t="s">
        <v>365</v>
      </c>
      <c r="R35" s="90" t="s">
        <v>366</v>
      </c>
      <c r="S35" s="94" t="s">
        <v>367</v>
      </c>
      <c r="T35" s="90" t="s">
        <v>368</v>
      </c>
      <c r="U35" s="90" t="s">
        <v>369</v>
      </c>
      <c r="V35" s="91" t="s">
        <v>370</v>
      </c>
      <c r="W35" s="91" t="s">
        <v>371</v>
      </c>
      <c r="X35" s="92" t="s">
        <v>372</v>
      </c>
      <c r="Y35" s="90" t="s">
        <v>373</v>
      </c>
      <c r="Z35" s="90" t="s">
        <v>374</v>
      </c>
      <c r="AA35" s="91" t="s">
        <v>375</v>
      </c>
      <c r="AB35" s="91" t="s">
        <v>376</v>
      </c>
      <c r="AC35" s="91" t="s">
        <v>377</v>
      </c>
      <c r="AD35" s="92" t="s">
        <v>361</v>
      </c>
      <c r="AE35" s="90" t="s">
        <v>378</v>
      </c>
      <c r="AF35" s="90" t="s">
        <v>379</v>
      </c>
    </row>
    <row r="36" spans="1:34" x14ac:dyDescent="0.35">
      <c r="A36" t="s">
        <v>349</v>
      </c>
      <c r="B36" s="93">
        <v>12235</v>
      </c>
      <c r="C36" s="93">
        <v>200330</v>
      </c>
      <c r="E36" t="s">
        <v>396</v>
      </c>
      <c r="G36">
        <v>10131396</v>
      </c>
      <c r="H36">
        <v>19305677</v>
      </c>
      <c r="I36" t="s">
        <v>417</v>
      </c>
      <c r="J36">
        <v>11</v>
      </c>
      <c r="K36">
        <v>22</v>
      </c>
      <c r="L36" s="139">
        <v>-214800</v>
      </c>
      <c r="M36" s="93">
        <v>44895</v>
      </c>
      <c r="N36" s="50">
        <v>44895</v>
      </c>
      <c r="O36" s="50">
        <v>44890</v>
      </c>
      <c r="P36" t="s">
        <v>2623</v>
      </c>
      <c r="Q36" t="s">
        <v>2624</v>
      </c>
      <c r="S36" s="93">
        <v>0</v>
      </c>
      <c r="T36" t="s">
        <v>2625</v>
      </c>
      <c r="X36" s="93"/>
      <c r="Y36" t="s">
        <v>389</v>
      </c>
      <c r="Z36" t="s">
        <v>390</v>
      </c>
      <c r="AA36" t="s">
        <v>698</v>
      </c>
      <c r="AB36" t="s">
        <v>392</v>
      </c>
      <c r="AC36">
        <v>12235.20033</v>
      </c>
      <c r="AD36" s="93">
        <v>227046</v>
      </c>
      <c r="AH36" t="s">
        <v>1015</v>
      </c>
    </row>
    <row r="37" spans="1:34" x14ac:dyDescent="0.35">
      <c r="A37" t="s">
        <v>349</v>
      </c>
      <c r="B37" s="93">
        <v>12235</v>
      </c>
      <c r="C37" s="93">
        <v>200330</v>
      </c>
      <c r="E37" t="s">
        <v>396</v>
      </c>
      <c r="G37">
        <v>10131396</v>
      </c>
      <c r="H37">
        <v>19305677</v>
      </c>
      <c r="I37" t="s">
        <v>417</v>
      </c>
      <c r="J37">
        <v>11</v>
      </c>
      <c r="K37">
        <v>22</v>
      </c>
      <c r="L37" s="139">
        <v>-739040.88</v>
      </c>
      <c r="M37" s="93">
        <v>44895</v>
      </c>
      <c r="N37" s="50">
        <v>44895</v>
      </c>
      <c r="O37" s="50">
        <v>44890</v>
      </c>
      <c r="P37" t="s">
        <v>2626</v>
      </c>
      <c r="Q37" t="s">
        <v>2624</v>
      </c>
      <c r="S37" s="93">
        <v>0</v>
      </c>
      <c r="T37" t="s">
        <v>2627</v>
      </c>
      <c r="X37" s="93"/>
      <c r="Y37" t="s">
        <v>389</v>
      </c>
      <c r="Z37" t="s">
        <v>390</v>
      </c>
      <c r="AA37" t="s">
        <v>698</v>
      </c>
      <c r="AB37" t="s">
        <v>392</v>
      </c>
      <c r="AC37">
        <v>12235.20033</v>
      </c>
      <c r="AD37" s="93">
        <v>227517</v>
      </c>
      <c r="AH37" t="s">
        <v>1015</v>
      </c>
    </row>
    <row r="38" spans="1:34" x14ac:dyDescent="0.35">
      <c r="A38" t="s">
        <v>349</v>
      </c>
      <c r="B38" s="93">
        <v>12235</v>
      </c>
      <c r="C38" s="93">
        <v>200330</v>
      </c>
      <c r="E38" t="s">
        <v>396</v>
      </c>
      <c r="G38">
        <v>10131396</v>
      </c>
      <c r="H38">
        <v>19305677</v>
      </c>
      <c r="I38" t="s">
        <v>417</v>
      </c>
      <c r="J38">
        <v>11</v>
      </c>
      <c r="K38">
        <v>22</v>
      </c>
      <c r="L38" s="139">
        <v>-182520</v>
      </c>
      <c r="M38" s="93">
        <v>44895</v>
      </c>
      <c r="N38" s="50">
        <v>44895</v>
      </c>
      <c r="O38" s="50">
        <v>44890</v>
      </c>
      <c r="P38" t="s">
        <v>2628</v>
      </c>
      <c r="Q38" t="s">
        <v>2624</v>
      </c>
      <c r="S38" s="93">
        <v>0</v>
      </c>
      <c r="T38" t="s">
        <v>2629</v>
      </c>
      <c r="X38" s="93"/>
      <c r="Y38" t="s">
        <v>389</v>
      </c>
      <c r="Z38" t="s">
        <v>390</v>
      </c>
      <c r="AA38" t="s">
        <v>698</v>
      </c>
      <c r="AB38" t="s">
        <v>392</v>
      </c>
      <c r="AC38">
        <v>12235.20033</v>
      </c>
      <c r="AD38" s="93">
        <v>227518</v>
      </c>
      <c r="AH38" t="s">
        <v>1015</v>
      </c>
    </row>
    <row r="39" spans="1:34" x14ac:dyDescent="0.35">
      <c r="A39" t="s">
        <v>349</v>
      </c>
      <c r="B39" s="93">
        <v>12235</v>
      </c>
      <c r="C39" s="93">
        <v>200330</v>
      </c>
      <c r="E39" t="s">
        <v>396</v>
      </c>
      <c r="G39">
        <v>10131396</v>
      </c>
      <c r="H39">
        <v>19305677</v>
      </c>
      <c r="I39" t="s">
        <v>417</v>
      </c>
      <c r="J39">
        <v>11</v>
      </c>
      <c r="K39">
        <v>22</v>
      </c>
      <c r="L39" s="139">
        <v>-84000</v>
      </c>
      <c r="M39" s="93">
        <v>44895</v>
      </c>
      <c r="N39" s="50">
        <v>44895</v>
      </c>
      <c r="O39" s="50">
        <v>44890</v>
      </c>
      <c r="P39" t="s">
        <v>2630</v>
      </c>
      <c r="Q39" t="s">
        <v>2624</v>
      </c>
      <c r="S39" s="93">
        <v>0</v>
      </c>
      <c r="T39" t="s">
        <v>2631</v>
      </c>
      <c r="X39" s="93"/>
      <c r="Y39" t="s">
        <v>389</v>
      </c>
      <c r="Z39" t="s">
        <v>390</v>
      </c>
      <c r="AA39" t="s">
        <v>698</v>
      </c>
      <c r="AB39" t="s">
        <v>392</v>
      </c>
      <c r="AC39">
        <v>12235.20033</v>
      </c>
      <c r="AD39" s="93">
        <v>227519</v>
      </c>
      <c r="AH39" t="s">
        <v>1015</v>
      </c>
    </row>
    <row r="40" spans="1:34" x14ac:dyDescent="0.35">
      <c r="A40" t="s">
        <v>349</v>
      </c>
      <c r="B40" s="93">
        <v>12235</v>
      </c>
      <c r="C40" s="93">
        <v>200330</v>
      </c>
      <c r="E40" t="s">
        <v>396</v>
      </c>
      <c r="G40">
        <v>10131396</v>
      </c>
      <c r="H40">
        <v>19305677</v>
      </c>
      <c r="I40" t="s">
        <v>417</v>
      </c>
      <c r="J40">
        <v>11</v>
      </c>
      <c r="K40">
        <v>22</v>
      </c>
      <c r="L40" s="139">
        <v>-166500</v>
      </c>
      <c r="M40" s="93">
        <v>44895</v>
      </c>
      <c r="N40" s="50">
        <v>44895</v>
      </c>
      <c r="O40" s="50">
        <v>44890</v>
      </c>
      <c r="P40" t="s">
        <v>2632</v>
      </c>
      <c r="Q40" t="s">
        <v>2624</v>
      </c>
      <c r="S40" s="93">
        <v>0</v>
      </c>
      <c r="T40" t="s">
        <v>2633</v>
      </c>
      <c r="X40" s="93"/>
      <c r="Y40" t="s">
        <v>389</v>
      </c>
      <c r="Z40" t="s">
        <v>390</v>
      </c>
      <c r="AA40" t="s">
        <v>698</v>
      </c>
      <c r="AB40" t="s">
        <v>392</v>
      </c>
      <c r="AC40">
        <v>12235.20033</v>
      </c>
      <c r="AD40" s="93">
        <v>227520</v>
      </c>
      <c r="AH40" t="s">
        <v>1015</v>
      </c>
    </row>
    <row r="41" spans="1:34" x14ac:dyDescent="0.35">
      <c r="A41" t="s">
        <v>349</v>
      </c>
      <c r="B41" s="93">
        <v>12235</v>
      </c>
      <c r="C41" s="93">
        <v>200330</v>
      </c>
      <c r="E41" t="s">
        <v>396</v>
      </c>
      <c r="G41">
        <v>10131396</v>
      </c>
      <c r="H41">
        <v>19305677</v>
      </c>
      <c r="I41" t="s">
        <v>417</v>
      </c>
      <c r="J41">
        <v>11</v>
      </c>
      <c r="K41">
        <v>22</v>
      </c>
      <c r="L41" s="139">
        <v>-6250000</v>
      </c>
      <c r="M41" s="93">
        <v>44895</v>
      </c>
      <c r="N41" s="50">
        <v>44895</v>
      </c>
      <c r="O41" s="50">
        <v>44890</v>
      </c>
      <c r="P41" t="s">
        <v>2634</v>
      </c>
      <c r="Q41" t="s">
        <v>2624</v>
      </c>
      <c r="S41" s="93">
        <v>0</v>
      </c>
      <c r="T41" t="s">
        <v>2635</v>
      </c>
      <c r="X41" s="93"/>
      <c r="Y41" t="s">
        <v>389</v>
      </c>
      <c r="Z41" t="s">
        <v>390</v>
      </c>
      <c r="AA41" t="s">
        <v>698</v>
      </c>
      <c r="AB41" t="s">
        <v>392</v>
      </c>
      <c r="AC41">
        <v>12235.20033</v>
      </c>
      <c r="AD41" s="93">
        <v>227521</v>
      </c>
      <c r="AH41" t="s">
        <v>1015</v>
      </c>
    </row>
    <row r="42" spans="1:34" x14ac:dyDescent="0.35">
      <c r="A42" t="s">
        <v>349</v>
      </c>
      <c r="B42" s="93">
        <v>12235</v>
      </c>
      <c r="C42" s="93">
        <v>200330</v>
      </c>
      <c r="E42" t="s">
        <v>396</v>
      </c>
      <c r="G42">
        <v>10131396</v>
      </c>
      <c r="H42">
        <v>19305677</v>
      </c>
      <c r="I42" t="s">
        <v>417</v>
      </c>
      <c r="J42">
        <v>11</v>
      </c>
      <c r="K42">
        <v>22</v>
      </c>
      <c r="L42" s="139">
        <v>-6250000</v>
      </c>
      <c r="M42" s="93">
        <v>44895</v>
      </c>
      <c r="N42" s="50">
        <v>44895</v>
      </c>
      <c r="O42" s="50">
        <v>44890</v>
      </c>
      <c r="P42" t="s">
        <v>2636</v>
      </c>
      <c r="Q42" t="s">
        <v>2624</v>
      </c>
      <c r="S42" s="93">
        <v>0</v>
      </c>
      <c r="T42" t="s">
        <v>2637</v>
      </c>
      <c r="X42" s="93"/>
      <c r="Y42" t="s">
        <v>389</v>
      </c>
      <c r="Z42" t="s">
        <v>390</v>
      </c>
      <c r="AA42" t="s">
        <v>698</v>
      </c>
      <c r="AB42" t="s">
        <v>392</v>
      </c>
      <c r="AC42">
        <v>12235.20033</v>
      </c>
      <c r="AD42" s="93">
        <v>227522</v>
      </c>
      <c r="AH42" t="s">
        <v>1015</v>
      </c>
    </row>
    <row r="43" spans="1:34" x14ac:dyDescent="0.35">
      <c r="A43" t="s">
        <v>349</v>
      </c>
      <c r="B43" s="93">
        <v>12235</v>
      </c>
      <c r="C43" s="93">
        <v>200330</v>
      </c>
      <c r="E43" t="s">
        <v>396</v>
      </c>
      <c r="G43">
        <v>10131396</v>
      </c>
      <c r="H43">
        <v>19305677</v>
      </c>
      <c r="I43" t="s">
        <v>417</v>
      </c>
      <c r="J43">
        <v>11</v>
      </c>
      <c r="K43">
        <v>22</v>
      </c>
      <c r="L43" s="139">
        <v>-666678</v>
      </c>
      <c r="M43" s="93">
        <v>44895</v>
      </c>
      <c r="N43" s="50">
        <v>44895</v>
      </c>
      <c r="O43" s="50">
        <v>44890</v>
      </c>
      <c r="P43" t="s">
        <v>2638</v>
      </c>
      <c r="Q43" t="s">
        <v>2624</v>
      </c>
      <c r="S43" s="93">
        <v>0</v>
      </c>
      <c r="T43" t="s">
        <v>2639</v>
      </c>
      <c r="X43" s="93"/>
      <c r="Y43" t="s">
        <v>389</v>
      </c>
      <c r="Z43" t="s">
        <v>390</v>
      </c>
      <c r="AA43" t="s">
        <v>698</v>
      </c>
      <c r="AB43" t="s">
        <v>392</v>
      </c>
      <c r="AC43">
        <v>12235.20033</v>
      </c>
      <c r="AD43" s="93">
        <v>227577</v>
      </c>
      <c r="AH43" t="s">
        <v>1015</v>
      </c>
    </row>
    <row r="44" spans="1:34" x14ac:dyDescent="0.35">
      <c r="A44" t="s">
        <v>349</v>
      </c>
      <c r="B44" s="93">
        <v>12255</v>
      </c>
      <c r="C44" s="93">
        <v>200330</v>
      </c>
      <c r="E44" t="s">
        <v>396</v>
      </c>
      <c r="G44">
        <v>10119691</v>
      </c>
      <c r="H44">
        <v>19261604</v>
      </c>
      <c r="I44" t="s">
        <v>417</v>
      </c>
      <c r="J44">
        <v>11</v>
      </c>
      <c r="K44">
        <v>22</v>
      </c>
      <c r="L44" s="139">
        <v>17660.66</v>
      </c>
      <c r="M44" s="93">
        <v>44868</v>
      </c>
      <c r="N44" s="50">
        <v>44868</v>
      </c>
      <c r="O44" s="50">
        <v>44868</v>
      </c>
      <c r="P44" t="s">
        <v>1977</v>
      </c>
      <c r="Q44" t="s">
        <v>2640</v>
      </c>
      <c r="S44" s="93">
        <v>0</v>
      </c>
      <c r="T44" t="s">
        <v>1978</v>
      </c>
      <c r="X44" s="93"/>
      <c r="Y44" t="s">
        <v>389</v>
      </c>
      <c r="Z44" t="s">
        <v>390</v>
      </c>
      <c r="AA44" t="s">
        <v>871</v>
      </c>
      <c r="AB44" t="s">
        <v>392</v>
      </c>
      <c r="AC44">
        <v>12255.20033</v>
      </c>
      <c r="AD44" s="93">
        <v>224247</v>
      </c>
      <c r="AH44">
        <v>224247</v>
      </c>
    </row>
    <row r="45" spans="1:34" x14ac:dyDescent="0.35">
      <c r="A45" t="s">
        <v>349</v>
      </c>
      <c r="B45" s="93">
        <v>12255</v>
      </c>
      <c r="C45" s="93">
        <v>200330</v>
      </c>
      <c r="E45" t="s">
        <v>396</v>
      </c>
      <c r="G45">
        <v>10131396</v>
      </c>
      <c r="H45">
        <v>19305677</v>
      </c>
      <c r="I45" t="s">
        <v>417</v>
      </c>
      <c r="J45">
        <v>11</v>
      </c>
      <c r="K45">
        <v>22</v>
      </c>
      <c r="L45" s="139">
        <v>-89140</v>
      </c>
      <c r="M45" s="93">
        <v>44895</v>
      </c>
      <c r="N45" s="50">
        <v>44895</v>
      </c>
      <c r="O45" s="50">
        <v>44890</v>
      </c>
      <c r="P45" t="s">
        <v>2641</v>
      </c>
      <c r="Q45" t="s">
        <v>2624</v>
      </c>
      <c r="S45" s="93">
        <v>0</v>
      </c>
      <c r="T45" t="s">
        <v>2642</v>
      </c>
      <c r="X45" s="93"/>
      <c r="Y45" t="s">
        <v>389</v>
      </c>
      <c r="Z45" t="s">
        <v>390</v>
      </c>
      <c r="AA45" t="s">
        <v>698</v>
      </c>
      <c r="AB45" t="s">
        <v>392</v>
      </c>
      <c r="AC45">
        <v>12255.20033</v>
      </c>
      <c r="AD45" s="93">
        <v>227523</v>
      </c>
      <c r="AH45" t="s">
        <v>1015</v>
      </c>
    </row>
    <row r="46" spans="1:34" x14ac:dyDescent="0.35">
      <c r="A46" t="s">
        <v>349</v>
      </c>
      <c r="B46" s="93">
        <v>12255</v>
      </c>
      <c r="C46" s="93">
        <v>200330</v>
      </c>
      <c r="E46" t="s">
        <v>396</v>
      </c>
      <c r="G46">
        <v>10131396</v>
      </c>
      <c r="H46">
        <v>19305677</v>
      </c>
      <c r="I46" t="s">
        <v>417</v>
      </c>
      <c r="J46">
        <v>11</v>
      </c>
      <c r="K46">
        <v>22</v>
      </c>
      <c r="L46" s="139">
        <v>-125000</v>
      </c>
      <c r="M46" s="93">
        <v>44895</v>
      </c>
      <c r="N46" s="50">
        <v>44895</v>
      </c>
      <c r="O46" s="50">
        <v>44890</v>
      </c>
      <c r="P46" t="s">
        <v>2643</v>
      </c>
      <c r="Q46" t="s">
        <v>2624</v>
      </c>
      <c r="S46" s="93">
        <v>0</v>
      </c>
      <c r="T46" t="s">
        <v>2644</v>
      </c>
      <c r="X46" s="93"/>
      <c r="Y46" t="s">
        <v>389</v>
      </c>
      <c r="Z46" t="s">
        <v>390</v>
      </c>
      <c r="AA46" t="s">
        <v>698</v>
      </c>
      <c r="AB46" t="s">
        <v>392</v>
      </c>
      <c r="AC46">
        <v>12255.20033</v>
      </c>
      <c r="AD46" s="93">
        <v>227524</v>
      </c>
      <c r="AH46" t="s">
        <v>1015</v>
      </c>
    </row>
    <row r="47" spans="1:34" x14ac:dyDescent="0.35">
      <c r="A47" t="s">
        <v>349</v>
      </c>
      <c r="B47" s="93">
        <v>12255</v>
      </c>
      <c r="C47" s="93">
        <v>200330</v>
      </c>
      <c r="E47" t="s">
        <v>396</v>
      </c>
      <c r="G47">
        <v>10131396</v>
      </c>
      <c r="H47">
        <v>19305677</v>
      </c>
      <c r="I47" t="s">
        <v>417</v>
      </c>
      <c r="J47">
        <v>11</v>
      </c>
      <c r="K47">
        <v>22</v>
      </c>
      <c r="L47" s="139">
        <v>-555275</v>
      </c>
      <c r="M47" s="93">
        <v>44895</v>
      </c>
      <c r="N47" s="50">
        <v>44895</v>
      </c>
      <c r="O47" s="50">
        <v>44890</v>
      </c>
      <c r="P47" t="s">
        <v>2645</v>
      </c>
      <c r="Q47" t="s">
        <v>2624</v>
      </c>
      <c r="S47" s="93">
        <v>0</v>
      </c>
      <c r="T47" t="s">
        <v>2646</v>
      </c>
      <c r="X47" s="93"/>
      <c r="Y47" t="s">
        <v>389</v>
      </c>
      <c r="Z47" t="s">
        <v>390</v>
      </c>
      <c r="AA47" t="s">
        <v>698</v>
      </c>
      <c r="AB47" t="s">
        <v>392</v>
      </c>
      <c r="AC47">
        <v>12255.20033</v>
      </c>
      <c r="AD47" s="93">
        <v>227525</v>
      </c>
      <c r="AH47" t="s">
        <v>1015</v>
      </c>
    </row>
    <row r="48" spans="1:34" x14ac:dyDescent="0.35">
      <c r="A48" t="s">
        <v>349</v>
      </c>
      <c r="B48" s="93">
        <v>12256</v>
      </c>
      <c r="C48" s="93">
        <v>200330</v>
      </c>
      <c r="E48" t="s">
        <v>396</v>
      </c>
      <c r="G48">
        <v>10119691</v>
      </c>
      <c r="H48">
        <v>19261604</v>
      </c>
      <c r="I48" t="s">
        <v>417</v>
      </c>
      <c r="J48">
        <v>11</v>
      </c>
      <c r="K48">
        <v>22</v>
      </c>
      <c r="L48" s="139">
        <v>-17660.66</v>
      </c>
      <c r="M48" s="93">
        <v>44868</v>
      </c>
      <c r="N48" s="50">
        <v>44868</v>
      </c>
      <c r="O48" s="50">
        <v>44868</v>
      </c>
      <c r="P48" t="s">
        <v>1977</v>
      </c>
      <c r="Q48" t="s">
        <v>2640</v>
      </c>
      <c r="S48" s="93">
        <v>0</v>
      </c>
      <c r="T48" t="s">
        <v>1978</v>
      </c>
      <c r="X48" s="93"/>
      <c r="Y48" t="s">
        <v>389</v>
      </c>
      <c r="Z48" t="s">
        <v>390</v>
      </c>
      <c r="AA48" t="s">
        <v>871</v>
      </c>
      <c r="AB48" t="s">
        <v>392</v>
      </c>
      <c r="AC48">
        <v>12256.20033</v>
      </c>
      <c r="AD48" s="93">
        <v>224247</v>
      </c>
      <c r="AH48">
        <v>224247</v>
      </c>
    </row>
    <row r="49" spans="1:34" x14ac:dyDescent="0.35">
      <c r="A49" t="s">
        <v>349</v>
      </c>
      <c r="B49" s="93">
        <v>12267</v>
      </c>
      <c r="C49" s="93">
        <v>200330</v>
      </c>
      <c r="E49" t="s">
        <v>396</v>
      </c>
      <c r="G49">
        <v>10126303</v>
      </c>
      <c r="H49">
        <v>19284520</v>
      </c>
      <c r="I49" t="s">
        <v>417</v>
      </c>
      <c r="J49">
        <v>11</v>
      </c>
      <c r="K49">
        <v>22</v>
      </c>
      <c r="L49" s="139">
        <v>238000</v>
      </c>
      <c r="M49" s="93">
        <v>44866</v>
      </c>
      <c r="N49" s="50">
        <v>44866</v>
      </c>
      <c r="O49" s="50">
        <v>44881</v>
      </c>
      <c r="P49" t="s">
        <v>156</v>
      </c>
      <c r="Q49" t="s">
        <v>2647</v>
      </c>
      <c r="S49" s="93">
        <v>0</v>
      </c>
      <c r="T49" t="s">
        <v>401</v>
      </c>
      <c r="X49" s="93"/>
      <c r="Y49" t="s">
        <v>389</v>
      </c>
      <c r="Z49" t="s">
        <v>390</v>
      </c>
      <c r="AA49" t="s">
        <v>2027</v>
      </c>
      <c r="AB49" t="s">
        <v>392</v>
      </c>
      <c r="AC49">
        <v>12267.20033</v>
      </c>
      <c r="AD49" s="93">
        <v>221209</v>
      </c>
      <c r="AH49">
        <v>221209</v>
      </c>
    </row>
    <row r="50" spans="1:34" x14ac:dyDescent="0.35">
      <c r="A50" t="s">
        <v>349</v>
      </c>
      <c r="B50" s="93">
        <v>12267</v>
      </c>
      <c r="C50" s="93">
        <v>200330</v>
      </c>
      <c r="E50" t="s">
        <v>396</v>
      </c>
      <c r="G50">
        <v>10131396</v>
      </c>
      <c r="H50">
        <v>19305677</v>
      </c>
      <c r="I50" t="s">
        <v>417</v>
      </c>
      <c r="J50">
        <v>11</v>
      </c>
      <c r="K50">
        <v>22</v>
      </c>
      <c r="L50" s="139">
        <v>-25000</v>
      </c>
      <c r="M50" s="93">
        <v>44895</v>
      </c>
      <c r="N50" s="50">
        <v>44895</v>
      </c>
      <c r="O50" s="50">
        <v>44890</v>
      </c>
      <c r="P50" t="s">
        <v>2648</v>
      </c>
      <c r="Q50" t="s">
        <v>2624</v>
      </c>
      <c r="S50" s="93">
        <v>0</v>
      </c>
      <c r="T50" t="s">
        <v>2649</v>
      </c>
      <c r="X50" s="93"/>
      <c r="Y50" t="s">
        <v>389</v>
      </c>
      <c r="Z50" t="s">
        <v>390</v>
      </c>
      <c r="AA50" t="s">
        <v>698</v>
      </c>
      <c r="AB50" t="s">
        <v>392</v>
      </c>
      <c r="AC50">
        <v>12267.20033</v>
      </c>
      <c r="AD50" s="93">
        <v>227527</v>
      </c>
      <c r="AH50" t="s">
        <v>1015</v>
      </c>
    </row>
    <row r="51" spans="1:34" x14ac:dyDescent="0.35">
      <c r="A51" t="s">
        <v>349</v>
      </c>
      <c r="B51" s="93">
        <v>12267</v>
      </c>
      <c r="C51" s="93">
        <v>200330</v>
      </c>
      <c r="E51" t="s">
        <v>396</v>
      </c>
      <c r="G51">
        <v>10131396</v>
      </c>
      <c r="H51">
        <v>19305677</v>
      </c>
      <c r="I51" t="s">
        <v>417</v>
      </c>
      <c r="J51">
        <v>11</v>
      </c>
      <c r="K51">
        <v>22</v>
      </c>
      <c r="L51" s="139">
        <v>-322080</v>
      </c>
      <c r="M51" s="93">
        <v>44895</v>
      </c>
      <c r="N51" s="50">
        <v>44895</v>
      </c>
      <c r="O51" s="50">
        <v>44890</v>
      </c>
      <c r="P51" t="s">
        <v>2650</v>
      </c>
      <c r="Q51" t="s">
        <v>2624</v>
      </c>
      <c r="S51" s="93">
        <v>0</v>
      </c>
      <c r="T51" t="s">
        <v>2651</v>
      </c>
      <c r="X51" s="93"/>
      <c r="Y51" t="s">
        <v>389</v>
      </c>
      <c r="Z51" t="s">
        <v>390</v>
      </c>
      <c r="AA51" t="s">
        <v>698</v>
      </c>
      <c r="AB51" t="s">
        <v>392</v>
      </c>
      <c r="AC51">
        <v>12267.20033</v>
      </c>
      <c r="AD51" s="93">
        <v>227528</v>
      </c>
      <c r="AH51" t="s">
        <v>1015</v>
      </c>
    </row>
    <row r="52" spans="1:34" x14ac:dyDescent="0.35">
      <c r="A52" t="s">
        <v>349</v>
      </c>
      <c r="B52" s="93">
        <v>12286</v>
      </c>
      <c r="C52" s="93">
        <v>200330</v>
      </c>
      <c r="E52" t="s">
        <v>396</v>
      </c>
      <c r="G52">
        <v>10131396</v>
      </c>
      <c r="H52">
        <v>19305677</v>
      </c>
      <c r="I52" t="s">
        <v>417</v>
      </c>
      <c r="J52">
        <v>11</v>
      </c>
      <c r="K52">
        <v>22</v>
      </c>
      <c r="L52" s="139">
        <v>-148000</v>
      </c>
      <c r="M52" s="93">
        <v>44895</v>
      </c>
      <c r="N52" s="50">
        <v>44895</v>
      </c>
      <c r="O52" s="50">
        <v>44890</v>
      </c>
      <c r="P52" t="s">
        <v>2652</v>
      </c>
      <c r="Q52" t="s">
        <v>2624</v>
      </c>
      <c r="S52" s="93">
        <v>0</v>
      </c>
      <c r="T52" t="s">
        <v>2653</v>
      </c>
      <c r="X52" s="93"/>
      <c r="Y52" t="s">
        <v>389</v>
      </c>
      <c r="Z52" t="s">
        <v>390</v>
      </c>
      <c r="AA52" t="s">
        <v>698</v>
      </c>
      <c r="AB52" t="s">
        <v>392</v>
      </c>
      <c r="AC52">
        <v>12286.20033</v>
      </c>
      <c r="AD52" s="93">
        <v>227531</v>
      </c>
      <c r="AH52" t="s">
        <v>1015</v>
      </c>
    </row>
    <row r="53" spans="1:34" x14ac:dyDescent="0.35">
      <c r="A53" t="s">
        <v>349</v>
      </c>
      <c r="B53" s="93">
        <v>12293</v>
      </c>
      <c r="C53" s="93">
        <v>200330</v>
      </c>
      <c r="E53" t="s">
        <v>382</v>
      </c>
      <c r="G53">
        <v>10124539</v>
      </c>
      <c r="H53">
        <v>1455578</v>
      </c>
      <c r="I53" t="s">
        <v>383</v>
      </c>
      <c r="J53">
        <v>11</v>
      </c>
      <c r="K53">
        <v>22</v>
      </c>
      <c r="L53" s="139">
        <v>37500</v>
      </c>
      <c r="M53" s="93">
        <v>44826</v>
      </c>
      <c r="N53" s="50">
        <v>44876</v>
      </c>
      <c r="O53" s="50">
        <v>44876</v>
      </c>
      <c r="P53" t="s">
        <v>2654</v>
      </c>
      <c r="Q53" t="s">
        <v>225</v>
      </c>
      <c r="R53" t="s">
        <v>2655</v>
      </c>
      <c r="S53" s="93" t="s">
        <v>804</v>
      </c>
      <c r="T53" t="s">
        <v>805</v>
      </c>
      <c r="X53" s="93"/>
      <c r="Y53" t="s">
        <v>389</v>
      </c>
      <c r="Z53" t="s">
        <v>390</v>
      </c>
      <c r="AA53" t="s">
        <v>391</v>
      </c>
      <c r="AB53" t="s">
        <v>392</v>
      </c>
      <c r="AC53">
        <v>12293.20033</v>
      </c>
      <c r="AD53" s="93">
        <v>221915</v>
      </c>
      <c r="AH53">
        <v>221915</v>
      </c>
    </row>
    <row r="54" spans="1:34" x14ac:dyDescent="0.35">
      <c r="A54" t="s">
        <v>349</v>
      </c>
      <c r="B54" s="93">
        <v>12293</v>
      </c>
      <c r="C54" s="93">
        <v>200330</v>
      </c>
      <c r="E54" t="s">
        <v>382</v>
      </c>
      <c r="G54">
        <v>10124539</v>
      </c>
      <c r="H54">
        <v>1455578</v>
      </c>
      <c r="I54" t="s">
        <v>383</v>
      </c>
      <c r="J54">
        <v>11</v>
      </c>
      <c r="K54">
        <v>22</v>
      </c>
      <c r="L54" s="139">
        <v>-48.72</v>
      </c>
      <c r="M54" s="93">
        <v>44826</v>
      </c>
      <c r="N54" s="50">
        <v>44876</v>
      </c>
      <c r="O54" s="50">
        <v>44876</v>
      </c>
      <c r="P54" t="s">
        <v>2133</v>
      </c>
      <c r="Q54" t="s">
        <v>225</v>
      </c>
      <c r="R54" t="s">
        <v>2655</v>
      </c>
      <c r="S54" s="93" t="s">
        <v>804</v>
      </c>
      <c r="T54" t="s">
        <v>805</v>
      </c>
      <c r="X54" s="93"/>
      <c r="Y54" t="s">
        <v>389</v>
      </c>
      <c r="Z54" t="s">
        <v>390</v>
      </c>
      <c r="AA54" t="s">
        <v>391</v>
      </c>
      <c r="AB54" t="s">
        <v>392</v>
      </c>
      <c r="AC54">
        <v>12293.20033</v>
      </c>
      <c r="AD54" s="93">
        <v>221915</v>
      </c>
      <c r="AH54">
        <v>221915</v>
      </c>
    </row>
    <row r="55" spans="1:34" x14ac:dyDescent="0.35">
      <c r="A55" t="s">
        <v>349</v>
      </c>
      <c r="B55" s="93">
        <v>12293</v>
      </c>
      <c r="C55" s="93">
        <v>200330</v>
      </c>
      <c r="E55" t="s">
        <v>396</v>
      </c>
      <c r="G55">
        <v>10131396</v>
      </c>
      <c r="H55">
        <v>19305677</v>
      </c>
      <c r="I55" t="s">
        <v>417</v>
      </c>
      <c r="J55">
        <v>11</v>
      </c>
      <c r="K55">
        <v>22</v>
      </c>
      <c r="L55" s="139">
        <v>-18020</v>
      </c>
      <c r="M55" s="93">
        <v>44895</v>
      </c>
      <c r="N55" s="50">
        <v>44895</v>
      </c>
      <c r="O55" s="50">
        <v>44890</v>
      </c>
      <c r="P55" t="s">
        <v>2656</v>
      </c>
      <c r="Q55" t="s">
        <v>2624</v>
      </c>
      <c r="S55" s="93">
        <v>0</v>
      </c>
      <c r="T55" t="s">
        <v>2657</v>
      </c>
      <c r="X55" s="93"/>
      <c r="Y55" t="s">
        <v>389</v>
      </c>
      <c r="Z55" t="s">
        <v>390</v>
      </c>
      <c r="AA55" t="s">
        <v>698</v>
      </c>
      <c r="AB55" t="s">
        <v>392</v>
      </c>
      <c r="AC55">
        <v>12293.20033</v>
      </c>
      <c r="AD55" s="93">
        <v>223554</v>
      </c>
      <c r="AH55" t="s">
        <v>1015</v>
      </c>
    </row>
    <row r="56" spans="1:34" x14ac:dyDescent="0.35">
      <c r="A56" t="s">
        <v>349</v>
      </c>
      <c r="B56" s="93">
        <v>12293</v>
      </c>
      <c r="C56" s="93">
        <v>200330</v>
      </c>
      <c r="E56" t="s">
        <v>396</v>
      </c>
      <c r="G56">
        <v>10131396</v>
      </c>
      <c r="H56">
        <v>19305677</v>
      </c>
      <c r="I56" t="s">
        <v>417</v>
      </c>
      <c r="J56">
        <v>11</v>
      </c>
      <c r="K56">
        <v>22</v>
      </c>
      <c r="L56" s="139">
        <v>-125415</v>
      </c>
      <c r="M56" s="93">
        <v>44895</v>
      </c>
      <c r="N56" s="50">
        <v>44895</v>
      </c>
      <c r="O56" s="50">
        <v>44890</v>
      </c>
      <c r="P56" t="s">
        <v>2658</v>
      </c>
      <c r="Q56" t="s">
        <v>2624</v>
      </c>
      <c r="S56" s="93">
        <v>0</v>
      </c>
      <c r="T56" t="s">
        <v>2659</v>
      </c>
      <c r="X56" s="93"/>
      <c r="Y56" t="s">
        <v>389</v>
      </c>
      <c r="Z56" t="s">
        <v>390</v>
      </c>
      <c r="AA56" t="s">
        <v>698</v>
      </c>
      <c r="AB56" t="s">
        <v>392</v>
      </c>
      <c r="AC56">
        <v>12293.20033</v>
      </c>
      <c r="AD56" s="93">
        <v>223556</v>
      </c>
      <c r="AH56" t="s">
        <v>1015</v>
      </c>
    </row>
    <row r="57" spans="1:34" x14ac:dyDescent="0.35">
      <c r="A57" t="s">
        <v>349</v>
      </c>
      <c r="B57" s="93">
        <v>12293</v>
      </c>
      <c r="C57" s="93">
        <v>200330</v>
      </c>
      <c r="E57" t="s">
        <v>396</v>
      </c>
      <c r="G57">
        <v>10131396</v>
      </c>
      <c r="H57">
        <v>19305677</v>
      </c>
      <c r="I57" t="s">
        <v>417</v>
      </c>
      <c r="J57">
        <v>11</v>
      </c>
      <c r="K57">
        <v>22</v>
      </c>
      <c r="L57" s="139">
        <v>-1135326</v>
      </c>
      <c r="M57" s="93">
        <v>44895</v>
      </c>
      <c r="N57" s="50">
        <v>44895</v>
      </c>
      <c r="O57" s="50">
        <v>44890</v>
      </c>
      <c r="P57" t="s">
        <v>2660</v>
      </c>
      <c r="Q57" t="s">
        <v>2624</v>
      </c>
      <c r="S57" s="93">
        <v>0</v>
      </c>
      <c r="T57" t="s">
        <v>2661</v>
      </c>
      <c r="X57" s="93"/>
      <c r="Y57" t="s">
        <v>389</v>
      </c>
      <c r="Z57" t="s">
        <v>390</v>
      </c>
      <c r="AA57" t="s">
        <v>698</v>
      </c>
      <c r="AB57" t="s">
        <v>392</v>
      </c>
      <c r="AC57">
        <v>12293.20033</v>
      </c>
      <c r="AD57" s="93">
        <v>223557</v>
      </c>
      <c r="AH57" t="s">
        <v>1015</v>
      </c>
    </row>
    <row r="58" spans="1:34" x14ac:dyDescent="0.35">
      <c r="A58" t="s">
        <v>349</v>
      </c>
      <c r="B58" s="93">
        <v>12293</v>
      </c>
      <c r="C58" s="93">
        <v>200330</v>
      </c>
      <c r="E58" t="s">
        <v>396</v>
      </c>
      <c r="G58">
        <v>10131396</v>
      </c>
      <c r="H58">
        <v>19305677</v>
      </c>
      <c r="I58" t="s">
        <v>417</v>
      </c>
      <c r="J58">
        <v>11</v>
      </c>
      <c r="K58">
        <v>22</v>
      </c>
      <c r="L58" s="139">
        <v>-1000000</v>
      </c>
      <c r="M58" s="93">
        <v>44895</v>
      </c>
      <c r="N58" s="50">
        <v>44895</v>
      </c>
      <c r="O58" s="50">
        <v>44890</v>
      </c>
      <c r="P58" t="s">
        <v>2662</v>
      </c>
      <c r="Q58" t="s">
        <v>2624</v>
      </c>
      <c r="S58" s="93">
        <v>0</v>
      </c>
      <c r="T58" t="s">
        <v>2663</v>
      </c>
      <c r="X58" s="93"/>
      <c r="Y58" t="s">
        <v>389</v>
      </c>
      <c r="Z58" t="s">
        <v>390</v>
      </c>
      <c r="AA58" t="s">
        <v>698</v>
      </c>
      <c r="AB58" t="s">
        <v>392</v>
      </c>
      <c r="AC58">
        <v>12293.20033</v>
      </c>
      <c r="AD58" s="93">
        <v>224300</v>
      </c>
      <c r="AH58" t="s">
        <v>1015</v>
      </c>
    </row>
    <row r="59" spans="1:34" x14ac:dyDescent="0.35">
      <c r="A59" t="s">
        <v>349</v>
      </c>
      <c r="B59" s="93">
        <v>12293</v>
      </c>
      <c r="C59" s="93">
        <v>200330</v>
      </c>
      <c r="E59" t="s">
        <v>396</v>
      </c>
      <c r="G59">
        <v>10131396</v>
      </c>
      <c r="H59">
        <v>19305677</v>
      </c>
      <c r="I59" t="s">
        <v>417</v>
      </c>
      <c r="J59">
        <v>11</v>
      </c>
      <c r="K59">
        <v>22</v>
      </c>
      <c r="L59" s="139">
        <v>-214792</v>
      </c>
      <c r="M59" s="93">
        <v>44895</v>
      </c>
      <c r="N59" s="50">
        <v>44895</v>
      </c>
      <c r="O59" s="50">
        <v>44890</v>
      </c>
      <c r="P59" t="s">
        <v>2664</v>
      </c>
      <c r="Q59" t="s">
        <v>2624</v>
      </c>
      <c r="S59" s="93">
        <v>0</v>
      </c>
      <c r="T59" t="s">
        <v>2665</v>
      </c>
      <c r="X59" s="93"/>
      <c r="Y59" t="s">
        <v>389</v>
      </c>
      <c r="Z59" t="s">
        <v>390</v>
      </c>
      <c r="AA59" t="s">
        <v>698</v>
      </c>
      <c r="AB59" t="s">
        <v>392</v>
      </c>
      <c r="AC59">
        <v>12293.20033</v>
      </c>
      <c r="AD59" s="93">
        <v>224301</v>
      </c>
      <c r="AH59" t="s">
        <v>1015</v>
      </c>
    </row>
    <row r="60" spans="1:34" x14ac:dyDescent="0.35">
      <c r="A60" t="s">
        <v>349</v>
      </c>
      <c r="B60" s="93">
        <v>12293</v>
      </c>
      <c r="C60" s="93">
        <v>200330</v>
      </c>
      <c r="E60" t="s">
        <v>396</v>
      </c>
      <c r="G60">
        <v>10131396</v>
      </c>
      <c r="H60">
        <v>19305677</v>
      </c>
      <c r="I60" t="s">
        <v>417</v>
      </c>
      <c r="J60">
        <v>11</v>
      </c>
      <c r="K60">
        <v>22</v>
      </c>
      <c r="L60" s="139">
        <v>-157250</v>
      </c>
      <c r="M60" s="93">
        <v>44895</v>
      </c>
      <c r="N60" s="50">
        <v>44895</v>
      </c>
      <c r="O60" s="50">
        <v>44890</v>
      </c>
      <c r="P60" t="s">
        <v>2666</v>
      </c>
      <c r="Q60" t="s">
        <v>2624</v>
      </c>
      <c r="S60" s="93">
        <v>0</v>
      </c>
      <c r="T60" t="s">
        <v>2667</v>
      </c>
      <c r="X60" s="93"/>
      <c r="Y60" t="s">
        <v>389</v>
      </c>
      <c r="Z60" t="s">
        <v>390</v>
      </c>
      <c r="AA60" t="s">
        <v>698</v>
      </c>
      <c r="AB60" t="s">
        <v>392</v>
      </c>
      <c r="AC60">
        <v>12293.20033</v>
      </c>
      <c r="AD60" s="93">
        <v>227541</v>
      </c>
      <c r="AH60" t="s">
        <v>1015</v>
      </c>
    </row>
    <row r="61" spans="1:34" x14ac:dyDescent="0.35">
      <c r="A61" t="s">
        <v>349</v>
      </c>
      <c r="B61" s="93">
        <v>12293</v>
      </c>
      <c r="C61" s="93">
        <v>200330</v>
      </c>
      <c r="E61" t="s">
        <v>396</v>
      </c>
      <c r="G61">
        <v>10131396</v>
      </c>
      <c r="H61">
        <v>19305677</v>
      </c>
      <c r="I61" t="s">
        <v>417</v>
      </c>
      <c r="J61">
        <v>11</v>
      </c>
      <c r="K61">
        <v>22</v>
      </c>
      <c r="L61" s="139">
        <v>-180000</v>
      </c>
      <c r="M61" s="93">
        <v>44895</v>
      </c>
      <c r="N61" s="50">
        <v>44895</v>
      </c>
      <c r="O61" s="50">
        <v>44890</v>
      </c>
      <c r="P61" t="s">
        <v>2668</v>
      </c>
      <c r="Q61" t="s">
        <v>2624</v>
      </c>
      <c r="S61" s="93">
        <v>0</v>
      </c>
      <c r="T61" t="s">
        <v>2669</v>
      </c>
      <c r="X61" s="93"/>
      <c r="Y61" t="s">
        <v>389</v>
      </c>
      <c r="Z61" t="s">
        <v>390</v>
      </c>
      <c r="AA61" t="s">
        <v>698</v>
      </c>
      <c r="AB61" t="s">
        <v>392</v>
      </c>
      <c r="AC61">
        <v>12293.20033</v>
      </c>
      <c r="AD61" s="93">
        <v>227542</v>
      </c>
      <c r="AH61" t="s">
        <v>1015</v>
      </c>
    </row>
    <row r="62" spans="1:34" x14ac:dyDescent="0.35">
      <c r="A62" t="s">
        <v>349</v>
      </c>
      <c r="B62" s="93">
        <v>12293</v>
      </c>
      <c r="C62" s="93">
        <v>200330</v>
      </c>
      <c r="E62" t="s">
        <v>396</v>
      </c>
      <c r="G62">
        <v>10131396</v>
      </c>
      <c r="H62">
        <v>19305677</v>
      </c>
      <c r="I62" t="s">
        <v>417</v>
      </c>
      <c r="J62">
        <v>11</v>
      </c>
      <c r="K62">
        <v>22</v>
      </c>
      <c r="L62" s="139">
        <v>-325750</v>
      </c>
      <c r="M62" s="93">
        <v>44895</v>
      </c>
      <c r="N62" s="50">
        <v>44895</v>
      </c>
      <c r="O62" s="50">
        <v>44890</v>
      </c>
      <c r="P62" t="s">
        <v>2670</v>
      </c>
      <c r="Q62" t="s">
        <v>2624</v>
      </c>
      <c r="S62" s="93">
        <v>0</v>
      </c>
      <c r="T62" t="s">
        <v>2671</v>
      </c>
      <c r="X62" s="93"/>
      <c r="Y62" t="s">
        <v>389</v>
      </c>
      <c r="Z62" t="s">
        <v>390</v>
      </c>
      <c r="AA62" t="s">
        <v>698</v>
      </c>
      <c r="AB62" t="s">
        <v>392</v>
      </c>
      <c r="AC62">
        <v>12293.20033</v>
      </c>
      <c r="AD62" s="93">
        <v>227543</v>
      </c>
      <c r="AH62" t="s">
        <v>1015</v>
      </c>
    </row>
    <row r="63" spans="1:34" x14ac:dyDescent="0.35">
      <c r="A63" t="s">
        <v>349</v>
      </c>
      <c r="B63" s="93">
        <v>12293</v>
      </c>
      <c r="C63" s="93">
        <v>200330</v>
      </c>
      <c r="E63" t="s">
        <v>396</v>
      </c>
      <c r="G63">
        <v>10131396</v>
      </c>
      <c r="H63">
        <v>19305677</v>
      </c>
      <c r="I63" t="s">
        <v>417</v>
      </c>
      <c r="J63">
        <v>11</v>
      </c>
      <c r="K63">
        <v>22</v>
      </c>
      <c r="L63" s="139">
        <v>-29220</v>
      </c>
      <c r="M63" s="93">
        <v>44895</v>
      </c>
      <c r="N63" s="50">
        <v>44895</v>
      </c>
      <c r="O63" s="50">
        <v>44890</v>
      </c>
      <c r="P63" t="s">
        <v>2672</v>
      </c>
      <c r="Q63" t="s">
        <v>2624</v>
      </c>
      <c r="S63" s="93">
        <v>0</v>
      </c>
      <c r="T63" t="s">
        <v>2673</v>
      </c>
      <c r="X63" s="93"/>
      <c r="Y63" t="s">
        <v>389</v>
      </c>
      <c r="Z63" t="s">
        <v>390</v>
      </c>
      <c r="AA63" t="s">
        <v>698</v>
      </c>
      <c r="AB63" t="s">
        <v>392</v>
      </c>
      <c r="AC63">
        <v>12293.20033</v>
      </c>
      <c r="AD63" s="93">
        <v>227578</v>
      </c>
      <c r="AH63" t="s">
        <v>1015</v>
      </c>
    </row>
    <row r="64" spans="1:34" x14ac:dyDescent="0.35">
      <c r="A64" t="s">
        <v>349</v>
      </c>
      <c r="B64" s="93">
        <v>12337</v>
      </c>
      <c r="C64" s="93">
        <v>200330</v>
      </c>
      <c r="E64" t="s">
        <v>396</v>
      </c>
      <c r="G64">
        <v>10115850</v>
      </c>
      <c r="H64">
        <v>19232337</v>
      </c>
      <c r="I64" t="s">
        <v>417</v>
      </c>
      <c r="J64">
        <v>11</v>
      </c>
      <c r="K64">
        <v>22</v>
      </c>
      <c r="L64" s="139">
        <v>-180000</v>
      </c>
      <c r="M64" s="93">
        <v>44866</v>
      </c>
      <c r="N64" s="50">
        <v>44866</v>
      </c>
      <c r="O64" s="50">
        <v>44861</v>
      </c>
      <c r="P64" t="s">
        <v>2674</v>
      </c>
      <c r="Q64" t="s">
        <v>2674</v>
      </c>
      <c r="S64" s="93">
        <v>0</v>
      </c>
      <c r="T64" t="s">
        <v>2675</v>
      </c>
      <c r="X64" s="93"/>
      <c r="Y64" t="s">
        <v>389</v>
      </c>
      <c r="Z64" t="s">
        <v>390</v>
      </c>
      <c r="AA64" t="s">
        <v>2210</v>
      </c>
      <c r="AB64" t="s">
        <v>392</v>
      </c>
      <c r="AC64">
        <v>12337.20033</v>
      </c>
      <c r="AD64" s="93">
        <v>223890</v>
      </c>
      <c r="AH64" t="s">
        <v>1015</v>
      </c>
    </row>
    <row r="65" spans="1:34" x14ac:dyDescent="0.35">
      <c r="A65" t="s">
        <v>349</v>
      </c>
      <c r="B65" s="93">
        <v>12337</v>
      </c>
      <c r="C65" s="93">
        <v>200330</v>
      </c>
      <c r="E65" t="s">
        <v>396</v>
      </c>
      <c r="G65">
        <v>10115949</v>
      </c>
      <c r="H65">
        <v>19232344</v>
      </c>
      <c r="I65" t="s">
        <v>417</v>
      </c>
      <c r="J65">
        <v>11</v>
      </c>
      <c r="K65">
        <v>22</v>
      </c>
      <c r="L65" s="139">
        <v>-250000</v>
      </c>
      <c r="M65" s="93">
        <v>44866</v>
      </c>
      <c r="N65" s="50">
        <v>44866</v>
      </c>
      <c r="O65" s="50">
        <v>44861</v>
      </c>
      <c r="P65" t="s">
        <v>2214</v>
      </c>
      <c r="Q65" t="s">
        <v>2214</v>
      </c>
      <c r="S65" s="93">
        <v>0</v>
      </c>
      <c r="T65" t="s">
        <v>2215</v>
      </c>
      <c r="X65" s="93"/>
      <c r="Y65" t="s">
        <v>389</v>
      </c>
      <c r="Z65" t="s">
        <v>390</v>
      </c>
      <c r="AA65" t="s">
        <v>2210</v>
      </c>
      <c r="AB65" t="s">
        <v>392</v>
      </c>
      <c r="AC65">
        <v>12337.20033</v>
      </c>
      <c r="AD65" s="93">
        <v>227095</v>
      </c>
      <c r="AH65">
        <v>227095</v>
      </c>
    </row>
    <row r="66" spans="1:34" x14ac:dyDescent="0.35">
      <c r="A66" t="s">
        <v>349</v>
      </c>
      <c r="B66" s="93">
        <v>12337</v>
      </c>
      <c r="C66" s="93">
        <v>200330</v>
      </c>
      <c r="E66" t="s">
        <v>396</v>
      </c>
      <c r="G66">
        <v>10115949</v>
      </c>
      <c r="H66">
        <v>19232345</v>
      </c>
      <c r="I66" t="s">
        <v>417</v>
      </c>
      <c r="J66">
        <v>11</v>
      </c>
      <c r="K66">
        <v>22</v>
      </c>
      <c r="L66" s="139">
        <v>-250000</v>
      </c>
      <c r="M66" s="93">
        <v>44866</v>
      </c>
      <c r="N66" s="50">
        <v>44866</v>
      </c>
      <c r="O66" s="50">
        <v>44861</v>
      </c>
      <c r="P66" t="s">
        <v>2216</v>
      </c>
      <c r="Q66" t="s">
        <v>2216</v>
      </c>
      <c r="S66" s="93">
        <v>0</v>
      </c>
      <c r="T66" t="s">
        <v>2217</v>
      </c>
      <c r="X66" s="93"/>
      <c r="Y66" t="s">
        <v>389</v>
      </c>
      <c r="Z66" t="s">
        <v>390</v>
      </c>
      <c r="AA66" t="s">
        <v>2210</v>
      </c>
      <c r="AB66" t="s">
        <v>392</v>
      </c>
      <c r="AC66">
        <v>12337.20033</v>
      </c>
      <c r="AD66" s="93">
        <v>227096</v>
      </c>
      <c r="AH66">
        <v>227096</v>
      </c>
    </row>
    <row r="67" spans="1:34" x14ac:dyDescent="0.35">
      <c r="A67" t="s">
        <v>349</v>
      </c>
      <c r="B67" s="93">
        <v>12337</v>
      </c>
      <c r="C67" s="93">
        <v>200330</v>
      </c>
      <c r="E67" t="s">
        <v>382</v>
      </c>
      <c r="G67">
        <v>10128599</v>
      </c>
      <c r="H67">
        <v>1456971</v>
      </c>
      <c r="I67" t="s">
        <v>383</v>
      </c>
      <c r="J67">
        <v>11</v>
      </c>
      <c r="K67">
        <v>22</v>
      </c>
      <c r="L67" s="139">
        <v>154500</v>
      </c>
      <c r="M67" s="93">
        <v>44581</v>
      </c>
      <c r="N67" s="50">
        <v>44883</v>
      </c>
      <c r="O67" s="50">
        <v>44883</v>
      </c>
      <c r="P67" t="s">
        <v>2676</v>
      </c>
      <c r="Q67" t="s">
        <v>2677</v>
      </c>
      <c r="R67" t="s">
        <v>2678</v>
      </c>
      <c r="S67" s="93" t="s">
        <v>2679</v>
      </c>
      <c r="T67" t="s">
        <v>2680</v>
      </c>
      <c r="X67" s="93"/>
      <c r="Y67" t="s">
        <v>389</v>
      </c>
      <c r="Z67" t="s">
        <v>390</v>
      </c>
      <c r="AA67" t="s">
        <v>391</v>
      </c>
      <c r="AB67" t="s">
        <v>392</v>
      </c>
      <c r="AC67">
        <v>12337.20033</v>
      </c>
      <c r="AD67" s="93">
        <v>180357</v>
      </c>
      <c r="AH67" t="s">
        <v>1015</v>
      </c>
    </row>
    <row r="68" spans="1:34" x14ac:dyDescent="0.35">
      <c r="A68" t="s">
        <v>349</v>
      </c>
      <c r="B68" s="93">
        <v>12337</v>
      </c>
      <c r="C68" s="93">
        <v>200330</v>
      </c>
      <c r="E68" t="s">
        <v>382</v>
      </c>
      <c r="G68">
        <v>10128599</v>
      </c>
      <c r="H68">
        <v>1456971</v>
      </c>
      <c r="I68" t="s">
        <v>383</v>
      </c>
      <c r="J68">
        <v>11</v>
      </c>
      <c r="K68">
        <v>22</v>
      </c>
      <c r="L68" s="139">
        <v>-154499.99</v>
      </c>
      <c r="M68" s="93">
        <v>44581</v>
      </c>
      <c r="N68" s="50">
        <v>44883</v>
      </c>
      <c r="O68" s="50">
        <v>44883</v>
      </c>
      <c r="P68" t="s">
        <v>2133</v>
      </c>
      <c r="Q68" t="s">
        <v>2677</v>
      </c>
      <c r="R68" t="s">
        <v>2678</v>
      </c>
      <c r="S68" s="93" t="s">
        <v>2679</v>
      </c>
      <c r="T68" t="s">
        <v>2681</v>
      </c>
      <c r="X68" s="93"/>
      <c r="Y68" t="s">
        <v>389</v>
      </c>
      <c r="Z68" t="s">
        <v>390</v>
      </c>
      <c r="AA68" t="s">
        <v>391</v>
      </c>
      <c r="AB68" t="s">
        <v>392</v>
      </c>
      <c r="AC68">
        <v>12337.20033</v>
      </c>
      <c r="AD68" s="93">
        <v>180357</v>
      </c>
      <c r="AH68" t="s">
        <v>1015</v>
      </c>
    </row>
    <row r="69" spans="1:34" x14ac:dyDescent="0.35">
      <c r="A69" t="s">
        <v>349</v>
      </c>
      <c r="B69" s="93">
        <v>12337</v>
      </c>
      <c r="C69" s="93">
        <v>200330</v>
      </c>
      <c r="E69" t="s">
        <v>396</v>
      </c>
      <c r="G69">
        <v>10130886</v>
      </c>
      <c r="H69">
        <v>19305478</v>
      </c>
      <c r="I69" t="s">
        <v>417</v>
      </c>
      <c r="J69">
        <v>11</v>
      </c>
      <c r="K69">
        <v>22</v>
      </c>
      <c r="L69" s="139">
        <v>-154500</v>
      </c>
      <c r="M69" s="93">
        <v>44888</v>
      </c>
      <c r="N69" s="50">
        <v>44888</v>
      </c>
      <c r="O69" s="50">
        <v>44888</v>
      </c>
      <c r="P69" t="s">
        <v>2682</v>
      </c>
      <c r="Q69" t="s">
        <v>2683</v>
      </c>
      <c r="S69" s="93">
        <v>0</v>
      </c>
      <c r="T69" t="s">
        <v>2684</v>
      </c>
      <c r="X69" s="93"/>
      <c r="Y69" t="s">
        <v>389</v>
      </c>
      <c r="Z69" t="s">
        <v>390</v>
      </c>
      <c r="AA69" t="s">
        <v>2210</v>
      </c>
      <c r="AB69" t="s">
        <v>403</v>
      </c>
      <c r="AC69">
        <v>12337.20033</v>
      </c>
      <c r="AD69" s="93">
        <v>180357</v>
      </c>
      <c r="AH69" t="s">
        <v>1015</v>
      </c>
    </row>
    <row r="70" spans="1:34" x14ac:dyDescent="0.35">
      <c r="A70" t="s">
        <v>349</v>
      </c>
      <c r="B70" s="93">
        <v>12337</v>
      </c>
      <c r="C70" s="93">
        <v>200330</v>
      </c>
      <c r="E70" t="s">
        <v>396</v>
      </c>
      <c r="G70">
        <v>10130886</v>
      </c>
      <c r="H70">
        <v>19305478</v>
      </c>
      <c r="I70" t="s">
        <v>417</v>
      </c>
      <c r="J70">
        <v>11</v>
      </c>
      <c r="K70">
        <v>22</v>
      </c>
      <c r="L70" s="139">
        <v>-150000</v>
      </c>
      <c r="M70" s="93">
        <v>44888</v>
      </c>
      <c r="N70" s="50">
        <v>44888</v>
      </c>
      <c r="O70" s="50">
        <v>44888</v>
      </c>
      <c r="P70" t="s">
        <v>2685</v>
      </c>
      <c r="Q70" t="s">
        <v>2683</v>
      </c>
      <c r="S70" s="93">
        <v>0</v>
      </c>
      <c r="T70" t="s">
        <v>2684</v>
      </c>
      <c r="X70" s="93"/>
      <c r="Y70" t="s">
        <v>389</v>
      </c>
      <c r="Z70" t="s">
        <v>390</v>
      </c>
      <c r="AA70" t="s">
        <v>2210</v>
      </c>
      <c r="AB70" t="s">
        <v>403</v>
      </c>
      <c r="AC70">
        <v>12337.20033</v>
      </c>
      <c r="AD70" s="93">
        <v>181042</v>
      </c>
      <c r="AH70" t="s">
        <v>1015</v>
      </c>
    </row>
    <row r="71" spans="1:34" x14ac:dyDescent="0.35">
      <c r="A71" t="s">
        <v>349</v>
      </c>
      <c r="B71" s="93">
        <v>12337</v>
      </c>
      <c r="C71" s="93">
        <v>200330</v>
      </c>
      <c r="E71" t="s">
        <v>396</v>
      </c>
      <c r="G71">
        <v>10130886</v>
      </c>
      <c r="H71">
        <v>19305478</v>
      </c>
      <c r="I71" t="s">
        <v>417</v>
      </c>
      <c r="J71">
        <v>11</v>
      </c>
      <c r="K71">
        <v>22</v>
      </c>
      <c r="L71" s="139">
        <v>-170000</v>
      </c>
      <c r="M71" s="93">
        <v>44888</v>
      </c>
      <c r="N71" s="50">
        <v>44888</v>
      </c>
      <c r="O71" s="50">
        <v>44888</v>
      </c>
      <c r="P71" t="s">
        <v>2686</v>
      </c>
      <c r="Q71" t="s">
        <v>2683</v>
      </c>
      <c r="S71" s="93">
        <v>0</v>
      </c>
      <c r="T71" t="s">
        <v>2684</v>
      </c>
      <c r="X71" s="93"/>
      <c r="Y71" t="s">
        <v>389</v>
      </c>
      <c r="Z71" t="s">
        <v>390</v>
      </c>
      <c r="AA71" t="s">
        <v>2210</v>
      </c>
      <c r="AB71" t="s">
        <v>403</v>
      </c>
      <c r="AC71">
        <v>12337.20033</v>
      </c>
      <c r="AD71" s="93">
        <v>181146</v>
      </c>
      <c r="AH71" t="s">
        <v>1015</v>
      </c>
    </row>
    <row r="72" spans="1:34" x14ac:dyDescent="0.35">
      <c r="A72" t="s">
        <v>349</v>
      </c>
      <c r="B72" s="93">
        <v>12337</v>
      </c>
      <c r="C72" s="93">
        <v>200330</v>
      </c>
      <c r="E72" t="s">
        <v>396</v>
      </c>
      <c r="G72">
        <v>10130886</v>
      </c>
      <c r="H72">
        <v>19305478</v>
      </c>
      <c r="I72" t="s">
        <v>417</v>
      </c>
      <c r="J72">
        <v>11</v>
      </c>
      <c r="K72">
        <v>22</v>
      </c>
      <c r="L72" s="139">
        <v>-50000</v>
      </c>
      <c r="M72" s="93">
        <v>44888</v>
      </c>
      <c r="N72" s="50">
        <v>44888</v>
      </c>
      <c r="O72" s="50">
        <v>44888</v>
      </c>
      <c r="P72" t="s">
        <v>2687</v>
      </c>
      <c r="Q72" t="s">
        <v>2683</v>
      </c>
      <c r="S72" s="93">
        <v>0</v>
      </c>
      <c r="T72" t="s">
        <v>2684</v>
      </c>
      <c r="X72" s="93"/>
      <c r="Y72" t="s">
        <v>389</v>
      </c>
      <c r="Z72" t="s">
        <v>390</v>
      </c>
      <c r="AA72" t="s">
        <v>2210</v>
      </c>
      <c r="AB72" t="s">
        <v>403</v>
      </c>
      <c r="AC72">
        <v>12337.20033</v>
      </c>
      <c r="AD72" s="93">
        <v>181282</v>
      </c>
      <c r="AH72" t="s">
        <v>1015</v>
      </c>
    </row>
    <row r="73" spans="1:34" x14ac:dyDescent="0.35">
      <c r="A73" t="s">
        <v>349</v>
      </c>
      <c r="B73" s="93">
        <v>12337</v>
      </c>
      <c r="C73" s="93">
        <v>200330</v>
      </c>
      <c r="E73" t="s">
        <v>396</v>
      </c>
      <c r="G73">
        <v>10130886</v>
      </c>
      <c r="H73">
        <v>19305478</v>
      </c>
      <c r="I73" t="s">
        <v>417</v>
      </c>
      <c r="J73">
        <v>11</v>
      </c>
      <c r="K73">
        <v>22</v>
      </c>
      <c r="L73" s="139">
        <v>-1088200</v>
      </c>
      <c r="M73" s="93">
        <v>44888</v>
      </c>
      <c r="N73" s="50">
        <v>44888</v>
      </c>
      <c r="O73" s="50">
        <v>44888</v>
      </c>
      <c r="P73" t="s">
        <v>2688</v>
      </c>
      <c r="Q73" t="s">
        <v>2683</v>
      </c>
      <c r="S73" s="93">
        <v>0</v>
      </c>
      <c r="T73" t="s">
        <v>2684</v>
      </c>
      <c r="X73" s="93"/>
      <c r="Y73" t="s">
        <v>389</v>
      </c>
      <c r="Z73" t="s">
        <v>390</v>
      </c>
      <c r="AA73" t="s">
        <v>2210</v>
      </c>
      <c r="AB73" t="s">
        <v>403</v>
      </c>
      <c r="AC73">
        <v>12337.20033</v>
      </c>
      <c r="AD73" s="93">
        <v>181288</v>
      </c>
      <c r="AH73" t="s">
        <v>1015</v>
      </c>
    </row>
    <row r="74" spans="1:34" x14ac:dyDescent="0.35">
      <c r="A74" t="s">
        <v>349</v>
      </c>
      <c r="B74" s="93">
        <v>12337</v>
      </c>
      <c r="C74" s="93">
        <v>200330</v>
      </c>
      <c r="E74" t="s">
        <v>396</v>
      </c>
      <c r="G74">
        <v>10131396</v>
      </c>
      <c r="H74">
        <v>19305677</v>
      </c>
      <c r="I74" t="s">
        <v>417</v>
      </c>
      <c r="J74">
        <v>11</v>
      </c>
      <c r="K74">
        <v>22</v>
      </c>
      <c r="L74" s="139">
        <v>-60000</v>
      </c>
      <c r="M74" s="93">
        <v>44895</v>
      </c>
      <c r="N74" s="50">
        <v>44895</v>
      </c>
      <c r="O74" s="50">
        <v>44890</v>
      </c>
      <c r="P74" t="s">
        <v>2689</v>
      </c>
      <c r="Q74" t="s">
        <v>2624</v>
      </c>
      <c r="S74" s="93">
        <v>0</v>
      </c>
      <c r="T74" t="s">
        <v>2690</v>
      </c>
      <c r="X74" s="93"/>
      <c r="Y74" t="s">
        <v>389</v>
      </c>
      <c r="Z74" t="s">
        <v>390</v>
      </c>
      <c r="AA74" t="s">
        <v>698</v>
      </c>
      <c r="AB74" t="s">
        <v>392</v>
      </c>
      <c r="AC74">
        <v>12337.20033</v>
      </c>
      <c r="AD74" s="93">
        <v>227579</v>
      </c>
      <c r="AH74" t="s">
        <v>1015</v>
      </c>
    </row>
    <row r="75" spans="1:34" x14ac:dyDescent="0.35">
      <c r="A75" t="s">
        <v>346</v>
      </c>
      <c r="B75" s="93">
        <v>12206</v>
      </c>
      <c r="C75" s="93">
        <v>200330</v>
      </c>
      <c r="E75" t="s">
        <v>396</v>
      </c>
      <c r="G75">
        <v>10131396</v>
      </c>
      <c r="H75">
        <v>19305677</v>
      </c>
      <c r="I75" t="s">
        <v>417</v>
      </c>
      <c r="J75">
        <v>11</v>
      </c>
      <c r="K75">
        <v>22</v>
      </c>
      <c r="L75" s="139">
        <v>-200000</v>
      </c>
      <c r="M75" s="93">
        <v>44895</v>
      </c>
      <c r="N75" s="50">
        <v>44895</v>
      </c>
      <c r="O75" s="50">
        <v>44890</v>
      </c>
      <c r="P75" t="s">
        <v>2691</v>
      </c>
      <c r="Q75" t="s">
        <v>2624</v>
      </c>
      <c r="S75" s="93">
        <v>0</v>
      </c>
      <c r="T75" t="s">
        <v>2692</v>
      </c>
      <c r="X75" s="93"/>
      <c r="Y75" t="s">
        <v>389</v>
      </c>
      <c r="Z75" t="s">
        <v>390</v>
      </c>
      <c r="AA75" t="s">
        <v>698</v>
      </c>
      <c r="AB75" t="s">
        <v>392</v>
      </c>
      <c r="AC75">
        <v>12206.20033</v>
      </c>
      <c r="AD75" s="93">
        <v>227501</v>
      </c>
      <c r="AH75" t="s">
        <v>1015</v>
      </c>
    </row>
    <row r="76" spans="1:34" x14ac:dyDescent="0.35">
      <c r="A76" t="s">
        <v>346</v>
      </c>
      <c r="B76" s="93">
        <v>12206</v>
      </c>
      <c r="C76" s="93">
        <v>200330</v>
      </c>
      <c r="E76" t="s">
        <v>396</v>
      </c>
      <c r="G76">
        <v>10131396</v>
      </c>
      <c r="H76">
        <v>19305677</v>
      </c>
      <c r="I76" t="s">
        <v>417</v>
      </c>
      <c r="J76">
        <v>11</v>
      </c>
      <c r="K76">
        <v>22</v>
      </c>
      <c r="L76" s="139">
        <v>-110500</v>
      </c>
      <c r="M76" s="93">
        <v>44895</v>
      </c>
      <c r="N76" s="50">
        <v>44895</v>
      </c>
      <c r="O76" s="50">
        <v>44890</v>
      </c>
      <c r="P76" t="s">
        <v>2693</v>
      </c>
      <c r="Q76" t="s">
        <v>2624</v>
      </c>
      <c r="S76" s="93">
        <v>0</v>
      </c>
      <c r="T76" t="s">
        <v>2694</v>
      </c>
      <c r="X76" s="93"/>
      <c r="Y76" t="s">
        <v>389</v>
      </c>
      <c r="Z76" t="s">
        <v>390</v>
      </c>
      <c r="AA76" t="s">
        <v>698</v>
      </c>
      <c r="AB76" t="s">
        <v>392</v>
      </c>
      <c r="AC76">
        <v>12206.20033</v>
      </c>
      <c r="AD76" s="93">
        <v>227503</v>
      </c>
      <c r="AH76" t="s">
        <v>1015</v>
      </c>
    </row>
    <row r="77" spans="1:34" x14ac:dyDescent="0.35">
      <c r="A77" t="s">
        <v>346</v>
      </c>
      <c r="B77" s="93">
        <v>12206</v>
      </c>
      <c r="C77" s="93">
        <v>200330</v>
      </c>
      <c r="E77" t="s">
        <v>396</v>
      </c>
      <c r="G77">
        <v>10131396</v>
      </c>
      <c r="H77">
        <v>19305677</v>
      </c>
      <c r="I77" t="s">
        <v>417</v>
      </c>
      <c r="J77">
        <v>11</v>
      </c>
      <c r="K77">
        <v>22</v>
      </c>
      <c r="L77" s="139">
        <v>-50000</v>
      </c>
      <c r="M77" s="93">
        <v>44895</v>
      </c>
      <c r="N77" s="50">
        <v>44895</v>
      </c>
      <c r="O77" s="50">
        <v>44890</v>
      </c>
      <c r="P77" t="s">
        <v>2695</v>
      </c>
      <c r="Q77" t="s">
        <v>2624</v>
      </c>
      <c r="S77" s="93">
        <v>0</v>
      </c>
      <c r="T77" t="s">
        <v>2696</v>
      </c>
      <c r="X77" s="93"/>
      <c r="Y77" t="s">
        <v>389</v>
      </c>
      <c r="Z77" t="s">
        <v>390</v>
      </c>
      <c r="AA77" t="s">
        <v>698</v>
      </c>
      <c r="AB77" t="s">
        <v>392</v>
      </c>
      <c r="AC77">
        <v>12206.20033</v>
      </c>
      <c r="AD77" s="93">
        <v>227504</v>
      </c>
      <c r="AH77" t="s">
        <v>1015</v>
      </c>
    </row>
    <row r="78" spans="1:34" x14ac:dyDescent="0.35">
      <c r="A78" t="s">
        <v>346</v>
      </c>
      <c r="B78" s="93">
        <v>12305</v>
      </c>
      <c r="C78" s="93">
        <v>200330</v>
      </c>
      <c r="E78" t="s">
        <v>382</v>
      </c>
      <c r="G78">
        <v>10120514</v>
      </c>
      <c r="H78">
        <v>1454295</v>
      </c>
      <c r="I78" t="s">
        <v>383</v>
      </c>
      <c r="J78">
        <v>11</v>
      </c>
      <c r="K78">
        <v>22</v>
      </c>
      <c r="L78" s="139">
        <v>300000</v>
      </c>
      <c r="M78" s="93">
        <v>44727</v>
      </c>
      <c r="N78" s="50">
        <v>44869</v>
      </c>
      <c r="O78" s="50">
        <v>44869</v>
      </c>
      <c r="P78" t="s">
        <v>2697</v>
      </c>
      <c r="Q78" t="s">
        <v>2698</v>
      </c>
      <c r="R78" t="s">
        <v>2699</v>
      </c>
      <c r="S78" s="93" t="s">
        <v>2700</v>
      </c>
      <c r="T78" t="s">
        <v>2701</v>
      </c>
      <c r="X78" s="93"/>
      <c r="Y78" t="s">
        <v>389</v>
      </c>
      <c r="Z78" t="s">
        <v>390</v>
      </c>
      <c r="AA78" t="s">
        <v>391</v>
      </c>
      <c r="AB78" t="s">
        <v>392</v>
      </c>
      <c r="AC78">
        <v>12305.20033</v>
      </c>
      <c r="AD78" s="93">
        <v>222013</v>
      </c>
      <c r="AH78">
        <v>222013</v>
      </c>
    </row>
    <row r="79" spans="1:34" x14ac:dyDescent="0.35">
      <c r="A79" t="s">
        <v>346</v>
      </c>
      <c r="B79" s="93">
        <v>12305</v>
      </c>
      <c r="C79" s="93">
        <v>200330</v>
      </c>
      <c r="E79" t="s">
        <v>382</v>
      </c>
      <c r="G79">
        <v>10120514</v>
      </c>
      <c r="H79">
        <v>1454295</v>
      </c>
      <c r="I79" t="s">
        <v>383</v>
      </c>
      <c r="J79">
        <v>11</v>
      </c>
      <c r="K79">
        <v>22</v>
      </c>
      <c r="L79" s="139">
        <v>-130393.33</v>
      </c>
      <c r="M79" s="93">
        <v>44727</v>
      </c>
      <c r="N79" s="50">
        <v>44869</v>
      </c>
      <c r="O79" s="50">
        <v>44869</v>
      </c>
      <c r="P79" t="s">
        <v>2133</v>
      </c>
      <c r="Q79" t="s">
        <v>2698</v>
      </c>
      <c r="R79" t="s">
        <v>2699</v>
      </c>
      <c r="S79" s="93" t="s">
        <v>2700</v>
      </c>
      <c r="T79" t="s">
        <v>2701</v>
      </c>
      <c r="X79" s="93"/>
      <c r="Y79" t="s">
        <v>389</v>
      </c>
      <c r="Z79" t="s">
        <v>390</v>
      </c>
      <c r="AA79" t="s">
        <v>391</v>
      </c>
      <c r="AB79" t="s">
        <v>392</v>
      </c>
      <c r="AC79">
        <v>12305.20033</v>
      </c>
      <c r="AD79" s="93">
        <v>222013</v>
      </c>
      <c r="AH79">
        <v>222013</v>
      </c>
    </row>
    <row r="80" spans="1:34" x14ac:dyDescent="0.35">
      <c r="A80" t="s">
        <v>346</v>
      </c>
      <c r="B80" s="93">
        <v>12305</v>
      </c>
      <c r="C80" s="93">
        <v>200330</v>
      </c>
      <c r="E80" t="s">
        <v>396</v>
      </c>
      <c r="G80">
        <v>10131396</v>
      </c>
      <c r="H80">
        <v>19305677</v>
      </c>
      <c r="I80" t="s">
        <v>417</v>
      </c>
      <c r="J80">
        <v>11</v>
      </c>
      <c r="K80">
        <v>22</v>
      </c>
      <c r="L80" s="139">
        <v>-110500</v>
      </c>
      <c r="M80" s="93">
        <v>44895</v>
      </c>
      <c r="N80" s="50">
        <v>44895</v>
      </c>
      <c r="O80" s="50">
        <v>44890</v>
      </c>
      <c r="P80" t="s">
        <v>2702</v>
      </c>
      <c r="Q80" t="s">
        <v>2624</v>
      </c>
      <c r="S80" s="93">
        <v>0</v>
      </c>
      <c r="T80" t="s">
        <v>2703</v>
      </c>
      <c r="X80" s="93"/>
      <c r="Y80" t="s">
        <v>389</v>
      </c>
      <c r="Z80" t="s">
        <v>390</v>
      </c>
      <c r="AA80" t="s">
        <v>698</v>
      </c>
      <c r="AB80" t="s">
        <v>392</v>
      </c>
      <c r="AC80">
        <v>12305.20033</v>
      </c>
      <c r="AD80" s="93">
        <v>227550</v>
      </c>
      <c r="AH80" t="s">
        <v>1015</v>
      </c>
    </row>
    <row r="81" spans="1:34" x14ac:dyDescent="0.35">
      <c r="A81" t="s">
        <v>346</v>
      </c>
      <c r="B81" s="93">
        <v>12306</v>
      </c>
      <c r="C81" s="93">
        <v>200330</v>
      </c>
      <c r="E81" t="s">
        <v>396</v>
      </c>
      <c r="G81">
        <v>10121271</v>
      </c>
      <c r="H81">
        <v>19263316</v>
      </c>
      <c r="I81" t="s">
        <v>417</v>
      </c>
      <c r="J81">
        <v>11</v>
      </c>
      <c r="K81">
        <v>22</v>
      </c>
      <c r="L81" s="139">
        <v>-71779.66</v>
      </c>
      <c r="M81" s="93">
        <v>44872</v>
      </c>
      <c r="N81" s="50">
        <v>44872</v>
      </c>
      <c r="O81" s="50">
        <v>44872</v>
      </c>
      <c r="P81" t="s">
        <v>2541</v>
      </c>
      <c r="Q81" t="s">
        <v>2704</v>
      </c>
      <c r="S81" s="93">
        <v>0</v>
      </c>
      <c r="T81" t="s">
        <v>2271</v>
      </c>
      <c r="W81" s="89">
        <v>44835</v>
      </c>
      <c r="X81" s="93"/>
      <c r="Y81" t="s">
        <v>389</v>
      </c>
      <c r="Z81" t="s">
        <v>390</v>
      </c>
      <c r="AA81" t="s">
        <v>438</v>
      </c>
      <c r="AB81" t="s">
        <v>2094</v>
      </c>
      <c r="AC81">
        <v>12306.20033</v>
      </c>
      <c r="AD81" s="93">
        <v>224323</v>
      </c>
      <c r="AH81">
        <v>224323</v>
      </c>
    </row>
    <row r="82" spans="1:34" x14ac:dyDescent="0.35">
      <c r="A82" t="s">
        <v>346</v>
      </c>
      <c r="B82" s="93">
        <v>12306</v>
      </c>
      <c r="C82" s="93">
        <v>200330</v>
      </c>
      <c r="E82" t="s">
        <v>396</v>
      </c>
      <c r="G82">
        <v>10121271</v>
      </c>
      <c r="H82">
        <v>19263316</v>
      </c>
      <c r="I82" t="s">
        <v>417</v>
      </c>
      <c r="J82">
        <v>11</v>
      </c>
      <c r="K82">
        <v>22</v>
      </c>
      <c r="L82" s="139">
        <v>71779.66</v>
      </c>
      <c r="M82" s="93">
        <v>44872</v>
      </c>
      <c r="N82" s="50">
        <v>44872</v>
      </c>
      <c r="O82" s="50">
        <v>44872</v>
      </c>
      <c r="P82" t="s">
        <v>2541</v>
      </c>
      <c r="Q82" t="s">
        <v>2704</v>
      </c>
      <c r="S82" s="93">
        <v>0</v>
      </c>
      <c r="T82" t="s">
        <v>2271</v>
      </c>
      <c r="W82" s="89">
        <v>44835</v>
      </c>
      <c r="X82" s="93"/>
      <c r="Y82" t="s">
        <v>389</v>
      </c>
      <c r="Z82" t="s">
        <v>390</v>
      </c>
      <c r="AA82" t="s">
        <v>438</v>
      </c>
      <c r="AB82" t="s">
        <v>2094</v>
      </c>
      <c r="AC82">
        <v>12306.20033</v>
      </c>
      <c r="AD82" s="93">
        <v>226962</v>
      </c>
      <c r="AH82">
        <v>226962</v>
      </c>
    </row>
    <row r="83" spans="1:34" x14ac:dyDescent="0.35">
      <c r="A83" t="s">
        <v>346</v>
      </c>
      <c r="B83" s="93">
        <v>12307</v>
      </c>
      <c r="C83" s="93">
        <v>200330</v>
      </c>
      <c r="E83" t="s">
        <v>382</v>
      </c>
      <c r="G83">
        <v>10121105</v>
      </c>
      <c r="H83">
        <v>1454391</v>
      </c>
      <c r="I83" t="s">
        <v>383</v>
      </c>
      <c r="J83">
        <v>11</v>
      </c>
      <c r="K83">
        <v>22</v>
      </c>
      <c r="L83" s="139">
        <v>359360</v>
      </c>
      <c r="M83" s="93">
        <v>44833</v>
      </c>
      <c r="N83" s="50">
        <v>44872</v>
      </c>
      <c r="O83" s="50">
        <v>44872</v>
      </c>
      <c r="P83" t="s">
        <v>2705</v>
      </c>
      <c r="Q83" t="s">
        <v>2706</v>
      </c>
      <c r="R83" t="s">
        <v>2707</v>
      </c>
      <c r="S83" s="93" t="s">
        <v>2708</v>
      </c>
      <c r="T83" t="s">
        <v>2709</v>
      </c>
      <c r="X83" s="93"/>
      <c r="Y83" t="s">
        <v>389</v>
      </c>
      <c r="Z83" t="s">
        <v>390</v>
      </c>
      <c r="AA83" t="s">
        <v>391</v>
      </c>
      <c r="AB83" t="s">
        <v>392</v>
      </c>
      <c r="AC83">
        <v>12307.20033</v>
      </c>
      <c r="AD83" s="93">
        <v>221196</v>
      </c>
      <c r="AH83">
        <v>221196</v>
      </c>
    </row>
    <row r="84" spans="1:34" x14ac:dyDescent="0.35">
      <c r="A84" t="s">
        <v>347</v>
      </c>
      <c r="B84" s="93">
        <v>12211</v>
      </c>
      <c r="C84" s="93">
        <v>200330</v>
      </c>
      <c r="E84" t="s">
        <v>396</v>
      </c>
      <c r="G84">
        <v>10115739</v>
      </c>
      <c r="H84">
        <v>19232323</v>
      </c>
      <c r="I84" t="s">
        <v>417</v>
      </c>
      <c r="J84">
        <v>11</v>
      </c>
      <c r="K84">
        <v>22</v>
      </c>
      <c r="L84" s="139">
        <v>45000</v>
      </c>
      <c r="M84" s="93">
        <v>44866</v>
      </c>
      <c r="N84" s="50">
        <v>44866</v>
      </c>
      <c r="O84" s="50">
        <v>44861</v>
      </c>
      <c r="P84" t="s">
        <v>2710</v>
      </c>
      <c r="Q84" t="s">
        <v>2711</v>
      </c>
      <c r="S84" s="93">
        <v>0</v>
      </c>
      <c r="T84" t="s">
        <v>919</v>
      </c>
      <c r="X84" s="93"/>
      <c r="Y84" t="s">
        <v>389</v>
      </c>
      <c r="Z84" t="s">
        <v>390</v>
      </c>
      <c r="AA84" t="s">
        <v>458</v>
      </c>
      <c r="AB84" t="s">
        <v>392</v>
      </c>
      <c r="AC84">
        <v>12211.20033</v>
      </c>
      <c r="AD84" s="93">
        <v>214851</v>
      </c>
      <c r="AH84">
        <v>214851</v>
      </c>
    </row>
    <row r="85" spans="1:34" x14ac:dyDescent="0.35">
      <c r="A85" t="s">
        <v>347</v>
      </c>
      <c r="B85" s="93">
        <v>12211</v>
      </c>
      <c r="C85" s="93">
        <v>200330</v>
      </c>
      <c r="E85" t="s">
        <v>412</v>
      </c>
      <c r="G85">
        <v>10129648</v>
      </c>
      <c r="H85">
        <v>4056240</v>
      </c>
      <c r="I85" t="s">
        <v>413</v>
      </c>
      <c r="J85">
        <v>11</v>
      </c>
      <c r="K85">
        <v>22</v>
      </c>
      <c r="L85" s="139">
        <v>6173.52</v>
      </c>
      <c r="M85" s="93">
        <v>44895</v>
      </c>
      <c r="N85" s="50">
        <v>44886</v>
      </c>
      <c r="O85" s="50">
        <v>44886</v>
      </c>
      <c r="P85" t="s">
        <v>414</v>
      </c>
      <c r="Q85" t="s">
        <v>35</v>
      </c>
      <c r="S85" s="93" t="s">
        <v>2712</v>
      </c>
      <c r="T85" t="s">
        <v>2713</v>
      </c>
      <c r="X85" s="93"/>
      <c r="Y85" t="s">
        <v>389</v>
      </c>
      <c r="Z85" t="s">
        <v>390</v>
      </c>
      <c r="AA85" t="s">
        <v>2714</v>
      </c>
      <c r="AB85" t="s">
        <v>2714</v>
      </c>
      <c r="AC85">
        <v>12211.20033</v>
      </c>
      <c r="AD85" s="93"/>
      <c r="AH85" t="s">
        <v>1015</v>
      </c>
    </row>
    <row r="86" spans="1:34" x14ac:dyDescent="0.35">
      <c r="A86" t="s">
        <v>347</v>
      </c>
      <c r="B86" s="93">
        <v>12211</v>
      </c>
      <c r="C86" s="93">
        <v>200330</v>
      </c>
      <c r="E86" t="s">
        <v>396</v>
      </c>
      <c r="G86">
        <v>10122267</v>
      </c>
      <c r="H86">
        <v>19263399</v>
      </c>
      <c r="I86" t="s">
        <v>417</v>
      </c>
      <c r="J86">
        <v>11</v>
      </c>
      <c r="K86">
        <v>22</v>
      </c>
      <c r="L86" s="139">
        <v>-2350000</v>
      </c>
      <c r="M86" s="93">
        <v>44895</v>
      </c>
      <c r="N86" s="50">
        <v>44895</v>
      </c>
      <c r="O86" s="50">
        <v>44874</v>
      </c>
      <c r="P86" t="s">
        <v>2715</v>
      </c>
      <c r="Q86" t="s">
        <v>2716</v>
      </c>
      <c r="S86" s="93">
        <v>0</v>
      </c>
      <c r="T86" t="s">
        <v>2717</v>
      </c>
      <c r="X86" s="93"/>
      <c r="Y86" t="s">
        <v>389</v>
      </c>
      <c r="Z86" t="s">
        <v>390</v>
      </c>
      <c r="AA86" t="s">
        <v>458</v>
      </c>
      <c r="AB86" t="s">
        <v>392</v>
      </c>
      <c r="AC86">
        <v>12211.20033</v>
      </c>
      <c r="AD86" s="93"/>
      <c r="AH86" t="s">
        <v>1015</v>
      </c>
    </row>
    <row r="87" spans="1:34" x14ac:dyDescent="0.35">
      <c r="A87" t="s">
        <v>347</v>
      </c>
      <c r="B87" s="93">
        <v>12211</v>
      </c>
      <c r="C87" s="93">
        <v>200330</v>
      </c>
      <c r="E87" t="s">
        <v>396</v>
      </c>
      <c r="G87">
        <v>10122267</v>
      </c>
      <c r="H87">
        <v>19263399</v>
      </c>
      <c r="I87" t="s">
        <v>417</v>
      </c>
      <c r="J87">
        <v>11</v>
      </c>
      <c r="K87">
        <v>22</v>
      </c>
      <c r="L87" s="139">
        <v>562500</v>
      </c>
      <c r="M87" s="93">
        <v>44895</v>
      </c>
      <c r="N87" s="50">
        <v>44895</v>
      </c>
      <c r="O87" s="50">
        <v>44874</v>
      </c>
      <c r="P87" t="s">
        <v>2718</v>
      </c>
      <c r="Q87" t="s">
        <v>2716</v>
      </c>
      <c r="S87" s="93">
        <v>0</v>
      </c>
      <c r="T87" t="s">
        <v>2717</v>
      </c>
      <c r="X87" s="93"/>
      <c r="Y87" t="s">
        <v>389</v>
      </c>
      <c r="Z87" t="s">
        <v>390</v>
      </c>
      <c r="AA87" t="s">
        <v>458</v>
      </c>
      <c r="AB87" t="s">
        <v>392</v>
      </c>
      <c r="AC87">
        <v>12211.20033</v>
      </c>
      <c r="AD87" s="93"/>
      <c r="AH87" t="s">
        <v>1015</v>
      </c>
    </row>
    <row r="88" spans="1:34" x14ac:dyDescent="0.35">
      <c r="A88" t="s">
        <v>347</v>
      </c>
      <c r="B88" s="93">
        <v>12211</v>
      </c>
      <c r="C88" s="93">
        <v>200330</v>
      </c>
      <c r="E88" t="s">
        <v>396</v>
      </c>
      <c r="G88">
        <v>10122267</v>
      </c>
      <c r="H88">
        <v>19263399</v>
      </c>
      <c r="I88" t="s">
        <v>417</v>
      </c>
      <c r="J88">
        <v>11</v>
      </c>
      <c r="K88">
        <v>22</v>
      </c>
      <c r="L88" s="139">
        <v>562500</v>
      </c>
      <c r="M88" s="93">
        <v>44895</v>
      </c>
      <c r="N88" s="50">
        <v>44895</v>
      </c>
      <c r="O88" s="50">
        <v>44874</v>
      </c>
      <c r="P88" t="s">
        <v>2719</v>
      </c>
      <c r="Q88" t="s">
        <v>2716</v>
      </c>
      <c r="S88" s="93">
        <v>0</v>
      </c>
      <c r="T88" t="s">
        <v>2717</v>
      </c>
      <c r="X88" s="93"/>
      <c r="Y88" t="s">
        <v>389</v>
      </c>
      <c r="Z88" t="s">
        <v>390</v>
      </c>
      <c r="AA88" t="s">
        <v>458</v>
      </c>
      <c r="AB88" t="s">
        <v>392</v>
      </c>
      <c r="AC88">
        <v>12211.20033</v>
      </c>
      <c r="AD88" s="93"/>
      <c r="AH88" t="s">
        <v>1015</v>
      </c>
    </row>
    <row r="89" spans="1:34" x14ac:dyDescent="0.35">
      <c r="A89" t="s">
        <v>347</v>
      </c>
      <c r="B89" s="93">
        <v>12211</v>
      </c>
      <c r="C89" s="93">
        <v>200330</v>
      </c>
      <c r="E89" t="s">
        <v>396</v>
      </c>
      <c r="G89">
        <v>10122267</v>
      </c>
      <c r="H89">
        <v>19263399</v>
      </c>
      <c r="I89" t="s">
        <v>417</v>
      </c>
      <c r="J89">
        <v>11</v>
      </c>
      <c r="K89">
        <v>22</v>
      </c>
      <c r="L89" s="139">
        <v>562500</v>
      </c>
      <c r="M89" s="93">
        <v>44895</v>
      </c>
      <c r="N89" s="50">
        <v>44895</v>
      </c>
      <c r="O89" s="50">
        <v>44874</v>
      </c>
      <c r="P89" t="s">
        <v>2720</v>
      </c>
      <c r="Q89" t="s">
        <v>2716</v>
      </c>
      <c r="S89" s="93">
        <v>0</v>
      </c>
      <c r="T89" t="s">
        <v>2717</v>
      </c>
      <c r="X89" s="93"/>
      <c r="Y89" t="s">
        <v>389</v>
      </c>
      <c r="Z89" t="s">
        <v>390</v>
      </c>
      <c r="AA89" t="s">
        <v>458</v>
      </c>
      <c r="AB89" t="s">
        <v>392</v>
      </c>
      <c r="AC89">
        <v>12211.20033</v>
      </c>
      <c r="AD89" s="93"/>
      <c r="AH89" t="s">
        <v>1015</v>
      </c>
    </row>
    <row r="90" spans="1:34" x14ac:dyDescent="0.35">
      <c r="A90" t="s">
        <v>347</v>
      </c>
      <c r="B90" s="93">
        <v>12211</v>
      </c>
      <c r="C90" s="93">
        <v>200330</v>
      </c>
      <c r="E90" t="s">
        <v>396</v>
      </c>
      <c r="G90">
        <v>10122267</v>
      </c>
      <c r="H90">
        <v>19263399</v>
      </c>
      <c r="I90" t="s">
        <v>417</v>
      </c>
      <c r="J90">
        <v>11</v>
      </c>
      <c r="K90">
        <v>22</v>
      </c>
      <c r="L90" s="139">
        <v>562500</v>
      </c>
      <c r="M90" s="93">
        <v>44895</v>
      </c>
      <c r="N90" s="50">
        <v>44895</v>
      </c>
      <c r="O90" s="50">
        <v>44874</v>
      </c>
      <c r="P90" t="s">
        <v>2721</v>
      </c>
      <c r="Q90" t="s">
        <v>2716</v>
      </c>
      <c r="S90" s="93">
        <v>0</v>
      </c>
      <c r="T90" t="s">
        <v>2717</v>
      </c>
      <c r="X90" s="93"/>
      <c r="Y90" t="s">
        <v>389</v>
      </c>
      <c r="Z90" t="s">
        <v>390</v>
      </c>
      <c r="AA90" t="s">
        <v>458</v>
      </c>
      <c r="AB90" t="s">
        <v>392</v>
      </c>
      <c r="AC90">
        <v>12211.20033</v>
      </c>
      <c r="AD90" s="93"/>
      <c r="AH90" t="s">
        <v>1015</v>
      </c>
    </row>
    <row r="91" spans="1:34" x14ac:dyDescent="0.35">
      <c r="A91" t="s">
        <v>347</v>
      </c>
      <c r="B91" s="93">
        <v>12211</v>
      </c>
      <c r="C91" s="93">
        <v>200330</v>
      </c>
      <c r="E91" t="s">
        <v>396</v>
      </c>
      <c r="G91">
        <v>10122267</v>
      </c>
      <c r="H91">
        <v>19263399</v>
      </c>
      <c r="I91" t="s">
        <v>417</v>
      </c>
      <c r="J91">
        <v>11</v>
      </c>
      <c r="K91">
        <v>22</v>
      </c>
      <c r="L91" s="139">
        <v>74640</v>
      </c>
      <c r="M91" s="93">
        <v>44895</v>
      </c>
      <c r="N91" s="50">
        <v>44895</v>
      </c>
      <c r="O91" s="50">
        <v>44874</v>
      </c>
      <c r="P91" t="s">
        <v>2721</v>
      </c>
      <c r="Q91" t="s">
        <v>2716</v>
      </c>
      <c r="S91" s="93">
        <v>0</v>
      </c>
      <c r="T91" t="s">
        <v>2717</v>
      </c>
      <c r="X91" s="93"/>
      <c r="Y91" t="s">
        <v>389</v>
      </c>
      <c r="Z91" t="s">
        <v>390</v>
      </c>
      <c r="AA91" t="s">
        <v>458</v>
      </c>
      <c r="AB91" t="s">
        <v>392</v>
      </c>
      <c r="AC91">
        <v>12211.20033</v>
      </c>
      <c r="AD91" s="93"/>
      <c r="AH91" t="s">
        <v>1015</v>
      </c>
    </row>
    <row r="92" spans="1:34" x14ac:dyDescent="0.35">
      <c r="A92" t="s">
        <v>347</v>
      </c>
      <c r="B92" s="93">
        <v>12211</v>
      </c>
      <c r="C92" s="93">
        <v>200330</v>
      </c>
      <c r="E92" t="s">
        <v>396</v>
      </c>
      <c r="G92">
        <v>10122267</v>
      </c>
      <c r="H92">
        <v>19263399</v>
      </c>
      <c r="I92" t="s">
        <v>417</v>
      </c>
      <c r="J92">
        <v>11</v>
      </c>
      <c r="K92">
        <v>22</v>
      </c>
      <c r="L92" s="139">
        <v>-1575674</v>
      </c>
      <c r="M92" s="93">
        <v>44895</v>
      </c>
      <c r="N92" s="50">
        <v>44895</v>
      </c>
      <c r="O92" s="50">
        <v>44874</v>
      </c>
      <c r="P92" t="s">
        <v>2722</v>
      </c>
      <c r="Q92" t="s">
        <v>2716</v>
      </c>
      <c r="S92" s="93">
        <v>0</v>
      </c>
      <c r="T92" t="s">
        <v>2717</v>
      </c>
      <c r="X92" s="93"/>
      <c r="Y92" t="s">
        <v>389</v>
      </c>
      <c r="Z92" t="s">
        <v>390</v>
      </c>
      <c r="AA92" t="s">
        <v>458</v>
      </c>
      <c r="AB92" t="s">
        <v>392</v>
      </c>
      <c r="AC92">
        <v>12211.20033</v>
      </c>
      <c r="AD92" s="93">
        <v>183972</v>
      </c>
      <c r="AH92" t="s">
        <v>1015</v>
      </c>
    </row>
    <row r="93" spans="1:34" x14ac:dyDescent="0.35">
      <c r="A93" t="s">
        <v>347</v>
      </c>
      <c r="B93" s="93">
        <v>12211</v>
      </c>
      <c r="C93" s="93">
        <v>200330</v>
      </c>
      <c r="E93" t="s">
        <v>396</v>
      </c>
      <c r="G93">
        <v>10122267</v>
      </c>
      <c r="H93">
        <v>19263399</v>
      </c>
      <c r="I93" t="s">
        <v>417</v>
      </c>
      <c r="J93">
        <v>11</v>
      </c>
      <c r="K93">
        <v>22</v>
      </c>
      <c r="L93" s="139">
        <v>630269.6</v>
      </c>
      <c r="M93" s="93">
        <v>44895</v>
      </c>
      <c r="N93" s="50">
        <v>44895</v>
      </c>
      <c r="O93" s="50">
        <v>44874</v>
      </c>
      <c r="P93" t="s">
        <v>2723</v>
      </c>
      <c r="Q93" t="s">
        <v>2716</v>
      </c>
      <c r="S93" s="93">
        <v>0</v>
      </c>
      <c r="T93" t="s">
        <v>2717</v>
      </c>
      <c r="X93" s="93"/>
      <c r="Y93" t="s">
        <v>389</v>
      </c>
      <c r="Z93" t="s">
        <v>390</v>
      </c>
      <c r="AA93" t="s">
        <v>458</v>
      </c>
      <c r="AB93" t="s">
        <v>392</v>
      </c>
      <c r="AC93">
        <v>12211.20033</v>
      </c>
      <c r="AD93" s="93">
        <v>183972</v>
      </c>
      <c r="AH93" t="s">
        <v>1015</v>
      </c>
    </row>
    <row r="94" spans="1:34" x14ac:dyDescent="0.35">
      <c r="A94" t="s">
        <v>347</v>
      </c>
      <c r="B94" s="93">
        <v>12211</v>
      </c>
      <c r="C94" s="93">
        <v>200330</v>
      </c>
      <c r="E94" t="s">
        <v>396</v>
      </c>
      <c r="G94">
        <v>10122267</v>
      </c>
      <c r="H94">
        <v>19263399</v>
      </c>
      <c r="I94" t="s">
        <v>417</v>
      </c>
      <c r="J94">
        <v>11</v>
      </c>
      <c r="K94">
        <v>22</v>
      </c>
      <c r="L94" s="139">
        <v>630269.6</v>
      </c>
      <c r="M94" s="93">
        <v>44895</v>
      </c>
      <c r="N94" s="50">
        <v>44895</v>
      </c>
      <c r="O94" s="50">
        <v>44874</v>
      </c>
      <c r="P94" t="s">
        <v>2724</v>
      </c>
      <c r="Q94" t="s">
        <v>2716</v>
      </c>
      <c r="S94" s="93">
        <v>0</v>
      </c>
      <c r="T94" t="s">
        <v>2717</v>
      </c>
      <c r="X94" s="93"/>
      <c r="Y94" t="s">
        <v>389</v>
      </c>
      <c r="Z94" t="s">
        <v>390</v>
      </c>
      <c r="AA94" t="s">
        <v>458</v>
      </c>
      <c r="AB94" t="s">
        <v>392</v>
      </c>
      <c r="AC94">
        <v>12211.20033</v>
      </c>
      <c r="AD94" s="93">
        <v>183972</v>
      </c>
      <c r="AH94" t="s">
        <v>1015</v>
      </c>
    </row>
    <row r="95" spans="1:34" x14ac:dyDescent="0.35">
      <c r="A95" t="s">
        <v>347</v>
      </c>
      <c r="B95" s="93">
        <v>12211</v>
      </c>
      <c r="C95" s="93">
        <v>200330</v>
      </c>
      <c r="E95" t="s">
        <v>396</v>
      </c>
      <c r="G95">
        <v>10122267</v>
      </c>
      <c r="H95">
        <v>19263399</v>
      </c>
      <c r="I95" t="s">
        <v>417</v>
      </c>
      <c r="J95">
        <v>11</v>
      </c>
      <c r="K95">
        <v>22</v>
      </c>
      <c r="L95" s="139">
        <v>-180600</v>
      </c>
      <c r="M95" s="93">
        <v>44895</v>
      </c>
      <c r="N95" s="50">
        <v>44895</v>
      </c>
      <c r="O95" s="50">
        <v>44874</v>
      </c>
      <c r="P95" t="s">
        <v>2725</v>
      </c>
      <c r="Q95" t="s">
        <v>2716</v>
      </c>
      <c r="S95" s="93">
        <v>0</v>
      </c>
      <c r="T95" t="s">
        <v>2726</v>
      </c>
      <c r="X95" s="93"/>
      <c r="Y95" t="s">
        <v>389</v>
      </c>
      <c r="Z95" t="s">
        <v>390</v>
      </c>
      <c r="AA95" t="s">
        <v>458</v>
      </c>
      <c r="AB95" t="s">
        <v>392</v>
      </c>
      <c r="AC95">
        <v>12211.20033</v>
      </c>
      <c r="AD95" s="93">
        <v>192555</v>
      </c>
      <c r="AH95" t="s">
        <v>1015</v>
      </c>
    </row>
    <row r="96" spans="1:34" x14ac:dyDescent="0.35">
      <c r="A96" t="s">
        <v>347</v>
      </c>
      <c r="B96" s="93">
        <v>12211</v>
      </c>
      <c r="C96" s="93">
        <v>200330</v>
      </c>
      <c r="E96" t="s">
        <v>396</v>
      </c>
      <c r="G96">
        <v>10122267</v>
      </c>
      <c r="H96">
        <v>19263399</v>
      </c>
      <c r="I96" t="s">
        <v>417</v>
      </c>
      <c r="J96">
        <v>11</v>
      </c>
      <c r="K96">
        <v>22</v>
      </c>
      <c r="L96" s="139">
        <v>-82444.800000000003</v>
      </c>
      <c r="M96" s="93">
        <v>44895</v>
      </c>
      <c r="N96" s="50">
        <v>44895</v>
      </c>
      <c r="O96" s="50">
        <v>44874</v>
      </c>
      <c r="P96" t="s">
        <v>2727</v>
      </c>
      <c r="Q96" t="s">
        <v>2716</v>
      </c>
      <c r="S96" s="93">
        <v>0</v>
      </c>
      <c r="T96" t="s">
        <v>2728</v>
      </c>
      <c r="X96" s="93"/>
      <c r="Y96" t="s">
        <v>389</v>
      </c>
      <c r="Z96" t="s">
        <v>390</v>
      </c>
      <c r="AA96" t="s">
        <v>458</v>
      </c>
      <c r="AB96" t="s">
        <v>392</v>
      </c>
      <c r="AC96">
        <v>12211.20033</v>
      </c>
      <c r="AD96" s="93">
        <v>193246</v>
      </c>
      <c r="AH96" t="s">
        <v>1015</v>
      </c>
    </row>
    <row r="97" spans="1:34" x14ac:dyDescent="0.35">
      <c r="A97" t="s">
        <v>347</v>
      </c>
      <c r="B97" s="93">
        <v>12211</v>
      </c>
      <c r="C97" s="93">
        <v>200330</v>
      </c>
      <c r="E97" t="s">
        <v>396</v>
      </c>
      <c r="G97">
        <v>10122267</v>
      </c>
      <c r="H97">
        <v>19263399</v>
      </c>
      <c r="I97" t="s">
        <v>417</v>
      </c>
      <c r="J97">
        <v>11</v>
      </c>
      <c r="K97">
        <v>22</v>
      </c>
      <c r="L97" s="139">
        <v>-1117222.72</v>
      </c>
      <c r="M97" s="93">
        <v>44895</v>
      </c>
      <c r="N97" s="50">
        <v>44895</v>
      </c>
      <c r="O97" s="50">
        <v>44874</v>
      </c>
      <c r="P97" t="s">
        <v>2727</v>
      </c>
      <c r="Q97" t="s">
        <v>2716</v>
      </c>
      <c r="S97" s="93">
        <v>0</v>
      </c>
      <c r="T97" t="s">
        <v>2726</v>
      </c>
      <c r="X97" s="93"/>
      <c r="Y97" t="s">
        <v>389</v>
      </c>
      <c r="Z97" t="s">
        <v>390</v>
      </c>
      <c r="AA97" t="s">
        <v>458</v>
      </c>
      <c r="AB97" t="s">
        <v>392</v>
      </c>
      <c r="AC97">
        <v>12211.20033</v>
      </c>
      <c r="AD97" s="93">
        <v>193246</v>
      </c>
      <c r="AH97" t="s">
        <v>1015</v>
      </c>
    </row>
    <row r="98" spans="1:34" x14ac:dyDescent="0.35">
      <c r="A98" t="s">
        <v>347</v>
      </c>
      <c r="B98" s="93">
        <v>12211</v>
      </c>
      <c r="C98" s="93">
        <v>200330</v>
      </c>
      <c r="E98" t="s">
        <v>396</v>
      </c>
      <c r="G98">
        <v>10122267</v>
      </c>
      <c r="H98">
        <v>19263399</v>
      </c>
      <c r="I98" t="s">
        <v>417</v>
      </c>
      <c r="J98">
        <v>11</v>
      </c>
      <c r="K98">
        <v>22</v>
      </c>
      <c r="L98" s="139">
        <v>937475.46</v>
      </c>
      <c r="M98" s="93">
        <v>44895</v>
      </c>
      <c r="N98" s="50">
        <v>44895</v>
      </c>
      <c r="O98" s="50">
        <v>44874</v>
      </c>
      <c r="P98" t="s">
        <v>2729</v>
      </c>
      <c r="Q98" t="s">
        <v>2716</v>
      </c>
      <c r="S98" s="93">
        <v>0</v>
      </c>
      <c r="T98" t="s">
        <v>2726</v>
      </c>
      <c r="X98" s="93"/>
      <c r="Y98" t="s">
        <v>389</v>
      </c>
      <c r="Z98" t="s">
        <v>390</v>
      </c>
      <c r="AA98" t="s">
        <v>458</v>
      </c>
      <c r="AB98" t="s">
        <v>392</v>
      </c>
      <c r="AC98">
        <v>12211.20033</v>
      </c>
      <c r="AD98" s="93">
        <v>193246</v>
      </c>
      <c r="AH98" t="s">
        <v>1015</v>
      </c>
    </row>
    <row r="99" spans="1:34" x14ac:dyDescent="0.35">
      <c r="A99" t="s">
        <v>347</v>
      </c>
      <c r="B99" s="93">
        <v>12211</v>
      </c>
      <c r="C99" s="93">
        <v>200330</v>
      </c>
      <c r="E99" t="s">
        <v>396</v>
      </c>
      <c r="G99">
        <v>10122267</v>
      </c>
      <c r="H99">
        <v>19263399</v>
      </c>
      <c r="I99" t="s">
        <v>417</v>
      </c>
      <c r="J99">
        <v>11</v>
      </c>
      <c r="K99">
        <v>22</v>
      </c>
      <c r="L99" s="139">
        <v>476431.06</v>
      </c>
      <c r="M99" s="93">
        <v>44895</v>
      </c>
      <c r="N99" s="50">
        <v>44895</v>
      </c>
      <c r="O99" s="50">
        <v>44874</v>
      </c>
      <c r="P99" t="s">
        <v>2730</v>
      </c>
      <c r="Q99" t="s">
        <v>2716</v>
      </c>
      <c r="S99" s="93">
        <v>0</v>
      </c>
      <c r="T99" t="s">
        <v>2717</v>
      </c>
      <c r="X99" s="93"/>
      <c r="Y99" t="s">
        <v>389</v>
      </c>
      <c r="Z99" t="s">
        <v>390</v>
      </c>
      <c r="AA99" t="s">
        <v>458</v>
      </c>
      <c r="AB99" t="s">
        <v>392</v>
      </c>
      <c r="AC99">
        <v>12211.20033</v>
      </c>
      <c r="AD99" s="93">
        <v>218652</v>
      </c>
      <c r="AH99">
        <v>218652</v>
      </c>
    </row>
    <row r="100" spans="1:34" x14ac:dyDescent="0.35">
      <c r="A100" t="s">
        <v>347</v>
      </c>
      <c r="B100" s="93">
        <v>12211</v>
      </c>
      <c r="C100" s="93">
        <v>200330</v>
      </c>
      <c r="E100" t="s">
        <v>396</v>
      </c>
      <c r="G100">
        <v>10122267</v>
      </c>
      <c r="H100">
        <v>19263399</v>
      </c>
      <c r="I100" t="s">
        <v>417</v>
      </c>
      <c r="J100">
        <v>11</v>
      </c>
      <c r="K100">
        <v>22</v>
      </c>
      <c r="L100" s="139">
        <v>-772395</v>
      </c>
      <c r="M100" s="93">
        <v>44895</v>
      </c>
      <c r="N100" s="50">
        <v>44895</v>
      </c>
      <c r="O100" s="50">
        <v>44874</v>
      </c>
      <c r="P100" t="s">
        <v>2730</v>
      </c>
      <c r="Q100" t="s">
        <v>2716</v>
      </c>
      <c r="S100" s="93">
        <v>0</v>
      </c>
      <c r="T100" t="s">
        <v>2717</v>
      </c>
      <c r="X100" s="93"/>
      <c r="Y100" t="s">
        <v>389</v>
      </c>
      <c r="Z100" t="s">
        <v>390</v>
      </c>
      <c r="AA100" t="s">
        <v>458</v>
      </c>
      <c r="AB100" t="s">
        <v>392</v>
      </c>
      <c r="AC100">
        <v>12211.20033</v>
      </c>
      <c r="AD100" s="93">
        <v>218652</v>
      </c>
      <c r="AH100">
        <v>218652</v>
      </c>
    </row>
    <row r="101" spans="1:34" x14ac:dyDescent="0.35">
      <c r="A101" t="s">
        <v>347</v>
      </c>
      <c r="B101" s="93">
        <v>12211</v>
      </c>
      <c r="C101" s="93">
        <v>200330</v>
      </c>
      <c r="E101" t="s">
        <v>396</v>
      </c>
      <c r="G101">
        <v>10122267</v>
      </c>
      <c r="H101">
        <v>19263399</v>
      </c>
      <c r="I101" t="s">
        <v>417</v>
      </c>
      <c r="J101">
        <v>11</v>
      </c>
      <c r="K101">
        <v>22</v>
      </c>
      <c r="L101" s="139">
        <v>250000</v>
      </c>
      <c r="M101" s="93">
        <v>44895</v>
      </c>
      <c r="N101" s="50">
        <v>44895</v>
      </c>
      <c r="O101" s="50">
        <v>44874</v>
      </c>
      <c r="P101" t="s">
        <v>2731</v>
      </c>
      <c r="Q101" t="s">
        <v>2716</v>
      </c>
      <c r="S101" s="93">
        <v>0</v>
      </c>
      <c r="T101" t="s">
        <v>2717</v>
      </c>
      <c r="X101" s="93"/>
      <c r="Y101" t="s">
        <v>389</v>
      </c>
      <c r="Z101" t="s">
        <v>390</v>
      </c>
      <c r="AA101" t="s">
        <v>458</v>
      </c>
      <c r="AB101" t="s">
        <v>392</v>
      </c>
      <c r="AC101">
        <v>12211.20033</v>
      </c>
      <c r="AD101" s="93">
        <v>218652</v>
      </c>
      <c r="AH101">
        <v>218652</v>
      </c>
    </row>
    <row r="102" spans="1:34" x14ac:dyDescent="0.35">
      <c r="A102" t="s">
        <v>347</v>
      </c>
      <c r="B102" s="93">
        <v>12211</v>
      </c>
      <c r="C102" s="93">
        <v>200330</v>
      </c>
      <c r="E102" t="s">
        <v>396</v>
      </c>
      <c r="G102">
        <v>10131396</v>
      </c>
      <c r="H102">
        <v>19305677</v>
      </c>
      <c r="I102" t="s">
        <v>417</v>
      </c>
      <c r="J102">
        <v>11</v>
      </c>
      <c r="K102">
        <v>22</v>
      </c>
      <c r="L102" s="139">
        <v>-290300</v>
      </c>
      <c r="M102" s="93">
        <v>44895</v>
      </c>
      <c r="N102" s="50">
        <v>44895</v>
      </c>
      <c r="O102" s="50">
        <v>44890</v>
      </c>
      <c r="P102" t="s">
        <v>2732</v>
      </c>
      <c r="Q102" t="s">
        <v>2624</v>
      </c>
      <c r="S102" s="93">
        <v>0</v>
      </c>
      <c r="T102" t="s">
        <v>2733</v>
      </c>
      <c r="X102" s="93"/>
      <c r="Y102" t="s">
        <v>389</v>
      </c>
      <c r="Z102" t="s">
        <v>390</v>
      </c>
      <c r="AA102" t="s">
        <v>698</v>
      </c>
      <c r="AB102" t="s">
        <v>392</v>
      </c>
      <c r="AC102">
        <v>12211.20033</v>
      </c>
      <c r="AD102" s="93">
        <v>227505</v>
      </c>
      <c r="AH102" t="s">
        <v>1015</v>
      </c>
    </row>
    <row r="103" spans="1:34" x14ac:dyDescent="0.35">
      <c r="A103" t="s">
        <v>347</v>
      </c>
      <c r="B103" s="93">
        <v>12211</v>
      </c>
      <c r="C103" s="93">
        <v>200330</v>
      </c>
      <c r="E103" t="s">
        <v>396</v>
      </c>
      <c r="G103">
        <v>10131396</v>
      </c>
      <c r="H103">
        <v>19305677</v>
      </c>
      <c r="I103" t="s">
        <v>417</v>
      </c>
      <c r="J103">
        <v>11</v>
      </c>
      <c r="K103">
        <v>22</v>
      </c>
      <c r="L103" s="139">
        <v>-75000</v>
      </c>
      <c r="M103" s="93">
        <v>44895</v>
      </c>
      <c r="N103" s="50">
        <v>44895</v>
      </c>
      <c r="O103" s="50">
        <v>44890</v>
      </c>
      <c r="P103" t="s">
        <v>2734</v>
      </c>
      <c r="Q103" t="s">
        <v>2624</v>
      </c>
      <c r="S103" s="93">
        <v>0</v>
      </c>
      <c r="T103" t="s">
        <v>2735</v>
      </c>
      <c r="X103" s="93"/>
      <c r="Y103" t="s">
        <v>389</v>
      </c>
      <c r="Z103" t="s">
        <v>390</v>
      </c>
      <c r="AA103" t="s">
        <v>698</v>
      </c>
      <c r="AB103" t="s">
        <v>392</v>
      </c>
      <c r="AC103">
        <v>12211.20033</v>
      </c>
      <c r="AD103" s="93">
        <v>227506</v>
      </c>
      <c r="AH103" t="s">
        <v>1015</v>
      </c>
    </row>
    <row r="104" spans="1:34" x14ac:dyDescent="0.35">
      <c r="A104" t="s">
        <v>347</v>
      </c>
      <c r="B104" s="93">
        <v>12211</v>
      </c>
      <c r="C104" s="93">
        <v>200330</v>
      </c>
      <c r="E104" t="s">
        <v>396</v>
      </c>
      <c r="G104">
        <v>10131396</v>
      </c>
      <c r="H104">
        <v>19305677</v>
      </c>
      <c r="I104" t="s">
        <v>417</v>
      </c>
      <c r="J104">
        <v>11</v>
      </c>
      <c r="K104">
        <v>22</v>
      </c>
      <c r="L104" s="139">
        <v>-48150</v>
      </c>
      <c r="M104" s="93">
        <v>44895</v>
      </c>
      <c r="N104" s="50">
        <v>44895</v>
      </c>
      <c r="O104" s="50">
        <v>44890</v>
      </c>
      <c r="P104" t="s">
        <v>2736</v>
      </c>
      <c r="Q104" t="s">
        <v>2624</v>
      </c>
      <c r="S104" s="93">
        <v>0</v>
      </c>
      <c r="T104" t="s">
        <v>2737</v>
      </c>
      <c r="X104" s="93"/>
      <c r="Y104" t="s">
        <v>389</v>
      </c>
      <c r="Z104" t="s">
        <v>390</v>
      </c>
      <c r="AA104" t="s">
        <v>698</v>
      </c>
      <c r="AB104" t="s">
        <v>392</v>
      </c>
      <c r="AC104">
        <v>12211.20033</v>
      </c>
      <c r="AD104" s="93">
        <v>227507</v>
      </c>
      <c r="AH104" t="s">
        <v>1015</v>
      </c>
    </row>
    <row r="105" spans="1:34" x14ac:dyDescent="0.35">
      <c r="A105" t="s">
        <v>347</v>
      </c>
      <c r="B105" s="93">
        <v>12211</v>
      </c>
      <c r="C105" s="93">
        <v>200330</v>
      </c>
      <c r="E105" t="s">
        <v>396</v>
      </c>
      <c r="G105">
        <v>10131396</v>
      </c>
      <c r="H105">
        <v>19305677</v>
      </c>
      <c r="I105" t="s">
        <v>417</v>
      </c>
      <c r="J105">
        <v>11</v>
      </c>
      <c r="K105">
        <v>22</v>
      </c>
      <c r="L105" s="139">
        <v>-575646</v>
      </c>
      <c r="M105" s="93">
        <v>44895</v>
      </c>
      <c r="N105" s="50">
        <v>44895</v>
      </c>
      <c r="O105" s="50">
        <v>44890</v>
      </c>
      <c r="P105" t="s">
        <v>2738</v>
      </c>
      <c r="Q105" t="s">
        <v>2624</v>
      </c>
      <c r="S105" s="93">
        <v>0</v>
      </c>
      <c r="T105" t="s">
        <v>2739</v>
      </c>
      <c r="X105" s="93"/>
      <c r="Y105" t="s">
        <v>389</v>
      </c>
      <c r="Z105" t="s">
        <v>390</v>
      </c>
      <c r="AA105" t="s">
        <v>698</v>
      </c>
      <c r="AB105" t="s">
        <v>392</v>
      </c>
      <c r="AC105">
        <v>12211.20033</v>
      </c>
      <c r="AD105" s="93">
        <v>227508</v>
      </c>
      <c r="AH105" t="s">
        <v>1015</v>
      </c>
    </row>
    <row r="106" spans="1:34" x14ac:dyDescent="0.35">
      <c r="A106" t="s">
        <v>347</v>
      </c>
      <c r="B106" s="93">
        <v>12211</v>
      </c>
      <c r="C106" s="93">
        <v>200330</v>
      </c>
      <c r="E106" t="s">
        <v>396</v>
      </c>
      <c r="G106">
        <v>10131396</v>
      </c>
      <c r="H106">
        <v>19305677</v>
      </c>
      <c r="I106" t="s">
        <v>417</v>
      </c>
      <c r="J106">
        <v>11</v>
      </c>
      <c r="K106">
        <v>22</v>
      </c>
      <c r="L106" s="139">
        <v>-6500000</v>
      </c>
      <c r="M106" s="93">
        <v>44895</v>
      </c>
      <c r="N106" s="50">
        <v>44895</v>
      </c>
      <c r="O106" s="50">
        <v>44890</v>
      </c>
      <c r="P106" t="s">
        <v>2740</v>
      </c>
      <c r="Q106" t="s">
        <v>2624</v>
      </c>
      <c r="S106" s="93">
        <v>0</v>
      </c>
      <c r="T106" t="s">
        <v>2741</v>
      </c>
      <c r="X106" s="93"/>
      <c r="Y106" t="s">
        <v>389</v>
      </c>
      <c r="Z106" t="s">
        <v>390</v>
      </c>
      <c r="AA106" t="s">
        <v>698</v>
      </c>
      <c r="AB106" t="s">
        <v>392</v>
      </c>
      <c r="AC106">
        <v>12211.20033</v>
      </c>
      <c r="AD106" s="93">
        <v>227575</v>
      </c>
      <c r="AH106" t="s">
        <v>1015</v>
      </c>
    </row>
    <row r="107" spans="1:34" x14ac:dyDescent="0.35">
      <c r="A107" t="s">
        <v>347</v>
      </c>
      <c r="B107" s="93">
        <v>12230</v>
      </c>
      <c r="C107" s="93">
        <v>200330</v>
      </c>
      <c r="E107" t="s">
        <v>382</v>
      </c>
      <c r="G107">
        <v>10122524</v>
      </c>
      <c r="H107">
        <v>1454794</v>
      </c>
      <c r="I107" t="s">
        <v>383</v>
      </c>
      <c r="J107">
        <v>11</v>
      </c>
      <c r="K107">
        <v>22</v>
      </c>
      <c r="L107" s="139">
        <v>101250</v>
      </c>
      <c r="M107" s="93">
        <v>44817</v>
      </c>
      <c r="N107" s="50">
        <v>44874</v>
      </c>
      <c r="O107" s="50">
        <v>44874</v>
      </c>
      <c r="P107" t="s">
        <v>2742</v>
      </c>
      <c r="Q107" t="s">
        <v>77</v>
      </c>
      <c r="R107" t="s">
        <v>2743</v>
      </c>
      <c r="S107" s="93" t="s">
        <v>509</v>
      </c>
      <c r="T107" t="s">
        <v>510</v>
      </c>
      <c r="X107" s="93"/>
      <c r="Y107" t="s">
        <v>389</v>
      </c>
      <c r="Z107" t="s">
        <v>390</v>
      </c>
      <c r="AA107" t="s">
        <v>391</v>
      </c>
      <c r="AB107" t="s">
        <v>392</v>
      </c>
      <c r="AC107">
        <v>12230.20033</v>
      </c>
      <c r="AD107" s="93">
        <v>221747</v>
      </c>
      <c r="AH107">
        <v>221747</v>
      </c>
    </row>
    <row r="108" spans="1:34" x14ac:dyDescent="0.35">
      <c r="A108" t="s">
        <v>347</v>
      </c>
      <c r="B108" s="93">
        <v>12230</v>
      </c>
      <c r="C108" s="93">
        <v>200330</v>
      </c>
      <c r="E108" t="s">
        <v>396</v>
      </c>
      <c r="G108">
        <v>10130379</v>
      </c>
      <c r="H108">
        <v>19285525</v>
      </c>
      <c r="I108" t="s">
        <v>417</v>
      </c>
      <c r="J108">
        <v>11</v>
      </c>
      <c r="K108">
        <v>22</v>
      </c>
      <c r="L108" s="139">
        <v>-20000</v>
      </c>
      <c r="M108" s="93">
        <v>44895</v>
      </c>
      <c r="N108" s="50">
        <v>44895</v>
      </c>
      <c r="O108" s="50">
        <v>44887</v>
      </c>
      <c r="P108" t="s">
        <v>2744</v>
      </c>
      <c r="Q108" t="s">
        <v>2745</v>
      </c>
      <c r="S108" s="93">
        <v>0</v>
      </c>
      <c r="T108" t="s">
        <v>2746</v>
      </c>
      <c r="X108" s="93"/>
      <c r="Y108" t="s">
        <v>389</v>
      </c>
      <c r="Z108" t="s">
        <v>390</v>
      </c>
      <c r="AA108" t="s">
        <v>698</v>
      </c>
      <c r="AB108" t="s">
        <v>392</v>
      </c>
      <c r="AC108">
        <v>12230.20033</v>
      </c>
      <c r="AD108" s="93">
        <v>181432</v>
      </c>
      <c r="AH108" t="s">
        <v>1015</v>
      </c>
    </row>
    <row r="109" spans="1:34" x14ac:dyDescent="0.35">
      <c r="A109" t="s">
        <v>347</v>
      </c>
      <c r="B109" s="93">
        <v>12230</v>
      </c>
      <c r="C109" s="93">
        <v>200330</v>
      </c>
      <c r="E109" t="s">
        <v>396</v>
      </c>
      <c r="G109">
        <v>10130379</v>
      </c>
      <c r="H109">
        <v>19285525</v>
      </c>
      <c r="I109" t="s">
        <v>417</v>
      </c>
      <c r="J109">
        <v>11</v>
      </c>
      <c r="K109">
        <v>22</v>
      </c>
      <c r="L109" s="139">
        <v>52000</v>
      </c>
      <c r="M109" s="93">
        <v>44895</v>
      </c>
      <c r="N109" s="50">
        <v>44895</v>
      </c>
      <c r="O109" s="50">
        <v>44887</v>
      </c>
      <c r="P109" t="s">
        <v>2747</v>
      </c>
      <c r="Q109" t="s">
        <v>2745</v>
      </c>
      <c r="S109" s="93">
        <v>0</v>
      </c>
      <c r="T109" t="s">
        <v>2748</v>
      </c>
      <c r="X109" s="93"/>
      <c r="Y109" t="s">
        <v>389</v>
      </c>
      <c r="Z109" t="s">
        <v>390</v>
      </c>
      <c r="AA109" t="s">
        <v>698</v>
      </c>
      <c r="AB109" t="s">
        <v>392</v>
      </c>
      <c r="AC109">
        <v>12230.20033</v>
      </c>
      <c r="AD109" s="93">
        <v>219854</v>
      </c>
      <c r="AH109">
        <v>219854</v>
      </c>
    </row>
    <row r="110" spans="1:34" x14ac:dyDescent="0.35">
      <c r="A110" t="s">
        <v>347</v>
      </c>
      <c r="B110" s="93">
        <v>12230</v>
      </c>
      <c r="C110" s="93">
        <v>200330</v>
      </c>
      <c r="E110" t="s">
        <v>396</v>
      </c>
      <c r="G110">
        <v>10130379</v>
      </c>
      <c r="H110">
        <v>19285525</v>
      </c>
      <c r="I110" t="s">
        <v>417</v>
      </c>
      <c r="J110">
        <v>11</v>
      </c>
      <c r="K110">
        <v>22</v>
      </c>
      <c r="L110" s="139">
        <v>2000</v>
      </c>
      <c r="M110" s="93">
        <v>44895</v>
      </c>
      <c r="N110" s="50">
        <v>44895</v>
      </c>
      <c r="O110" s="50">
        <v>44887</v>
      </c>
      <c r="P110" t="s">
        <v>2290</v>
      </c>
      <c r="Q110" t="s">
        <v>2745</v>
      </c>
      <c r="S110" s="93">
        <v>0</v>
      </c>
      <c r="T110" t="s">
        <v>2291</v>
      </c>
      <c r="X110" s="93"/>
      <c r="Y110" t="s">
        <v>389</v>
      </c>
      <c r="Z110" t="s">
        <v>390</v>
      </c>
      <c r="AA110" t="s">
        <v>698</v>
      </c>
      <c r="AB110" t="s">
        <v>392</v>
      </c>
      <c r="AC110">
        <v>12230.20033</v>
      </c>
      <c r="AD110" s="93">
        <v>227036</v>
      </c>
      <c r="AH110">
        <v>227036</v>
      </c>
    </row>
    <row r="111" spans="1:34" x14ac:dyDescent="0.35">
      <c r="A111" t="s">
        <v>347</v>
      </c>
      <c r="B111" s="93">
        <v>12230</v>
      </c>
      <c r="C111" s="93">
        <v>200330</v>
      </c>
      <c r="E111" t="s">
        <v>396</v>
      </c>
      <c r="G111">
        <v>10131396</v>
      </c>
      <c r="H111">
        <v>19305677</v>
      </c>
      <c r="I111" t="s">
        <v>417</v>
      </c>
      <c r="J111">
        <v>11</v>
      </c>
      <c r="K111">
        <v>22</v>
      </c>
      <c r="L111" s="139">
        <v>-50000</v>
      </c>
      <c r="M111" s="93">
        <v>44895</v>
      </c>
      <c r="N111" s="50">
        <v>44895</v>
      </c>
      <c r="O111" s="50">
        <v>44890</v>
      </c>
      <c r="P111" t="s">
        <v>2749</v>
      </c>
      <c r="Q111" t="s">
        <v>2624</v>
      </c>
      <c r="S111" s="93">
        <v>0</v>
      </c>
      <c r="T111" t="s">
        <v>2750</v>
      </c>
      <c r="X111" s="93"/>
      <c r="Y111" t="s">
        <v>389</v>
      </c>
      <c r="Z111" t="s">
        <v>390</v>
      </c>
      <c r="AA111" t="s">
        <v>698</v>
      </c>
      <c r="AB111" t="s">
        <v>392</v>
      </c>
      <c r="AC111">
        <v>12230.20033</v>
      </c>
      <c r="AD111" s="93">
        <v>227510</v>
      </c>
      <c r="AH111" t="s">
        <v>1015</v>
      </c>
    </row>
    <row r="112" spans="1:34" x14ac:dyDescent="0.35">
      <c r="A112" t="s">
        <v>347</v>
      </c>
      <c r="B112" s="93">
        <v>12230</v>
      </c>
      <c r="C112" s="93">
        <v>200330</v>
      </c>
      <c r="E112" t="s">
        <v>396</v>
      </c>
      <c r="G112">
        <v>10131396</v>
      </c>
      <c r="H112">
        <v>19305677</v>
      </c>
      <c r="I112" t="s">
        <v>417</v>
      </c>
      <c r="J112">
        <v>11</v>
      </c>
      <c r="K112">
        <v>22</v>
      </c>
      <c r="L112" s="139">
        <v>-60000</v>
      </c>
      <c r="M112" s="93">
        <v>44895</v>
      </c>
      <c r="N112" s="50">
        <v>44895</v>
      </c>
      <c r="O112" s="50">
        <v>44890</v>
      </c>
      <c r="P112" t="s">
        <v>2751</v>
      </c>
      <c r="Q112" t="s">
        <v>2624</v>
      </c>
      <c r="S112" s="93">
        <v>0</v>
      </c>
      <c r="T112" t="s">
        <v>2752</v>
      </c>
      <c r="X112" s="93"/>
      <c r="Y112" t="s">
        <v>389</v>
      </c>
      <c r="Z112" t="s">
        <v>390</v>
      </c>
      <c r="AA112" t="s">
        <v>698</v>
      </c>
      <c r="AB112" t="s">
        <v>392</v>
      </c>
      <c r="AC112">
        <v>12230.20033</v>
      </c>
      <c r="AD112" s="93">
        <v>227511</v>
      </c>
      <c r="AH112" t="s">
        <v>1015</v>
      </c>
    </row>
    <row r="113" spans="1:34" x14ac:dyDescent="0.35">
      <c r="A113" t="s">
        <v>347</v>
      </c>
      <c r="B113" s="93">
        <v>12234</v>
      </c>
      <c r="C113" s="93">
        <v>200330</v>
      </c>
      <c r="E113" t="s">
        <v>396</v>
      </c>
      <c r="G113">
        <v>10131396</v>
      </c>
      <c r="H113">
        <v>19305677</v>
      </c>
      <c r="I113" t="s">
        <v>417</v>
      </c>
      <c r="J113">
        <v>11</v>
      </c>
      <c r="K113">
        <v>22</v>
      </c>
      <c r="L113" s="139">
        <v>-1036360</v>
      </c>
      <c r="M113" s="93">
        <v>44895</v>
      </c>
      <c r="N113" s="50">
        <v>44895</v>
      </c>
      <c r="O113" s="50">
        <v>44890</v>
      </c>
      <c r="P113" t="s">
        <v>2753</v>
      </c>
      <c r="Q113" t="s">
        <v>2624</v>
      </c>
      <c r="S113" s="93">
        <v>0</v>
      </c>
      <c r="T113" t="s">
        <v>2564</v>
      </c>
      <c r="X113" s="93"/>
      <c r="Y113" t="s">
        <v>389</v>
      </c>
      <c r="Z113" t="s">
        <v>390</v>
      </c>
      <c r="AA113" t="s">
        <v>698</v>
      </c>
      <c r="AB113" t="s">
        <v>392</v>
      </c>
      <c r="AC113">
        <v>12234.20033</v>
      </c>
      <c r="AD113" s="93">
        <v>221794</v>
      </c>
      <c r="AH113" t="s">
        <v>1015</v>
      </c>
    </row>
    <row r="114" spans="1:34" x14ac:dyDescent="0.35">
      <c r="A114" t="s">
        <v>347</v>
      </c>
      <c r="B114" s="93">
        <v>12234</v>
      </c>
      <c r="C114" s="93">
        <v>200330</v>
      </c>
      <c r="E114" t="s">
        <v>396</v>
      </c>
      <c r="G114">
        <v>10131396</v>
      </c>
      <c r="H114">
        <v>19305677</v>
      </c>
      <c r="I114" t="s">
        <v>417</v>
      </c>
      <c r="J114">
        <v>11</v>
      </c>
      <c r="K114">
        <v>22</v>
      </c>
      <c r="L114" s="139">
        <v>-50000</v>
      </c>
      <c r="M114" s="93">
        <v>44895</v>
      </c>
      <c r="N114" s="50">
        <v>44895</v>
      </c>
      <c r="O114" s="50">
        <v>44890</v>
      </c>
      <c r="P114" t="s">
        <v>2754</v>
      </c>
      <c r="Q114" t="s">
        <v>2624</v>
      </c>
      <c r="S114" s="93">
        <v>0</v>
      </c>
      <c r="T114" t="s">
        <v>2755</v>
      </c>
      <c r="X114" s="93"/>
      <c r="Y114" t="s">
        <v>389</v>
      </c>
      <c r="Z114" t="s">
        <v>390</v>
      </c>
      <c r="AA114" t="s">
        <v>698</v>
      </c>
      <c r="AB114" t="s">
        <v>392</v>
      </c>
      <c r="AC114">
        <v>12234.20033</v>
      </c>
      <c r="AD114" s="93">
        <v>227512</v>
      </c>
      <c r="AH114" t="s">
        <v>1015</v>
      </c>
    </row>
    <row r="115" spans="1:34" x14ac:dyDescent="0.35">
      <c r="A115" t="s">
        <v>347</v>
      </c>
      <c r="B115" s="93">
        <v>12234</v>
      </c>
      <c r="C115" s="93">
        <v>200330</v>
      </c>
      <c r="E115" t="s">
        <v>396</v>
      </c>
      <c r="G115">
        <v>10131396</v>
      </c>
      <c r="H115">
        <v>19305677</v>
      </c>
      <c r="I115" t="s">
        <v>417</v>
      </c>
      <c r="J115">
        <v>11</v>
      </c>
      <c r="K115">
        <v>22</v>
      </c>
      <c r="L115" s="139">
        <v>-720840</v>
      </c>
      <c r="M115" s="93">
        <v>44895</v>
      </c>
      <c r="N115" s="50">
        <v>44895</v>
      </c>
      <c r="O115" s="50">
        <v>44890</v>
      </c>
      <c r="P115" t="s">
        <v>2756</v>
      </c>
      <c r="Q115" t="s">
        <v>2624</v>
      </c>
      <c r="S115" s="93">
        <v>0</v>
      </c>
      <c r="T115" t="s">
        <v>2757</v>
      </c>
      <c r="X115" s="93"/>
      <c r="Y115" t="s">
        <v>389</v>
      </c>
      <c r="Z115" t="s">
        <v>390</v>
      </c>
      <c r="AA115" t="s">
        <v>698</v>
      </c>
      <c r="AB115" t="s">
        <v>392</v>
      </c>
      <c r="AC115">
        <v>12234.20033</v>
      </c>
      <c r="AD115" s="93">
        <v>227513</v>
      </c>
      <c r="AH115" t="s">
        <v>1015</v>
      </c>
    </row>
    <row r="116" spans="1:34" x14ac:dyDescent="0.35">
      <c r="A116" t="s">
        <v>347</v>
      </c>
      <c r="B116" s="93">
        <v>12234</v>
      </c>
      <c r="C116" s="93">
        <v>200330</v>
      </c>
      <c r="E116" t="s">
        <v>396</v>
      </c>
      <c r="G116">
        <v>10131396</v>
      </c>
      <c r="H116">
        <v>19305677</v>
      </c>
      <c r="I116" t="s">
        <v>417</v>
      </c>
      <c r="J116">
        <v>11</v>
      </c>
      <c r="K116">
        <v>22</v>
      </c>
      <c r="L116" s="139">
        <v>-200000</v>
      </c>
      <c r="M116" s="93">
        <v>44895</v>
      </c>
      <c r="N116" s="50">
        <v>44895</v>
      </c>
      <c r="O116" s="50">
        <v>44890</v>
      </c>
      <c r="P116" t="s">
        <v>2758</v>
      </c>
      <c r="Q116" t="s">
        <v>2624</v>
      </c>
      <c r="S116" s="93">
        <v>0</v>
      </c>
      <c r="T116" t="s">
        <v>2759</v>
      </c>
      <c r="X116" s="93"/>
      <c r="Y116" t="s">
        <v>389</v>
      </c>
      <c r="Z116" t="s">
        <v>390</v>
      </c>
      <c r="AA116" t="s">
        <v>698</v>
      </c>
      <c r="AB116" t="s">
        <v>392</v>
      </c>
      <c r="AC116">
        <v>12234.20033</v>
      </c>
      <c r="AD116" s="93">
        <v>227514</v>
      </c>
      <c r="AH116" t="s">
        <v>1015</v>
      </c>
    </row>
    <row r="117" spans="1:34" x14ac:dyDescent="0.35">
      <c r="A117" t="s">
        <v>347</v>
      </c>
      <c r="B117" s="93">
        <v>12234</v>
      </c>
      <c r="C117" s="93">
        <v>200330</v>
      </c>
      <c r="E117" t="s">
        <v>396</v>
      </c>
      <c r="G117">
        <v>10131396</v>
      </c>
      <c r="H117">
        <v>19305677</v>
      </c>
      <c r="I117" t="s">
        <v>417</v>
      </c>
      <c r="J117">
        <v>11</v>
      </c>
      <c r="K117">
        <v>22</v>
      </c>
      <c r="L117" s="139">
        <v>-252000</v>
      </c>
      <c r="M117" s="93">
        <v>44895</v>
      </c>
      <c r="N117" s="50">
        <v>44895</v>
      </c>
      <c r="O117" s="50">
        <v>44890</v>
      </c>
      <c r="P117" t="s">
        <v>2760</v>
      </c>
      <c r="Q117" t="s">
        <v>2624</v>
      </c>
      <c r="S117" s="93">
        <v>0</v>
      </c>
      <c r="T117" t="s">
        <v>2761</v>
      </c>
      <c r="X117" s="93"/>
      <c r="Y117" t="s">
        <v>389</v>
      </c>
      <c r="Z117" t="s">
        <v>390</v>
      </c>
      <c r="AA117" t="s">
        <v>698</v>
      </c>
      <c r="AB117" t="s">
        <v>392</v>
      </c>
      <c r="AC117">
        <v>12234.20033</v>
      </c>
      <c r="AD117" s="93">
        <v>227515</v>
      </c>
      <c r="AH117" t="s">
        <v>1015</v>
      </c>
    </row>
    <row r="118" spans="1:34" x14ac:dyDescent="0.35">
      <c r="A118" t="s">
        <v>347</v>
      </c>
      <c r="B118" s="93">
        <v>12234</v>
      </c>
      <c r="C118" s="93">
        <v>200330</v>
      </c>
      <c r="E118" t="s">
        <v>396</v>
      </c>
      <c r="G118">
        <v>10131396</v>
      </c>
      <c r="H118">
        <v>19305677</v>
      </c>
      <c r="I118" t="s">
        <v>417</v>
      </c>
      <c r="J118">
        <v>11</v>
      </c>
      <c r="K118">
        <v>22</v>
      </c>
      <c r="L118" s="139">
        <v>-412500</v>
      </c>
      <c r="M118" s="93">
        <v>44895</v>
      </c>
      <c r="N118" s="50">
        <v>44895</v>
      </c>
      <c r="O118" s="50">
        <v>44890</v>
      </c>
      <c r="P118" t="s">
        <v>2762</v>
      </c>
      <c r="Q118" t="s">
        <v>2624</v>
      </c>
      <c r="S118" s="93">
        <v>0</v>
      </c>
      <c r="T118" t="s">
        <v>2763</v>
      </c>
      <c r="X118" s="93"/>
      <c r="Y118" t="s">
        <v>389</v>
      </c>
      <c r="Z118" t="s">
        <v>390</v>
      </c>
      <c r="AA118" t="s">
        <v>698</v>
      </c>
      <c r="AB118" t="s">
        <v>392</v>
      </c>
      <c r="AC118">
        <v>12234.20033</v>
      </c>
      <c r="AD118" s="93">
        <v>227516</v>
      </c>
      <c r="AH118" t="s">
        <v>1015</v>
      </c>
    </row>
    <row r="119" spans="1:34" x14ac:dyDescent="0.35">
      <c r="A119" t="s">
        <v>347</v>
      </c>
      <c r="B119" s="93">
        <v>12234</v>
      </c>
      <c r="C119" s="93">
        <v>200330</v>
      </c>
      <c r="E119" t="s">
        <v>396</v>
      </c>
      <c r="G119">
        <v>10131396</v>
      </c>
      <c r="H119">
        <v>19305677</v>
      </c>
      <c r="I119" t="s">
        <v>417</v>
      </c>
      <c r="J119">
        <v>11</v>
      </c>
      <c r="K119">
        <v>22</v>
      </c>
      <c r="L119" s="139">
        <v>-200000</v>
      </c>
      <c r="M119" s="93">
        <v>44895</v>
      </c>
      <c r="N119" s="50">
        <v>44895</v>
      </c>
      <c r="O119" s="50">
        <v>44890</v>
      </c>
      <c r="P119" t="s">
        <v>2764</v>
      </c>
      <c r="Q119" t="s">
        <v>2624</v>
      </c>
      <c r="S119" s="93">
        <v>0</v>
      </c>
      <c r="T119" t="s">
        <v>2765</v>
      </c>
      <c r="X119" s="93"/>
      <c r="Y119" t="s">
        <v>389</v>
      </c>
      <c r="Z119" t="s">
        <v>390</v>
      </c>
      <c r="AA119" t="s">
        <v>698</v>
      </c>
      <c r="AB119" t="s">
        <v>392</v>
      </c>
      <c r="AC119">
        <v>12234.20033</v>
      </c>
      <c r="AD119" s="93">
        <v>227576</v>
      </c>
      <c r="AH119" t="s">
        <v>1015</v>
      </c>
    </row>
    <row r="120" spans="1:34" x14ac:dyDescent="0.35">
      <c r="A120" t="s">
        <v>347</v>
      </c>
      <c r="B120" s="93">
        <v>12234</v>
      </c>
      <c r="C120" s="93">
        <v>200330</v>
      </c>
      <c r="E120" t="s">
        <v>396</v>
      </c>
      <c r="G120">
        <v>10134351</v>
      </c>
      <c r="H120">
        <v>19309367</v>
      </c>
      <c r="I120" t="s">
        <v>417</v>
      </c>
      <c r="J120">
        <v>11</v>
      </c>
      <c r="K120">
        <v>22</v>
      </c>
      <c r="L120" s="139">
        <v>-1500000</v>
      </c>
      <c r="M120" s="93">
        <v>44895</v>
      </c>
      <c r="N120" s="50">
        <v>44895</v>
      </c>
      <c r="O120" s="50">
        <v>44897</v>
      </c>
      <c r="P120" t="s">
        <v>2766</v>
      </c>
      <c r="Q120" t="s">
        <v>2767</v>
      </c>
      <c r="S120" s="93">
        <v>0</v>
      </c>
      <c r="T120" t="s">
        <v>2768</v>
      </c>
      <c r="X120" s="93"/>
      <c r="Y120" t="s">
        <v>389</v>
      </c>
      <c r="Z120" t="s">
        <v>390</v>
      </c>
      <c r="AA120" t="s">
        <v>698</v>
      </c>
      <c r="AB120" t="s">
        <v>2769</v>
      </c>
      <c r="AC120">
        <v>12234.20033</v>
      </c>
      <c r="AD120" s="93"/>
      <c r="AH120" t="s">
        <v>1015</v>
      </c>
    </row>
    <row r="121" spans="1:34" x14ac:dyDescent="0.35">
      <c r="A121" t="s">
        <v>347</v>
      </c>
      <c r="B121" s="93">
        <v>12291</v>
      </c>
      <c r="C121" s="93">
        <v>200330</v>
      </c>
      <c r="E121" t="s">
        <v>382</v>
      </c>
      <c r="G121">
        <v>10118642</v>
      </c>
      <c r="H121">
        <v>1453698</v>
      </c>
      <c r="I121" t="s">
        <v>383</v>
      </c>
      <c r="J121">
        <v>11</v>
      </c>
      <c r="K121">
        <v>22</v>
      </c>
      <c r="L121" s="139">
        <v>225000</v>
      </c>
      <c r="M121" s="93">
        <v>44606</v>
      </c>
      <c r="N121" s="50">
        <v>44867</v>
      </c>
      <c r="O121" s="50">
        <v>44867</v>
      </c>
      <c r="P121" t="s">
        <v>2770</v>
      </c>
      <c r="Q121" t="s">
        <v>210</v>
      </c>
      <c r="R121" t="s">
        <v>2771</v>
      </c>
      <c r="S121" s="93" t="s">
        <v>2772</v>
      </c>
      <c r="T121" t="s">
        <v>2773</v>
      </c>
      <c r="X121" s="93"/>
      <c r="Y121" t="s">
        <v>389</v>
      </c>
      <c r="Z121" t="s">
        <v>390</v>
      </c>
      <c r="AA121" t="s">
        <v>391</v>
      </c>
      <c r="AB121" t="s">
        <v>392</v>
      </c>
      <c r="AC121">
        <v>12291.20033</v>
      </c>
      <c r="AD121" s="93">
        <v>221779</v>
      </c>
      <c r="AH121" t="s">
        <v>1015</v>
      </c>
    </row>
    <row r="122" spans="1:34" x14ac:dyDescent="0.35">
      <c r="A122" t="s">
        <v>347</v>
      </c>
      <c r="B122" s="93">
        <v>12291</v>
      </c>
      <c r="C122" s="93">
        <v>200330</v>
      </c>
      <c r="E122" t="s">
        <v>382</v>
      </c>
      <c r="G122">
        <v>10128527</v>
      </c>
      <c r="H122">
        <v>1456900</v>
      </c>
      <c r="I122" t="s">
        <v>383</v>
      </c>
      <c r="J122">
        <v>11</v>
      </c>
      <c r="K122">
        <v>22</v>
      </c>
      <c r="L122" s="139">
        <v>63740</v>
      </c>
      <c r="M122" s="93">
        <v>44820</v>
      </c>
      <c r="N122" s="50">
        <v>44883</v>
      </c>
      <c r="O122" s="50">
        <v>44883</v>
      </c>
      <c r="P122" t="s">
        <v>2774</v>
      </c>
      <c r="Q122" t="s">
        <v>213</v>
      </c>
      <c r="R122" t="s">
        <v>2775</v>
      </c>
      <c r="S122" s="93" t="s">
        <v>538</v>
      </c>
      <c r="T122" t="s">
        <v>539</v>
      </c>
      <c r="X122" s="93"/>
      <c r="Y122" t="s">
        <v>389</v>
      </c>
      <c r="Z122" t="s">
        <v>390</v>
      </c>
      <c r="AA122" t="s">
        <v>391</v>
      </c>
      <c r="AB122" t="s">
        <v>392</v>
      </c>
      <c r="AC122">
        <v>12291.20033</v>
      </c>
      <c r="AD122" s="93">
        <v>221920</v>
      </c>
      <c r="AH122">
        <v>221920</v>
      </c>
    </row>
    <row r="123" spans="1:34" x14ac:dyDescent="0.35">
      <c r="A123" t="s">
        <v>347</v>
      </c>
      <c r="B123" s="93">
        <v>12291</v>
      </c>
      <c r="C123" s="93">
        <v>200330</v>
      </c>
      <c r="E123" t="s">
        <v>396</v>
      </c>
      <c r="G123">
        <v>10131396</v>
      </c>
      <c r="H123">
        <v>19305677</v>
      </c>
      <c r="I123" t="s">
        <v>417</v>
      </c>
      <c r="J123">
        <v>11</v>
      </c>
      <c r="K123">
        <v>22</v>
      </c>
      <c r="L123" s="139">
        <v>-2469500</v>
      </c>
      <c r="M123" s="93">
        <v>44895</v>
      </c>
      <c r="N123" s="50">
        <v>44895</v>
      </c>
      <c r="O123" s="50">
        <v>44890</v>
      </c>
      <c r="P123" t="s">
        <v>2776</v>
      </c>
      <c r="Q123" t="s">
        <v>2624</v>
      </c>
      <c r="S123" s="93">
        <v>0</v>
      </c>
      <c r="T123" t="s">
        <v>2777</v>
      </c>
      <c r="X123" s="93"/>
      <c r="Y123" t="s">
        <v>389</v>
      </c>
      <c r="Z123" t="s">
        <v>390</v>
      </c>
      <c r="AA123" t="s">
        <v>698</v>
      </c>
      <c r="AB123" t="s">
        <v>392</v>
      </c>
      <c r="AC123">
        <v>12291.20033</v>
      </c>
      <c r="AD123" s="93">
        <v>222703</v>
      </c>
      <c r="AH123" t="s">
        <v>1015</v>
      </c>
    </row>
    <row r="124" spans="1:34" x14ac:dyDescent="0.35">
      <c r="A124" t="s">
        <v>347</v>
      </c>
      <c r="B124" s="93">
        <v>12291</v>
      </c>
      <c r="C124" s="93">
        <v>200330</v>
      </c>
      <c r="E124" t="s">
        <v>396</v>
      </c>
      <c r="G124">
        <v>10131396</v>
      </c>
      <c r="H124">
        <v>19305677</v>
      </c>
      <c r="I124" t="s">
        <v>417</v>
      </c>
      <c r="J124">
        <v>11</v>
      </c>
      <c r="K124">
        <v>22</v>
      </c>
      <c r="L124" s="139">
        <v>-240000</v>
      </c>
      <c r="M124" s="93">
        <v>44895</v>
      </c>
      <c r="N124" s="50">
        <v>44895</v>
      </c>
      <c r="O124" s="50">
        <v>44890</v>
      </c>
      <c r="P124" t="s">
        <v>2778</v>
      </c>
      <c r="Q124" t="s">
        <v>2624</v>
      </c>
      <c r="S124" s="93">
        <v>0</v>
      </c>
      <c r="T124" t="s">
        <v>2779</v>
      </c>
      <c r="X124" s="93"/>
      <c r="Y124" t="s">
        <v>389</v>
      </c>
      <c r="Z124" t="s">
        <v>390</v>
      </c>
      <c r="AA124" t="s">
        <v>698</v>
      </c>
      <c r="AB124" t="s">
        <v>392</v>
      </c>
      <c r="AC124">
        <v>12291.20033</v>
      </c>
      <c r="AD124" s="93">
        <v>223626</v>
      </c>
      <c r="AH124" t="s">
        <v>1015</v>
      </c>
    </row>
    <row r="125" spans="1:34" x14ac:dyDescent="0.35">
      <c r="A125" t="s">
        <v>347</v>
      </c>
      <c r="B125" s="93">
        <v>12291</v>
      </c>
      <c r="C125" s="93">
        <v>200330</v>
      </c>
      <c r="E125" t="s">
        <v>396</v>
      </c>
      <c r="G125">
        <v>10131396</v>
      </c>
      <c r="H125">
        <v>19305677</v>
      </c>
      <c r="I125" t="s">
        <v>417</v>
      </c>
      <c r="J125">
        <v>11</v>
      </c>
      <c r="K125">
        <v>22</v>
      </c>
      <c r="L125" s="139">
        <v>-3901040</v>
      </c>
      <c r="M125" s="93">
        <v>44895</v>
      </c>
      <c r="N125" s="50">
        <v>44895</v>
      </c>
      <c r="O125" s="50">
        <v>44890</v>
      </c>
      <c r="P125" t="s">
        <v>2780</v>
      </c>
      <c r="Q125" t="s">
        <v>2624</v>
      </c>
      <c r="S125" s="93">
        <v>0</v>
      </c>
      <c r="T125" t="s">
        <v>2781</v>
      </c>
      <c r="X125" s="93"/>
      <c r="Y125" t="s">
        <v>389</v>
      </c>
      <c r="Z125" t="s">
        <v>390</v>
      </c>
      <c r="AA125" t="s">
        <v>698</v>
      </c>
      <c r="AB125" t="s">
        <v>392</v>
      </c>
      <c r="AC125">
        <v>12291.20033</v>
      </c>
      <c r="AD125" s="93">
        <v>227533</v>
      </c>
      <c r="AH125" t="s">
        <v>1015</v>
      </c>
    </row>
    <row r="126" spans="1:34" x14ac:dyDescent="0.35">
      <c r="A126" t="s">
        <v>347</v>
      </c>
      <c r="B126" s="93">
        <v>12291</v>
      </c>
      <c r="C126" s="93">
        <v>200330</v>
      </c>
      <c r="E126" t="s">
        <v>396</v>
      </c>
      <c r="G126">
        <v>10131396</v>
      </c>
      <c r="H126">
        <v>19305677</v>
      </c>
      <c r="I126" t="s">
        <v>417</v>
      </c>
      <c r="J126">
        <v>11</v>
      </c>
      <c r="K126">
        <v>22</v>
      </c>
      <c r="L126" s="139">
        <v>-363770</v>
      </c>
      <c r="M126" s="93">
        <v>44895</v>
      </c>
      <c r="N126" s="50">
        <v>44895</v>
      </c>
      <c r="O126" s="50">
        <v>44890</v>
      </c>
      <c r="P126" t="s">
        <v>2782</v>
      </c>
      <c r="Q126" t="s">
        <v>2624</v>
      </c>
      <c r="S126" s="93">
        <v>0</v>
      </c>
      <c r="T126" t="s">
        <v>2783</v>
      </c>
      <c r="X126" s="93"/>
      <c r="Y126" t="s">
        <v>389</v>
      </c>
      <c r="Z126" t="s">
        <v>390</v>
      </c>
      <c r="AA126" t="s">
        <v>698</v>
      </c>
      <c r="AB126" t="s">
        <v>392</v>
      </c>
      <c r="AC126">
        <v>12291.20033</v>
      </c>
      <c r="AD126" s="93">
        <v>227534</v>
      </c>
      <c r="AH126" t="s">
        <v>1015</v>
      </c>
    </row>
    <row r="127" spans="1:34" x14ac:dyDescent="0.35">
      <c r="A127" t="s">
        <v>347</v>
      </c>
      <c r="B127" s="93">
        <v>12291</v>
      </c>
      <c r="C127" s="93">
        <v>200330</v>
      </c>
      <c r="E127" t="s">
        <v>396</v>
      </c>
      <c r="G127">
        <v>10131396</v>
      </c>
      <c r="H127">
        <v>19305677</v>
      </c>
      <c r="I127" t="s">
        <v>417</v>
      </c>
      <c r="J127">
        <v>11</v>
      </c>
      <c r="K127">
        <v>22</v>
      </c>
      <c r="L127" s="139">
        <v>-148000</v>
      </c>
      <c r="M127" s="93">
        <v>44895</v>
      </c>
      <c r="N127" s="50">
        <v>44895</v>
      </c>
      <c r="O127" s="50">
        <v>44890</v>
      </c>
      <c r="P127" t="s">
        <v>2784</v>
      </c>
      <c r="Q127" t="s">
        <v>2624</v>
      </c>
      <c r="S127" s="93">
        <v>0</v>
      </c>
      <c r="T127" t="s">
        <v>2785</v>
      </c>
      <c r="X127" s="93"/>
      <c r="Y127" t="s">
        <v>389</v>
      </c>
      <c r="Z127" t="s">
        <v>390</v>
      </c>
      <c r="AA127" t="s">
        <v>698</v>
      </c>
      <c r="AB127" t="s">
        <v>392</v>
      </c>
      <c r="AC127">
        <v>12291.20033</v>
      </c>
      <c r="AD127" s="93">
        <v>227536</v>
      </c>
      <c r="AH127" t="s">
        <v>1015</v>
      </c>
    </row>
    <row r="128" spans="1:34" x14ac:dyDescent="0.35">
      <c r="A128" t="s">
        <v>347</v>
      </c>
      <c r="B128" s="93">
        <v>12291</v>
      </c>
      <c r="C128" s="93">
        <v>200330</v>
      </c>
      <c r="E128" t="s">
        <v>396</v>
      </c>
      <c r="G128">
        <v>10131396</v>
      </c>
      <c r="H128">
        <v>19305677</v>
      </c>
      <c r="I128" t="s">
        <v>417</v>
      </c>
      <c r="J128">
        <v>11</v>
      </c>
      <c r="K128">
        <v>22</v>
      </c>
      <c r="L128" s="139">
        <v>-112425</v>
      </c>
      <c r="M128" s="93">
        <v>44895</v>
      </c>
      <c r="N128" s="50">
        <v>44895</v>
      </c>
      <c r="O128" s="50">
        <v>44890</v>
      </c>
      <c r="P128" t="s">
        <v>2786</v>
      </c>
      <c r="Q128" t="s">
        <v>2624</v>
      </c>
      <c r="S128" s="93">
        <v>0</v>
      </c>
      <c r="T128" t="s">
        <v>2787</v>
      </c>
      <c r="X128" s="93"/>
      <c r="Y128" t="s">
        <v>389</v>
      </c>
      <c r="Z128" t="s">
        <v>390</v>
      </c>
      <c r="AA128" t="s">
        <v>698</v>
      </c>
      <c r="AB128" t="s">
        <v>392</v>
      </c>
      <c r="AC128">
        <v>12291.20033</v>
      </c>
      <c r="AD128" s="93">
        <v>227537</v>
      </c>
      <c r="AH128" t="s">
        <v>1015</v>
      </c>
    </row>
    <row r="129" spans="1:34" x14ac:dyDescent="0.35">
      <c r="A129" t="s">
        <v>347</v>
      </c>
      <c r="B129" s="93">
        <v>12291</v>
      </c>
      <c r="C129" s="93">
        <v>200330</v>
      </c>
      <c r="E129" t="s">
        <v>396</v>
      </c>
      <c r="G129">
        <v>10131396</v>
      </c>
      <c r="H129">
        <v>19305677</v>
      </c>
      <c r="I129" t="s">
        <v>417</v>
      </c>
      <c r="J129">
        <v>11</v>
      </c>
      <c r="K129">
        <v>22</v>
      </c>
      <c r="L129" s="139">
        <v>-279544.76</v>
      </c>
      <c r="M129" s="93">
        <v>44895</v>
      </c>
      <c r="N129" s="50">
        <v>44895</v>
      </c>
      <c r="O129" s="50">
        <v>44890</v>
      </c>
      <c r="P129" t="s">
        <v>2788</v>
      </c>
      <c r="Q129" t="s">
        <v>2624</v>
      </c>
      <c r="S129" s="93">
        <v>0</v>
      </c>
      <c r="T129" t="s">
        <v>2789</v>
      </c>
      <c r="X129" s="93"/>
      <c r="Y129" t="s">
        <v>389</v>
      </c>
      <c r="Z129" t="s">
        <v>390</v>
      </c>
      <c r="AA129" t="s">
        <v>698</v>
      </c>
      <c r="AB129" t="s">
        <v>392</v>
      </c>
      <c r="AC129">
        <v>12291.20033</v>
      </c>
      <c r="AD129" s="93">
        <v>227538</v>
      </c>
      <c r="AH129" t="s">
        <v>1015</v>
      </c>
    </row>
    <row r="130" spans="1:34" x14ac:dyDescent="0.35">
      <c r="A130" t="s">
        <v>347</v>
      </c>
      <c r="B130" s="93">
        <v>12291</v>
      </c>
      <c r="C130" s="93">
        <v>200330</v>
      </c>
      <c r="E130" t="s">
        <v>396</v>
      </c>
      <c r="G130">
        <v>10131396</v>
      </c>
      <c r="H130">
        <v>19305677</v>
      </c>
      <c r="I130" t="s">
        <v>417</v>
      </c>
      <c r="J130">
        <v>11</v>
      </c>
      <c r="K130">
        <v>22</v>
      </c>
      <c r="L130" s="139">
        <v>-251250</v>
      </c>
      <c r="M130" s="93">
        <v>44895</v>
      </c>
      <c r="N130" s="50">
        <v>44895</v>
      </c>
      <c r="O130" s="50">
        <v>44890</v>
      </c>
      <c r="P130" t="s">
        <v>2790</v>
      </c>
      <c r="Q130" t="s">
        <v>2624</v>
      </c>
      <c r="S130" s="93">
        <v>0</v>
      </c>
      <c r="T130" t="s">
        <v>2791</v>
      </c>
      <c r="X130" s="93"/>
      <c r="Y130" t="s">
        <v>389</v>
      </c>
      <c r="Z130" t="s">
        <v>390</v>
      </c>
      <c r="AA130" t="s">
        <v>698</v>
      </c>
      <c r="AB130" t="s">
        <v>392</v>
      </c>
      <c r="AC130">
        <v>12291.20033</v>
      </c>
      <c r="AD130" s="93">
        <v>227540</v>
      </c>
      <c r="AH130" t="s">
        <v>1015</v>
      </c>
    </row>
    <row r="131" spans="1:34" x14ac:dyDescent="0.35">
      <c r="A131" t="s">
        <v>347</v>
      </c>
      <c r="B131" s="93">
        <v>12297</v>
      </c>
      <c r="C131" s="93">
        <v>200330</v>
      </c>
      <c r="E131" t="s">
        <v>396</v>
      </c>
      <c r="G131">
        <v>10131396</v>
      </c>
      <c r="H131">
        <v>19305677</v>
      </c>
      <c r="I131" t="s">
        <v>417</v>
      </c>
      <c r="J131">
        <v>11</v>
      </c>
      <c r="K131">
        <v>22</v>
      </c>
      <c r="L131" s="139">
        <v>-1862550</v>
      </c>
      <c r="M131" s="93">
        <v>44895</v>
      </c>
      <c r="N131" s="50">
        <v>44895</v>
      </c>
      <c r="O131" s="50">
        <v>44890</v>
      </c>
      <c r="P131" t="s">
        <v>2792</v>
      </c>
      <c r="Q131" t="s">
        <v>2624</v>
      </c>
      <c r="S131" s="93">
        <v>0</v>
      </c>
      <c r="T131" t="s">
        <v>2793</v>
      </c>
      <c r="X131" s="93"/>
      <c r="Y131" t="s">
        <v>389</v>
      </c>
      <c r="Z131" t="s">
        <v>390</v>
      </c>
      <c r="AA131" t="s">
        <v>698</v>
      </c>
      <c r="AB131" t="s">
        <v>392</v>
      </c>
      <c r="AC131">
        <v>12297.20033</v>
      </c>
      <c r="AD131" s="93">
        <v>227082</v>
      </c>
      <c r="AH131" t="s">
        <v>1015</v>
      </c>
    </row>
    <row r="132" spans="1:34" x14ac:dyDescent="0.35">
      <c r="A132" t="s">
        <v>347</v>
      </c>
      <c r="B132" s="93">
        <v>12297</v>
      </c>
      <c r="C132" s="93">
        <v>200330</v>
      </c>
      <c r="E132" t="s">
        <v>396</v>
      </c>
      <c r="G132">
        <v>10131396</v>
      </c>
      <c r="H132">
        <v>19305677</v>
      </c>
      <c r="I132" t="s">
        <v>417</v>
      </c>
      <c r="J132">
        <v>11</v>
      </c>
      <c r="K132">
        <v>22</v>
      </c>
      <c r="L132" s="139">
        <v>-1663250</v>
      </c>
      <c r="M132" s="93">
        <v>44895</v>
      </c>
      <c r="N132" s="50">
        <v>44895</v>
      </c>
      <c r="O132" s="50">
        <v>44890</v>
      </c>
      <c r="P132" t="s">
        <v>2794</v>
      </c>
      <c r="Q132" t="s">
        <v>2624</v>
      </c>
      <c r="S132" s="93">
        <v>0</v>
      </c>
      <c r="T132" t="s">
        <v>2795</v>
      </c>
      <c r="X132" s="93"/>
      <c r="Y132" t="s">
        <v>389</v>
      </c>
      <c r="Z132" t="s">
        <v>390</v>
      </c>
      <c r="AA132" t="s">
        <v>698</v>
      </c>
      <c r="AB132" t="s">
        <v>392</v>
      </c>
      <c r="AC132">
        <v>12297.20033</v>
      </c>
      <c r="AD132" s="93">
        <v>227544</v>
      </c>
      <c r="AH132" t="s">
        <v>1015</v>
      </c>
    </row>
    <row r="133" spans="1:34" x14ac:dyDescent="0.35">
      <c r="A133" t="s">
        <v>347</v>
      </c>
      <c r="B133" s="93">
        <v>12297</v>
      </c>
      <c r="C133" s="93">
        <v>200330</v>
      </c>
      <c r="E133" t="s">
        <v>396</v>
      </c>
      <c r="G133">
        <v>10131396</v>
      </c>
      <c r="H133">
        <v>19305677</v>
      </c>
      <c r="I133" t="s">
        <v>417</v>
      </c>
      <c r="J133">
        <v>11</v>
      </c>
      <c r="K133">
        <v>22</v>
      </c>
      <c r="L133" s="139">
        <v>-1189345</v>
      </c>
      <c r="M133" s="93">
        <v>44895</v>
      </c>
      <c r="N133" s="50">
        <v>44895</v>
      </c>
      <c r="O133" s="50">
        <v>44890</v>
      </c>
      <c r="P133" t="s">
        <v>2796</v>
      </c>
      <c r="Q133" t="s">
        <v>2624</v>
      </c>
      <c r="S133" s="93">
        <v>0</v>
      </c>
      <c r="T133" t="s">
        <v>2797</v>
      </c>
      <c r="X133" s="93"/>
      <c r="Y133" t="s">
        <v>389</v>
      </c>
      <c r="Z133" t="s">
        <v>390</v>
      </c>
      <c r="AA133" t="s">
        <v>698</v>
      </c>
      <c r="AB133" t="s">
        <v>392</v>
      </c>
      <c r="AC133">
        <v>12297.20033</v>
      </c>
      <c r="AD133" s="93">
        <v>227545</v>
      </c>
      <c r="AH133" t="s">
        <v>1015</v>
      </c>
    </row>
    <row r="134" spans="1:34" x14ac:dyDescent="0.35">
      <c r="A134" t="s">
        <v>347</v>
      </c>
      <c r="B134" s="93">
        <v>12297</v>
      </c>
      <c r="C134" s="93">
        <v>200330</v>
      </c>
      <c r="E134" t="s">
        <v>396</v>
      </c>
      <c r="G134">
        <v>10131396</v>
      </c>
      <c r="H134">
        <v>19305677</v>
      </c>
      <c r="I134" t="s">
        <v>417</v>
      </c>
      <c r="J134">
        <v>11</v>
      </c>
      <c r="K134">
        <v>22</v>
      </c>
      <c r="L134" s="139">
        <v>-157250</v>
      </c>
      <c r="M134" s="93">
        <v>44895</v>
      </c>
      <c r="N134" s="50">
        <v>44895</v>
      </c>
      <c r="O134" s="50">
        <v>44890</v>
      </c>
      <c r="P134" t="s">
        <v>2798</v>
      </c>
      <c r="Q134" t="s">
        <v>2624</v>
      </c>
      <c r="S134" s="93">
        <v>0</v>
      </c>
      <c r="T134" t="s">
        <v>2799</v>
      </c>
      <c r="X134" s="93"/>
      <c r="Y134" t="s">
        <v>389</v>
      </c>
      <c r="Z134" t="s">
        <v>390</v>
      </c>
      <c r="AA134" t="s">
        <v>698</v>
      </c>
      <c r="AB134" t="s">
        <v>392</v>
      </c>
      <c r="AC134">
        <v>12297.20033</v>
      </c>
      <c r="AD134" s="93">
        <v>227546</v>
      </c>
      <c r="AH134" t="s">
        <v>1015</v>
      </c>
    </row>
    <row r="135" spans="1:34" x14ac:dyDescent="0.35">
      <c r="A135" t="s">
        <v>347</v>
      </c>
      <c r="B135" s="93">
        <v>12297</v>
      </c>
      <c r="C135" s="93">
        <v>200330</v>
      </c>
      <c r="E135" t="s">
        <v>396</v>
      </c>
      <c r="G135">
        <v>10131396</v>
      </c>
      <c r="H135">
        <v>19305677</v>
      </c>
      <c r="I135" t="s">
        <v>417</v>
      </c>
      <c r="J135">
        <v>11</v>
      </c>
      <c r="K135">
        <v>22</v>
      </c>
      <c r="L135" s="139">
        <v>-110000</v>
      </c>
      <c r="M135" s="93">
        <v>44895</v>
      </c>
      <c r="N135" s="50">
        <v>44895</v>
      </c>
      <c r="O135" s="50">
        <v>44890</v>
      </c>
      <c r="P135" t="s">
        <v>2800</v>
      </c>
      <c r="Q135" t="s">
        <v>2624</v>
      </c>
      <c r="S135" s="93">
        <v>0</v>
      </c>
      <c r="T135" t="s">
        <v>2801</v>
      </c>
      <c r="X135" s="93"/>
      <c r="Y135" t="s">
        <v>389</v>
      </c>
      <c r="Z135" t="s">
        <v>390</v>
      </c>
      <c r="AA135" t="s">
        <v>698</v>
      </c>
      <c r="AB135" t="s">
        <v>392</v>
      </c>
      <c r="AC135">
        <v>12297.20033</v>
      </c>
      <c r="AD135" s="93">
        <v>227547</v>
      </c>
      <c r="AH135" t="s">
        <v>1015</v>
      </c>
    </row>
    <row r="136" spans="1:34" x14ac:dyDescent="0.35">
      <c r="A136" t="s">
        <v>347</v>
      </c>
      <c r="B136" s="93">
        <v>12297</v>
      </c>
      <c r="C136" s="93">
        <v>200330</v>
      </c>
      <c r="E136" t="s">
        <v>396</v>
      </c>
      <c r="G136">
        <v>10131396</v>
      </c>
      <c r="H136">
        <v>19305677</v>
      </c>
      <c r="I136" t="s">
        <v>417</v>
      </c>
      <c r="J136">
        <v>11</v>
      </c>
      <c r="K136">
        <v>22</v>
      </c>
      <c r="L136" s="139">
        <v>-825360</v>
      </c>
      <c r="M136" s="93">
        <v>44895</v>
      </c>
      <c r="N136" s="50">
        <v>44895</v>
      </c>
      <c r="O136" s="50">
        <v>44890</v>
      </c>
      <c r="P136" t="s">
        <v>2802</v>
      </c>
      <c r="Q136" t="s">
        <v>2624</v>
      </c>
      <c r="S136" s="93">
        <v>0</v>
      </c>
      <c r="T136" t="s">
        <v>2803</v>
      </c>
      <c r="X136" s="93"/>
      <c r="Y136" t="s">
        <v>389</v>
      </c>
      <c r="Z136" t="s">
        <v>390</v>
      </c>
      <c r="AA136" t="s">
        <v>698</v>
      </c>
      <c r="AB136" t="s">
        <v>392</v>
      </c>
      <c r="AC136">
        <v>12297.20033</v>
      </c>
      <c r="AD136" s="93">
        <v>227548</v>
      </c>
      <c r="AH136" t="s">
        <v>1015</v>
      </c>
    </row>
    <row r="137" spans="1:34" x14ac:dyDescent="0.35">
      <c r="A137" t="s">
        <v>348</v>
      </c>
      <c r="B137" s="93">
        <v>12229</v>
      </c>
      <c r="C137" s="93">
        <v>200330</v>
      </c>
      <c r="E137" t="s">
        <v>396</v>
      </c>
      <c r="G137">
        <v>10131396</v>
      </c>
      <c r="H137">
        <v>19305677</v>
      </c>
      <c r="I137" t="s">
        <v>417</v>
      </c>
      <c r="J137">
        <v>11</v>
      </c>
      <c r="K137">
        <v>22</v>
      </c>
      <c r="L137" s="139">
        <v>-1700000</v>
      </c>
      <c r="M137" s="93">
        <v>44895</v>
      </c>
      <c r="N137" s="50">
        <v>44895</v>
      </c>
      <c r="O137" s="50">
        <v>44890</v>
      </c>
      <c r="P137" t="s">
        <v>2804</v>
      </c>
      <c r="Q137" t="s">
        <v>2624</v>
      </c>
      <c r="S137" s="93">
        <v>0</v>
      </c>
      <c r="T137" t="s">
        <v>2805</v>
      </c>
      <c r="X137" s="93"/>
      <c r="Y137" t="s">
        <v>389</v>
      </c>
      <c r="Z137" t="s">
        <v>390</v>
      </c>
      <c r="AA137" t="s">
        <v>698</v>
      </c>
      <c r="AB137" t="s">
        <v>392</v>
      </c>
      <c r="AC137">
        <v>12229.20033</v>
      </c>
      <c r="AD137" s="93">
        <v>227509</v>
      </c>
      <c r="AH137" t="s">
        <v>1015</v>
      </c>
    </row>
    <row r="138" spans="1:34" x14ac:dyDescent="0.35">
      <c r="A138" t="s">
        <v>348</v>
      </c>
      <c r="B138" s="93">
        <v>12266</v>
      </c>
      <c r="C138" s="93">
        <v>200330</v>
      </c>
      <c r="E138" t="s">
        <v>396</v>
      </c>
      <c r="G138">
        <v>10131396</v>
      </c>
      <c r="H138">
        <v>19305677</v>
      </c>
      <c r="I138" t="s">
        <v>417</v>
      </c>
      <c r="J138">
        <v>11</v>
      </c>
      <c r="K138">
        <v>22</v>
      </c>
      <c r="L138" s="139">
        <v>-50000</v>
      </c>
      <c r="M138" s="93">
        <v>44895</v>
      </c>
      <c r="N138" s="50">
        <v>44895</v>
      </c>
      <c r="O138" s="50">
        <v>44890</v>
      </c>
      <c r="P138" t="s">
        <v>2806</v>
      </c>
      <c r="Q138" t="s">
        <v>2624</v>
      </c>
      <c r="S138" s="93">
        <v>0</v>
      </c>
      <c r="T138" t="s">
        <v>2807</v>
      </c>
      <c r="X138" s="93"/>
      <c r="Y138" t="s">
        <v>389</v>
      </c>
      <c r="Z138" t="s">
        <v>390</v>
      </c>
      <c r="AA138" t="s">
        <v>698</v>
      </c>
      <c r="AB138" t="s">
        <v>392</v>
      </c>
      <c r="AC138">
        <v>12266.20033</v>
      </c>
      <c r="AD138" s="93">
        <v>227526</v>
      </c>
      <c r="AH138" t="s">
        <v>1015</v>
      </c>
    </row>
    <row r="139" spans="1:34" x14ac:dyDescent="0.35">
      <c r="A139" t="s">
        <v>348</v>
      </c>
      <c r="B139" s="93">
        <v>12266</v>
      </c>
      <c r="C139" s="93">
        <v>200330</v>
      </c>
      <c r="E139" t="s">
        <v>396</v>
      </c>
      <c r="G139">
        <v>10132438</v>
      </c>
      <c r="H139">
        <v>19306096</v>
      </c>
      <c r="I139" t="s">
        <v>417</v>
      </c>
      <c r="J139">
        <v>11</v>
      </c>
      <c r="K139">
        <v>22</v>
      </c>
      <c r="L139" s="139">
        <v>25000</v>
      </c>
      <c r="M139" s="93">
        <v>44895</v>
      </c>
      <c r="N139" s="50">
        <v>44895</v>
      </c>
      <c r="O139" s="50">
        <v>44894</v>
      </c>
      <c r="P139" t="s">
        <v>2808</v>
      </c>
      <c r="Q139" t="s">
        <v>2809</v>
      </c>
      <c r="S139" s="93">
        <v>0</v>
      </c>
      <c r="T139" t="s">
        <v>2810</v>
      </c>
      <c r="X139" s="93"/>
      <c r="Y139" t="s">
        <v>389</v>
      </c>
      <c r="Z139" t="s">
        <v>390</v>
      </c>
      <c r="AA139" t="s">
        <v>522</v>
      </c>
      <c r="AB139" t="s">
        <v>392</v>
      </c>
      <c r="AC139">
        <v>12266.20033</v>
      </c>
      <c r="AD139" s="93">
        <v>220737</v>
      </c>
      <c r="AH139">
        <v>220737</v>
      </c>
    </row>
    <row r="140" spans="1:34" x14ac:dyDescent="0.35">
      <c r="A140" t="s">
        <v>348</v>
      </c>
      <c r="B140" s="93">
        <v>12271</v>
      </c>
      <c r="C140" s="93">
        <v>200330</v>
      </c>
      <c r="E140" t="s">
        <v>396</v>
      </c>
      <c r="G140">
        <v>10120913</v>
      </c>
      <c r="H140">
        <v>19263313</v>
      </c>
      <c r="I140" t="s">
        <v>417</v>
      </c>
      <c r="J140">
        <v>11</v>
      </c>
      <c r="K140">
        <v>22</v>
      </c>
      <c r="L140" s="139">
        <v>75000</v>
      </c>
      <c r="M140" s="93">
        <v>44895</v>
      </c>
      <c r="N140" s="50">
        <v>44895</v>
      </c>
      <c r="O140" s="50">
        <v>44872</v>
      </c>
      <c r="P140" t="s">
        <v>2811</v>
      </c>
      <c r="Q140" t="s">
        <v>2812</v>
      </c>
      <c r="S140" s="93">
        <v>0</v>
      </c>
      <c r="T140" t="s">
        <v>2813</v>
      </c>
      <c r="X140" s="93"/>
      <c r="Y140" t="s">
        <v>389</v>
      </c>
      <c r="Z140" t="s">
        <v>390</v>
      </c>
      <c r="AA140" t="s">
        <v>577</v>
      </c>
      <c r="AB140" t="s">
        <v>1984</v>
      </c>
      <c r="AC140">
        <v>12271.20033</v>
      </c>
      <c r="AD140" s="93">
        <v>180836</v>
      </c>
      <c r="AH140">
        <v>180836</v>
      </c>
    </row>
    <row r="141" spans="1:34" x14ac:dyDescent="0.35">
      <c r="A141" t="s">
        <v>348</v>
      </c>
      <c r="B141" s="93">
        <v>12271</v>
      </c>
      <c r="C141" s="93">
        <v>200330</v>
      </c>
      <c r="E141" t="s">
        <v>396</v>
      </c>
      <c r="G141">
        <v>10120913</v>
      </c>
      <c r="H141">
        <v>19263313</v>
      </c>
      <c r="I141" t="s">
        <v>417</v>
      </c>
      <c r="J141">
        <v>11</v>
      </c>
      <c r="K141">
        <v>22</v>
      </c>
      <c r="L141" s="139">
        <v>75000</v>
      </c>
      <c r="M141" s="93">
        <v>44895</v>
      </c>
      <c r="N141" s="50">
        <v>44895</v>
      </c>
      <c r="O141" s="50">
        <v>44872</v>
      </c>
      <c r="P141" t="s">
        <v>2814</v>
      </c>
      <c r="Q141" t="s">
        <v>2812</v>
      </c>
      <c r="S141" s="93">
        <v>0</v>
      </c>
      <c r="T141" t="s">
        <v>2815</v>
      </c>
      <c r="X141" s="93"/>
      <c r="Y141" t="s">
        <v>389</v>
      </c>
      <c r="Z141" t="s">
        <v>390</v>
      </c>
      <c r="AA141" t="s">
        <v>577</v>
      </c>
      <c r="AB141" t="s">
        <v>1984</v>
      </c>
      <c r="AC141">
        <v>12271.20033</v>
      </c>
      <c r="AD141" s="93">
        <v>183790</v>
      </c>
      <c r="AH141">
        <v>183790</v>
      </c>
    </row>
    <row r="142" spans="1:34" x14ac:dyDescent="0.35">
      <c r="A142" t="s">
        <v>348</v>
      </c>
      <c r="B142" s="93">
        <v>12271</v>
      </c>
      <c r="C142" s="93">
        <v>200330</v>
      </c>
      <c r="E142" t="s">
        <v>396</v>
      </c>
      <c r="G142">
        <v>10131396</v>
      </c>
      <c r="H142">
        <v>19305677</v>
      </c>
      <c r="I142" t="s">
        <v>417</v>
      </c>
      <c r="J142">
        <v>11</v>
      </c>
      <c r="K142">
        <v>22</v>
      </c>
      <c r="L142" s="139">
        <v>-50000</v>
      </c>
      <c r="M142" s="93">
        <v>44895</v>
      </c>
      <c r="N142" s="50">
        <v>44895</v>
      </c>
      <c r="O142" s="50">
        <v>44890</v>
      </c>
      <c r="P142" t="s">
        <v>2816</v>
      </c>
      <c r="Q142" t="s">
        <v>2624</v>
      </c>
      <c r="S142" s="93">
        <v>0</v>
      </c>
      <c r="T142" t="s">
        <v>2817</v>
      </c>
      <c r="X142" s="93"/>
      <c r="Y142" t="s">
        <v>389</v>
      </c>
      <c r="Z142" t="s">
        <v>390</v>
      </c>
      <c r="AA142" t="s">
        <v>698</v>
      </c>
      <c r="AB142" t="s">
        <v>392</v>
      </c>
      <c r="AC142">
        <v>12271.20033</v>
      </c>
      <c r="AD142" s="93">
        <v>227529</v>
      </c>
      <c r="AH142" t="s">
        <v>1015</v>
      </c>
    </row>
    <row r="143" spans="1:34" x14ac:dyDescent="0.35">
      <c r="A143" t="s">
        <v>348</v>
      </c>
      <c r="B143" s="93">
        <v>12271</v>
      </c>
      <c r="C143" s="93">
        <v>200330</v>
      </c>
      <c r="E143" t="s">
        <v>396</v>
      </c>
      <c r="G143">
        <v>10131396</v>
      </c>
      <c r="H143">
        <v>19305677</v>
      </c>
      <c r="I143" t="s">
        <v>417</v>
      </c>
      <c r="J143">
        <v>11</v>
      </c>
      <c r="K143">
        <v>22</v>
      </c>
      <c r="L143" s="139">
        <v>-110500</v>
      </c>
      <c r="M143" s="93">
        <v>44895</v>
      </c>
      <c r="N143" s="50">
        <v>44895</v>
      </c>
      <c r="O143" s="50">
        <v>44890</v>
      </c>
      <c r="P143" t="s">
        <v>2818</v>
      </c>
      <c r="Q143" t="s">
        <v>2624</v>
      </c>
      <c r="S143" s="93">
        <v>0</v>
      </c>
      <c r="T143" t="s">
        <v>2819</v>
      </c>
      <c r="X143" s="93"/>
      <c r="Y143" t="s">
        <v>389</v>
      </c>
      <c r="Z143" t="s">
        <v>390</v>
      </c>
      <c r="AA143" t="s">
        <v>698</v>
      </c>
      <c r="AB143" t="s">
        <v>392</v>
      </c>
      <c r="AC143">
        <v>12271.20033</v>
      </c>
      <c r="AD143" s="93">
        <v>227530</v>
      </c>
      <c r="AH143" t="s">
        <v>1015</v>
      </c>
    </row>
    <row r="144" spans="1:34" x14ac:dyDescent="0.35">
      <c r="A144" t="s">
        <v>348</v>
      </c>
      <c r="B144" s="93">
        <v>12295</v>
      </c>
      <c r="C144" s="93">
        <v>200330</v>
      </c>
      <c r="E144" t="s">
        <v>396</v>
      </c>
      <c r="G144">
        <v>10121673</v>
      </c>
      <c r="H144">
        <v>19263377</v>
      </c>
      <c r="I144" t="s">
        <v>417</v>
      </c>
      <c r="J144">
        <v>11</v>
      </c>
      <c r="K144">
        <v>22</v>
      </c>
      <c r="L144" s="139">
        <v>-67904</v>
      </c>
      <c r="M144" s="93">
        <v>44873</v>
      </c>
      <c r="N144" s="50">
        <v>44873</v>
      </c>
      <c r="O144" s="50">
        <v>44873</v>
      </c>
      <c r="P144" t="s">
        <v>2820</v>
      </c>
      <c r="Q144" t="s">
        <v>2820</v>
      </c>
      <c r="S144" s="93">
        <v>0</v>
      </c>
      <c r="T144" t="s">
        <v>2448</v>
      </c>
      <c r="W144" s="89">
        <v>44836</v>
      </c>
      <c r="X144" s="93"/>
      <c r="Y144" t="s">
        <v>389</v>
      </c>
      <c r="Z144" t="s">
        <v>390</v>
      </c>
      <c r="AA144" t="s">
        <v>438</v>
      </c>
      <c r="AB144" t="s">
        <v>2094</v>
      </c>
      <c r="AC144">
        <v>12295.20033</v>
      </c>
      <c r="AD144" s="93">
        <v>221901</v>
      </c>
      <c r="AH144" t="s">
        <v>1015</v>
      </c>
    </row>
    <row r="145" spans="1:34" x14ac:dyDescent="0.35">
      <c r="A145" t="s">
        <v>348</v>
      </c>
      <c r="B145" s="93">
        <v>14324</v>
      </c>
      <c r="C145" s="93">
        <v>200330</v>
      </c>
      <c r="E145" t="s">
        <v>396</v>
      </c>
      <c r="G145">
        <v>10131396</v>
      </c>
      <c r="H145">
        <v>19305677</v>
      </c>
      <c r="I145" t="s">
        <v>417</v>
      </c>
      <c r="J145">
        <v>11</v>
      </c>
      <c r="K145">
        <v>22</v>
      </c>
      <c r="L145" s="139">
        <v>-408150</v>
      </c>
      <c r="M145" s="93">
        <v>44895</v>
      </c>
      <c r="N145" s="50">
        <v>44895</v>
      </c>
      <c r="O145" s="50">
        <v>44890</v>
      </c>
      <c r="P145" t="s">
        <v>2821</v>
      </c>
      <c r="Q145" t="s">
        <v>2624</v>
      </c>
      <c r="S145" s="93">
        <v>0</v>
      </c>
      <c r="T145" t="s">
        <v>2822</v>
      </c>
      <c r="X145" s="93"/>
      <c r="Y145" t="s">
        <v>389</v>
      </c>
      <c r="Z145" t="s">
        <v>390</v>
      </c>
      <c r="AA145" t="s">
        <v>698</v>
      </c>
      <c r="AB145" t="s">
        <v>392</v>
      </c>
      <c r="AC145">
        <v>14324.20033</v>
      </c>
      <c r="AD145" s="93">
        <v>227551</v>
      </c>
      <c r="AH145" t="s">
        <v>1015</v>
      </c>
    </row>
    <row r="146" spans="1:34" x14ac:dyDescent="0.35">
      <c r="A146" t="s">
        <v>348</v>
      </c>
      <c r="B146" s="93">
        <v>14324</v>
      </c>
      <c r="C146" s="93">
        <v>200330</v>
      </c>
      <c r="E146" t="s">
        <v>396</v>
      </c>
      <c r="G146">
        <v>10131396</v>
      </c>
      <c r="H146">
        <v>19305677</v>
      </c>
      <c r="I146" t="s">
        <v>417</v>
      </c>
      <c r="J146">
        <v>11</v>
      </c>
      <c r="K146">
        <v>22</v>
      </c>
      <c r="L146" s="139">
        <v>-15000</v>
      </c>
      <c r="M146" s="93">
        <v>44895</v>
      </c>
      <c r="N146" s="50">
        <v>44895</v>
      </c>
      <c r="O146" s="50">
        <v>44890</v>
      </c>
      <c r="P146" t="s">
        <v>2823</v>
      </c>
      <c r="Q146" t="s">
        <v>2624</v>
      </c>
      <c r="S146" s="93">
        <v>0</v>
      </c>
      <c r="T146" t="s">
        <v>2824</v>
      </c>
      <c r="X146" s="93"/>
      <c r="Y146" t="s">
        <v>389</v>
      </c>
      <c r="Z146" t="s">
        <v>390</v>
      </c>
      <c r="AA146" t="s">
        <v>698</v>
      </c>
      <c r="AB146" t="s">
        <v>392</v>
      </c>
      <c r="AC146">
        <v>14324.20033</v>
      </c>
      <c r="AD146" s="93">
        <v>227552</v>
      </c>
      <c r="AH146" t="s">
        <v>1015</v>
      </c>
    </row>
    <row r="147" spans="1:34" x14ac:dyDescent="0.35">
      <c r="A147" t="s">
        <v>348</v>
      </c>
      <c r="B147" s="93">
        <v>14324</v>
      </c>
      <c r="C147" s="93">
        <v>200330</v>
      </c>
      <c r="E147" t="s">
        <v>396</v>
      </c>
      <c r="G147">
        <v>10131396</v>
      </c>
      <c r="H147">
        <v>19305677</v>
      </c>
      <c r="I147" t="s">
        <v>417</v>
      </c>
      <c r="J147">
        <v>11</v>
      </c>
      <c r="K147">
        <v>22</v>
      </c>
      <c r="L147" s="139">
        <v>-76800</v>
      </c>
      <c r="M147" s="93">
        <v>44895</v>
      </c>
      <c r="N147" s="50">
        <v>44895</v>
      </c>
      <c r="O147" s="50">
        <v>44890</v>
      </c>
      <c r="P147" t="s">
        <v>2825</v>
      </c>
      <c r="Q147" t="s">
        <v>2624</v>
      </c>
      <c r="S147" s="93">
        <v>0</v>
      </c>
      <c r="T147" t="s">
        <v>2826</v>
      </c>
      <c r="X147" s="93"/>
      <c r="Y147" t="s">
        <v>389</v>
      </c>
      <c r="Z147" t="s">
        <v>390</v>
      </c>
      <c r="AA147" t="s">
        <v>698</v>
      </c>
      <c r="AB147" t="s">
        <v>392</v>
      </c>
      <c r="AC147">
        <v>14324.20033</v>
      </c>
      <c r="AD147" s="93">
        <v>227553</v>
      </c>
      <c r="AH147" t="s">
        <v>1015</v>
      </c>
    </row>
    <row r="148" spans="1:34" s="90" customFormat="1" x14ac:dyDescent="0.35">
      <c r="A148" s="90" t="s">
        <v>350</v>
      </c>
      <c r="B148" s="94"/>
      <c r="C148" s="94"/>
      <c r="L148" s="140">
        <v>-49224610.960000001</v>
      </c>
      <c r="M148" s="94"/>
      <c r="N148" s="107"/>
      <c r="O148" s="107"/>
      <c r="S148" s="94"/>
      <c r="X148" s="94"/>
      <c r="AD148" s="94"/>
    </row>
    <row r="150" spans="1:34" s="90" customFormat="1" ht="43.5" x14ac:dyDescent="0.35">
      <c r="A150" s="90" t="s">
        <v>345</v>
      </c>
      <c r="B150" s="92" t="s">
        <v>306</v>
      </c>
      <c r="C150" s="92" t="s">
        <v>351</v>
      </c>
      <c r="D150" s="90" t="s">
        <v>352</v>
      </c>
      <c r="E150" s="91" t="s">
        <v>353</v>
      </c>
      <c r="F150" s="90" t="s">
        <v>354</v>
      </c>
      <c r="G150" s="91" t="s">
        <v>355</v>
      </c>
      <c r="H150" s="91" t="s">
        <v>356</v>
      </c>
      <c r="I150" s="91" t="s">
        <v>357</v>
      </c>
      <c r="J150" s="91" t="s">
        <v>358</v>
      </c>
      <c r="K150" s="91" t="s">
        <v>359</v>
      </c>
      <c r="L150" s="138" t="s">
        <v>360</v>
      </c>
      <c r="M150" s="94" t="s">
        <v>362</v>
      </c>
      <c r="N150" s="107" t="s">
        <v>10</v>
      </c>
      <c r="O150" s="108" t="s">
        <v>363</v>
      </c>
      <c r="P150" s="90" t="s">
        <v>364</v>
      </c>
      <c r="Q150" s="91" t="s">
        <v>365</v>
      </c>
      <c r="R150" s="90" t="s">
        <v>366</v>
      </c>
      <c r="S150" s="94" t="s">
        <v>367</v>
      </c>
      <c r="T150" s="90" t="s">
        <v>368</v>
      </c>
      <c r="U150" s="90" t="s">
        <v>369</v>
      </c>
      <c r="V150" s="91" t="s">
        <v>370</v>
      </c>
      <c r="W150" s="91" t="s">
        <v>371</v>
      </c>
      <c r="X150" s="92" t="s">
        <v>372</v>
      </c>
      <c r="Y150" s="90" t="s">
        <v>373</v>
      </c>
      <c r="Z150" s="90" t="s">
        <v>374</v>
      </c>
      <c r="AA150" s="91" t="s">
        <v>375</v>
      </c>
      <c r="AB150" s="91" t="s">
        <v>376</v>
      </c>
      <c r="AC150" s="91" t="s">
        <v>377</v>
      </c>
      <c r="AD150" s="92" t="s">
        <v>361</v>
      </c>
      <c r="AE150" s="90" t="s">
        <v>378</v>
      </c>
      <c r="AF150" s="90" t="s">
        <v>379</v>
      </c>
    </row>
    <row r="151" spans="1:34" x14ac:dyDescent="0.35">
      <c r="A151" t="s">
        <v>349</v>
      </c>
      <c r="B151" s="93">
        <v>12235</v>
      </c>
      <c r="C151" s="93">
        <v>200330</v>
      </c>
      <c r="E151" t="s">
        <v>396</v>
      </c>
      <c r="G151">
        <v>10114068</v>
      </c>
      <c r="H151">
        <v>19232161</v>
      </c>
      <c r="I151" t="s">
        <v>417</v>
      </c>
      <c r="J151">
        <v>10</v>
      </c>
      <c r="K151">
        <v>22</v>
      </c>
      <c r="L151" s="139">
        <v>-25000</v>
      </c>
      <c r="M151" s="93">
        <v>44835</v>
      </c>
      <c r="N151" s="50">
        <v>44835</v>
      </c>
      <c r="O151" s="50">
        <v>44859</v>
      </c>
      <c r="P151" t="s">
        <v>2481</v>
      </c>
      <c r="Q151" t="s">
        <v>2481</v>
      </c>
      <c r="S151" s="93">
        <v>0</v>
      </c>
      <c r="T151" t="s">
        <v>730</v>
      </c>
      <c r="X151" s="93"/>
      <c r="Y151" t="s">
        <v>389</v>
      </c>
      <c r="Z151" t="s">
        <v>390</v>
      </c>
      <c r="AA151" t="s">
        <v>2027</v>
      </c>
      <c r="AB151" t="s">
        <v>392</v>
      </c>
      <c r="AC151">
        <v>12235.20033</v>
      </c>
      <c r="AD151" s="93">
        <v>220178</v>
      </c>
      <c r="AH151" t="s">
        <v>1015</v>
      </c>
    </row>
    <row r="152" spans="1:34" x14ac:dyDescent="0.35">
      <c r="A152" t="s">
        <v>349</v>
      </c>
      <c r="B152" s="93">
        <v>12235</v>
      </c>
      <c r="C152" s="93">
        <v>200330</v>
      </c>
      <c r="E152" t="s">
        <v>382</v>
      </c>
      <c r="G152">
        <v>10082626</v>
      </c>
      <c r="H152">
        <v>1447623</v>
      </c>
      <c r="I152" t="s">
        <v>383</v>
      </c>
      <c r="J152">
        <v>10</v>
      </c>
      <c r="K152">
        <v>22</v>
      </c>
      <c r="L152" s="139">
        <v>1246200</v>
      </c>
      <c r="M152" s="93">
        <v>44701</v>
      </c>
      <c r="N152" s="50">
        <v>44835</v>
      </c>
      <c r="O152" s="50">
        <v>44810</v>
      </c>
      <c r="P152" t="s">
        <v>2482</v>
      </c>
      <c r="Q152" t="s">
        <v>90</v>
      </c>
      <c r="R152" t="s">
        <v>2483</v>
      </c>
      <c r="S152" s="93" t="s">
        <v>2308</v>
      </c>
      <c r="T152" t="s">
        <v>720</v>
      </c>
      <c r="X152" s="93"/>
      <c r="Y152" t="s">
        <v>389</v>
      </c>
      <c r="Z152" t="s">
        <v>390</v>
      </c>
      <c r="AA152" t="s">
        <v>391</v>
      </c>
      <c r="AB152" t="s">
        <v>392</v>
      </c>
      <c r="AC152">
        <v>12235.20033</v>
      </c>
      <c r="AD152" s="93">
        <v>223624</v>
      </c>
      <c r="AH152">
        <v>223624</v>
      </c>
    </row>
    <row r="153" spans="1:34" x14ac:dyDescent="0.35">
      <c r="A153" t="s">
        <v>349</v>
      </c>
      <c r="B153" s="93">
        <v>12235</v>
      </c>
      <c r="C153" s="93">
        <v>200330</v>
      </c>
      <c r="E153" t="s">
        <v>382</v>
      </c>
      <c r="G153">
        <v>10111256</v>
      </c>
      <c r="H153">
        <v>1451922</v>
      </c>
      <c r="I153" t="s">
        <v>383</v>
      </c>
      <c r="J153">
        <v>10</v>
      </c>
      <c r="K153">
        <v>22</v>
      </c>
      <c r="L153" s="139">
        <v>160908.44</v>
      </c>
      <c r="M153" s="93">
        <v>44812</v>
      </c>
      <c r="N153" s="50">
        <v>44853</v>
      </c>
      <c r="O153" s="50">
        <v>44853</v>
      </c>
      <c r="P153" t="s">
        <v>2484</v>
      </c>
      <c r="Q153" t="s">
        <v>101</v>
      </c>
      <c r="R153" t="s">
        <v>2485</v>
      </c>
      <c r="S153" s="93" t="s">
        <v>387</v>
      </c>
      <c r="T153" t="s">
        <v>2486</v>
      </c>
      <c r="X153" s="93"/>
      <c r="Y153" t="s">
        <v>389</v>
      </c>
      <c r="Z153" t="s">
        <v>390</v>
      </c>
      <c r="AA153" t="s">
        <v>391</v>
      </c>
      <c r="AB153" t="s">
        <v>392</v>
      </c>
      <c r="AC153">
        <v>12235.20033</v>
      </c>
      <c r="AD153" s="93">
        <v>221912</v>
      </c>
      <c r="AH153">
        <v>221912</v>
      </c>
    </row>
    <row r="154" spans="1:34" x14ac:dyDescent="0.35">
      <c r="A154" t="s">
        <v>349</v>
      </c>
      <c r="B154" s="93">
        <v>12253</v>
      </c>
      <c r="C154" s="93">
        <v>200330</v>
      </c>
      <c r="E154" t="s">
        <v>396</v>
      </c>
      <c r="G154">
        <v>10104557</v>
      </c>
      <c r="H154">
        <v>19229836</v>
      </c>
      <c r="I154" t="s">
        <v>417</v>
      </c>
      <c r="J154">
        <v>10</v>
      </c>
      <c r="K154">
        <v>22</v>
      </c>
      <c r="L154" s="139">
        <v>-275000</v>
      </c>
      <c r="M154" s="93">
        <v>44835</v>
      </c>
      <c r="N154" s="50">
        <v>44835</v>
      </c>
      <c r="O154" s="50">
        <v>44844</v>
      </c>
      <c r="P154" t="s">
        <v>2487</v>
      </c>
      <c r="Q154" t="s">
        <v>2488</v>
      </c>
      <c r="S154" s="93">
        <v>0</v>
      </c>
      <c r="T154" t="s">
        <v>2489</v>
      </c>
      <c r="X154" s="93"/>
      <c r="Y154" t="s">
        <v>389</v>
      </c>
      <c r="Z154" t="s">
        <v>390</v>
      </c>
      <c r="AA154" t="s">
        <v>630</v>
      </c>
      <c r="AB154" t="s">
        <v>2490</v>
      </c>
      <c r="AC154">
        <v>12253.20033</v>
      </c>
      <c r="AD154" s="93">
        <v>221923</v>
      </c>
      <c r="AH154" t="s">
        <v>1015</v>
      </c>
    </row>
    <row r="155" spans="1:34" x14ac:dyDescent="0.35">
      <c r="A155" t="s">
        <v>349</v>
      </c>
      <c r="B155" s="93">
        <v>12255</v>
      </c>
      <c r="C155" s="93">
        <v>200330</v>
      </c>
      <c r="E155" t="s">
        <v>382</v>
      </c>
      <c r="G155">
        <v>10107029</v>
      </c>
      <c r="H155">
        <v>1451203</v>
      </c>
      <c r="I155" t="s">
        <v>383</v>
      </c>
      <c r="J155">
        <v>10</v>
      </c>
      <c r="K155">
        <v>22</v>
      </c>
      <c r="L155" s="139">
        <v>160000</v>
      </c>
      <c r="M155" s="93">
        <v>44690</v>
      </c>
      <c r="N155" s="50">
        <v>44847</v>
      </c>
      <c r="O155" s="50">
        <v>44847</v>
      </c>
      <c r="P155" t="s">
        <v>2491</v>
      </c>
      <c r="Q155" t="s">
        <v>2492</v>
      </c>
      <c r="R155" t="s">
        <v>2493</v>
      </c>
      <c r="S155" s="93" t="s">
        <v>2494</v>
      </c>
      <c r="T155" t="s">
        <v>1978</v>
      </c>
      <c r="X155" s="93"/>
      <c r="Y155" t="s">
        <v>389</v>
      </c>
      <c r="Z155" t="s">
        <v>390</v>
      </c>
      <c r="AA155" t="s">
        <v>391</v>
      </c>
      <c r="AB155" t="s">
        <v>392</v>
      </c>
      <c r="AC155">
        <v>12255.20033</v>
      </c>
      <c r="AD155" s="93">
        <v>224247</v>
      </c>
      <c r="AH155">
        <v>224247</v>
      </c>
    </row>
    <row r="156" spans="1:34" x14ac:dyDescent="0.35">
      <c r="A156" t="s">
        <v>349</v>
      </c>
      <c r="B156" s="93">
        <v>12255</v>
      </c>
      <c r="C156" s="93">
        <v>200330</v>
      </c>
      <c r="E156" t="s">
        <v>382</v>
      </c>
      <c r="G156">
        <v>10107029</v>
      </c>
      <c r="H156">
        <v>1451203</v>
      </c>
      <c r="I156" t="s">
        <v>383</v>
      </c>
      <c r="J156">
        <v>10</v>
      </c>
      <c r="K156">
        <v>22</v>
      </c>
      <c r="L156" s="139">
        <v>-17660.66</v>
      </c>
      <c r="M156" s="93">
        <v>44690</v>
      </c>
      <c r="N156" s="50">
        <v>44847</v>
      </c>
      <c r="O156" s="50">
        <v>44847</v>
      </c>
      <c r="P156" t="s">
        <v>916</v>
      </c>
      <c r="Q156" t="s">
        <v>2492</v>
      </c>
      <c r="R156" t="s">
        <v>2493</v>
      </c>
      <c r="S156" s="93" t="s">
        <v>2494</v>
      </c>
      <c r="T156" t="s">
        <v>1978</v>
      </c>
      <c r="X156" s="93"/>
      <c r="Y156" t="s">
        <v>389</v>
      </c>
      <c r="Z156" t="s">
        <v>390</v>
      </c>
      <c r="AA156" t="s">
        <v>391</v>
      </c>
      <c r="AB156" t="s">
        <v>392</v>
      </c>
      <c r="AC156">
        <v>12255.20033</v>
      </c>
      <c r="AD156" s="93">
        <v>224247</v>
      </c>
      <c r="AH156">
        <v>224247</v>
      </c>
    </row>
    <row r="157" spans="1:34" x14ac:dyDescent="0.35">
      <c r="A157" t="s">
        <v>349</v>
      </c>
      <c r="B157" s="93">
        <v>12255</v>
      </c>
      <c r="C157" s="93">
        <v>200330</v>
      </c>
      <c r="E157" t="s">
        <v>396</v>
      </c>
      <c r="G157">
        <v>10108407</v>
      </c>
      <c r="H157">
        <v>19231867</v>
      </c>
      <c r="I157" t="s">
        <v>417</v>
      </c>
      <c r="J157">
        <v>10</v>
      </c>
      <c r="K157">
        <v>22</v>
      </c>
      <c r="L157" s="139">
        <v>50000</v>
      </c>
      <c r="M157" s="93">
        <v>44848</v>
      </c>
      <c r="N157" s="50">
        <v>44848</v>
      </c>
      <c r="O157" s="50">
        <v>44848</v>
      </c>
      <c r="P157" t="s">
        <v>1973</v>
      </c>
      <c r="Q157" t="s">
        <v>2029</v>
      </c>
      <c r="S157" s="93">
        <v>0</v>
      </c>
      <c r="T157" t="s">
        <v>1974</v>
      </c>
      <c r="X157" s="93"/>
      <c r="Y157" t="s">
        <v>389</v>
      </c>
      <c r="Z157" t="s">
        <v>390</v>
      </c>
      <c r="AA157" t="s">
        <v>871</v>
      </c>
      <c r="AB157" t="s">
        <v>392</v>
      </c>
      <c r="AC157">
        <v>12255.20033</v>
      </c>
      <c r="AD157" s="93">
        <v>224144</v>
      </c>
      <c r="AH157">
        <v>224144</v>
      </c>
    </row>
    <row r="158" spans="1:34" x14ac:dyDescent="0.35">
      <c r="A158" t="s">
        <v>349</v>
      </c>
      <c r="B158" s="93">
        <v>12256</v>
      </c>
      <c r="C158" s="93">
        <v>200330</v>
      </c>
      <c r="E158" t="s">
        <v>412</v>
      </c>
      <c r="G158">
        <v>10112937</v>
      </c>
      <c r="H158">
        <v>4038698</v>
      </c>
      <c r="I158" t="s">
        <v>413</v>
      </c>
      <c r="J158">
        <v>10</v>
      </c>
      <c r="K158">
        <v>22</v>
      </c>
      <c r="L158" s="139">
        <v>17660.66</v>
      </c>
      <c r="M158" s="93">
        <v>44865</v>
      </c>
      <c r="N158" s="50">
        <v>44856</v>
      </c>
      <c r="O158" s="50">
        <v>44856</v>
      </c>
      <c r="P158" t="s">
        <v>414</v>
      </c>
      <c r="Q158" t="s">
        <v>2492</v>
      </c>
      <c r="S158" s="93" t="s">
        <v>2494</v>
      </c>
      <c r="T158" t="s">
        <v>2495</v>
      </c>
      <c r="X158" s="93"/>
      <c r="Y158" t="s">
        <v>389</v>
      </c>
      <c r="Z158" t="s">
        <v>390</v>
      </c>
      <c r="AA158" t="s">
        <v>392</v>
      </c>
      <c r="AB158" t="s">
        <v>392</v>
      </c>
      <c r="AC158">
        <v>12256.20033</v>
      </c>
      <c r="AD158" s="93"/>
      <c r="AH158">
        <v>0</v>
      </c>
    </row>
    <row r="159" spans="1:34" x14ac:dyDescent="0.35">
      <c r="A159" t="s">
        <v>349</v>
      </c>
      <c r="B159" s="93">
        <v>12267</v>
      </c>
      <c r="C159" s="93">
        <v>200330</v>
      </c>
      <c r="E159" t="s">
        <v>382</v>
      </c>
      <c r="G159">
        <v>10078457</v>
      </c>
      <c r="H159">
        <v>1446966</v>
      </c>
      <c r="I159" t="s">
        <v>383</v>
      </c>
      <c r="J159">
        <v>10</v>
      </c>
      <c r="K159">
        <v>22</v>
      </c>
      <c r="L159" s="139">
        <v>660000</v>
      </c>
      <c r="M159" s="93">
        <v>44656</v>
      </c>
      <c r="N159" s="50">
        <v>44835</v>
      </c>
      <c r="O159" s="50">
        <v>44802</v>
      </c>
      <c r="P159" t="s">
        <v>2496</v>
      </c>
      <c r="Q159" t="s">
        <v>154</v>
      </c>
      <c r="R159" t="s">
        <v>2497</v>
      </c>
      <c r="S159" s="93" t="s">
        <v>635</v>
      </c>
      <c r="T159" t="s">
        <v>2498</v>
      </c>
      <c r="X159" s="93"/>
      <c r="Y159" t="s">
        <v>389</v>
      </c>
      <c r="Z159" t="s">
        <v>390</v>
      </c>
      <c r="AA159" t="s">
        <v>391</v>
      </c>
      <c r="AB159" t="s">
        <v>392</v>
      </c>
      <c r="AC159">
        <v>12267.20033</v>
      </c>
      <c r="AD159" s="93">
        <v>220832</v>
      </c>
      <c r="AH159">
        <v>220832</v>
      </c>
    </row>
    <row r="160" spans="1:34" x14ac:dyDescent="0.35">
      <c r="A160" t="s">
        <v>349</v>
      </c>
      <c r="B160" s="93">
        <v>12268</v>
      </c>
      <c r="C160" s="93">
        <v>200330</v>
      </c>
      <c r="E160" t="s">
        <v>396</v>
      </c>
      <c r="G160">
        <v>10098857</v>
      </c>
      <c r="H160">
        <v>19209911</v>
      </c>
      <c r="I160" t="s">
        <v>417</v>
      </c>
      <c r="J160">
        <v>10</v>
      </c>
      <c r="K160">
        <v>22</v>
      </c>
      <c r="L160" s="139">
        <v>26100</v>
      </c>
      <c r="M160" s="93">
        <v>44835</v>
      </c>
      <c r="N160" s="50">
        <v>44835</v>
      </c>
      <c r="O160" s="50">
        <v>44834</v>
      </c>
      <c r="P160" t="s">
        <v>2499</v>
      </c>
      <c r="Q160" t="s">
        <v>2499</v>
      </c>
      <c r="S160" s="93">
        <v>0</v>
      </c>
      <c r="T160" t="s">
        <v>2500</v>
      </c>
      <c r="X160" s="93"/>
      <c r="Y160" t="s">
        <v>389</v>
      </c>
      <c r="Z160" t="s">
        <v>390</v>
      </c>
      <c r="AA160" t="s">
        <v>2027</v>
      </c>
      <c r="AB160" t="s">
        <v>392</v>
      </c>
      <c r="AC160">
        <v>12268.20033</v>
      </c>
      <c r="AD160" s="93">
        <v>222006</v>
      </c>
      <c r="AH160">
        <v>222006</v>
      </c>
    </row>
    <row r="161" spans="1:34" x14ac:dyDescent="0.35">
      <c r="A161" t="s">
        <v>349</v>
      </c>
      <c r="B161" s="93">
        <v>12268</v>
      </c>
      <c r="C161" s="93">
        <v>200330</v>
      </c>
      <c r="E161" t="s">
        <v>382</v>
      </c>
      <c r="G161">
        <v>10099827</v>
      </c>
      <c r="H161">
        <v>1449607</v>
      </c>
      <c r="I161" t="s">
        <v>383</v>
      </c>
      <c r="J161">
        <v>10</v>
      </c>
      <c r="K161">
        <v>22</v>
      </c>
      <c r="L161" s="139">
        <v>87500</v>
      </c>
      <c r="M161" s="93">
        <v>44812</v>
      </c>
      <c r="N161" s="50">
        <v>44837</v>
      </c>
      <c r="O161" s="50">
        <v>44837</v>
      </c>
      <c r="P161" t="s">
        <v>2501</v>
      </c>
      <c r="Q161" t="s">
        <v>2502</v>
      </c>
      <c r="R161" t="s">
        <v>2503</v>
      </c>
      <c r="S161" s="93" t="s">
        <v>2502</v>
      </c>
      <c r="T161" t="s">
        <v>2500</v>
      </c>
      <c r="X161" s="93"/>
      <c r="Y161" t="s">
        <v>389</v>
      </c>
      <c r="Z161" t="s">
        <v>390</v>
      </c>
      <c r="AA161" t="s">
        <v>391</v>
      </c>
      <c r="AB161" t="s">
        <v>392</v>
      </c>
      <c r="AC161">
        <v>12268.20033</v>
      </c>
      <c r="AD161" s="93">
        <v>222006</v>
      </c>
      <c r="AH161">
        <v>222006</v>
      </c>
    </row>
    <row r="162" spans="1:34" x14ac:dyDescent="0.35">
      <c r="A162" t="s">
        <v>349</v>
      </c>
      <c r="B162" s="93">
        <v>12293</v>
      </c>
      <c r="C162" s="93">
        <v>200330</v>
      </c>
      <c r="E162" t="s">
        <v>396</v>
      </c>
      <c r="G162">
        <v>10104557</v>
      </c>
      <c r="H162">
        <v>19229837</v>
      </c>
      <c r="I162" t="s">
        <v>417</v>
      </c>
      <c r="J162">
        <v>10</v>
      </c>
      <c r="K162">
        <v>22</v>
      </c>
      <c r="L162" s="139">
        <v>-300000</v>
      </c>
      <c r="M162" s="93">
        <v>44835</v>
      </c>
      <c r="N162" s="50">
        <v>44835</v>
      </c>
      <c r="O162" s="50">
        <v>44844</v>
      </c>
      <c r="P162" t="s">
        <v>2504</v>
      </c>
      <c r="Q162" t="s">
        <v>2488</v>
      </c>
      <c r="S162" s="93">
        <v>0</v>
      </c>
      <c r="T162" t="s">
        <v>2505</v>
      </c>
      <c r="X162" s="93"/>
      <c r="Y162" t="s">
        <v>389</v>
      </c>
      <c r="Z162" t="s">
        <v>390</v>
      </c>
      <c r="AA162" t="s">
        <v>630</v>
      </c>
      <c r="AB162" t="s">
        <v>2490</v>
      </c>
      <c r="AC162">
        <v>12293.20033</v>
      </c>
      <c r="AD162" s="93">
        <v>221993</v>
      </c>
      <c r="AH162" t="s">
        <v>1015</v>
      </c>
    </row>
    <row r="163" spans="1:34" x14ac:dyDescent="0.35">
      <c r="A163" t="s">
        <v>349</v>
      </c>
      <c r="B163" s="93">
        <v>12293</v>
      </c>
      <c r="C163" s="93">
        <v>200330</v>
      </c>
      <c r="E163" t="s">
        <v>382</v>
      </c>
      <c r="G163">
        <v>10085046</v>
      </c>
      <c r="H163">
        <v>1447993</v>
      </c>
      <c r="I163" t="s">
        <v>383</v>
      </c>
      <c r="J163">
        <v>10</v>
      </c>
      <c r="K163">
        <v>22</v>
      </c>
      <c r="L163" s="139">
        <v>35000</v>
      </c>
      <c r="M163" s="93">
        <v>44704</v>
      </c>
      <c r="N163" s="50">
        <v>44835</v>
      </c>
      <c r="O163" s="50">
        <v>44813</v>
      </c>
      <c r="P163" t="s">
        <v>2506</v>
      </c>
      <c r="Q163" t="s">
        <v>229</v>
      </c>
      <c r="R163" t="s">
        <v>2507</v>
      </c>
      <c r="S163" s="93" t="s">
        <v>2508</v>
      </c>
      <c r="T163" t="s">
        <v>2509</v>
      </c>
      <c r="X163" s="93"/>
      <c r="Y163" t="s">
        <v>389</v>
      </c>
      <c r="Z163" t="s">
        <v>390</v>
      </c>
      <c r="AA163" t="s">
        <v>391</v>
      </c>
      <c r="AB163" t="s">
        <v>392</v>
      </c>
      <c r="AC163">
        <v>12293.20033</v>
      </c>
      <c r="AD163" s="93">
        <v>222976</v>
      </c>
      <c r="AH163">
        <v>222976</v>
      </c>
    </row>
    <row r="164" spans="1:34" x14ac:dyDescent="0.35">
      <c r="A164" t="s">
        <v>349</v>
      </c>
      <c r="B164" s="93">
        <v>12293</v>
      </c>
      <c r="C164" s="93">
        <v>200330</v>
      </c>
      <c r="E164" t="s">
        <v>382</v>
      </c>
      <c r="G164">
        <v>10087614</v>
      </c>
      <c r="H164">
        <v>1448405</v>
      </c>
      <c r="I164" t="s">
        <v>383</v>
      </c>
      <c r="J164">
        <v>10</v>
      </c>
      <c r="K164">
        <v>22</v>
      </c>
      <c r="L164" s="139">
        <v>100000</v>
      </c>
      <c r="M164" s="93">
        <v>44719</v>
      </c>
      <c r="N164" s="50">
        <v>44835</v>
      </c>
      <c r="O164" s="50">
        <v>44818</v>
      </c>
      <c r="P164" t="s">
        <v>2510</v>
      </c>
      <c r="Q164" t="s">
        <v>2511</v>
      </c>
      <c r="R164" t="s">
        <v>2512</v>
      </c>
      <c r="S164" s="93" t="s">
        <v>2513</v>
      </c>
      <c r="T164" t="s">
        <v>2514</v>
      </c>
      <c r="X164" s="93"/>
      <c r="Y164" t="s">
        <v>389</v>
      </c>
      <c r="Z164" t="s">
        <v>390</v>
      </c>
      <c r="AA164" t="s">
        <v>391</v>
      </c>
      <c r="AB164" t="s">
        <v>392</v>
      </c>
      <c r="AC164">
        <v>12293.20033</v>
      </c>
      <c r="AD164" s="93">
        <v>225581</v>
      </c>
      <c r="AH164" t="s">
        <v>1015</v>
      </c>
    </row>
    <row r="165" spans="1:34" x14ac:dyDescent="0.35">
      <c r="A165" t="s">
        <v>346</v>
      </c>
      <c r="B165" s="93">
        <v>12204</v>
      </c>
      <c r="C165" s="93">
        <v>200330</v>
      </c>
      <c r="E165" t="s">
        <v>382</v>
      </c>
      <c r="G165">
        <v>10117432</v>
      </c>
      <c r="H165">
        <v>1453583</v>
      </c>
      <c r="I165" t="s">
        <v>383</v>
      </c>
      <c r="J165">
        <v>10</v>
      </c>
      <c r="K165">
        <v>22</v>
      </c>
      <c r="L165" s="139">
        <v>262755</v>
      </c>
      <c r="M165" s="93">
        <v>44837</v>
      </c>
      <c r="N165" s="50">
        <v>44862</v>
      </c>
      <c r="O165" s="50">
        <v>44862</v>
      </c>
      <c r="P165" t="s">
        <v>2515</v>
      </c>
      <c r="Q165" t="s">
        <v>282</v>
      </c>
      <c r="R165" t="s">
        <v>2516</v>
      </c>
      <c r="S165" s="93" t="s">
        <v>1988</v>
      </c>
      <c r="T165" t="s">
        <v>2517</v>
      </c>
      <c r="X165" s="93"/>
      <c r="Y165" t="s">
        <v>389</v>
      </c>
      <c r="Z165" t="s">
        <v>390</v>
      </c>
      <c r="AA165" t="s">
        <v>391</v>
      </c>
      <c r="AB165" t="s">
        <v>392</v>
      </c>
      <c r="AC165">
        <v>12204.20033</v>
      </c>
      <c r="AD165" s="93">
        <v>227421</v>
      </c>
      <c r="AH165" t="s">
        <v>1015</v>
      </c>
    </row>
    <row r="166" spans="1:34" x14ac:dyDescent="0.35">
      <c r="A166" t="s">
        <v>346</v>
      </c>
      <c r="B166" s="93">
        <v>12206</v>
      </c>
      <c r="C166" s="93">
        <v>200330</v>
      </c>
      <c r="E166" t="s">
        <v>382</v>
      </c>
      <c r="G166">
        <v>10102333</v>
      </c>
      <c r="H166">
        <v>1450498</v>
      </c>
      <c r="I166" t="s">
        <v>383</v>
      </c>
      <c r="J166">
        <v>10</v>
      </c>
      <c r="K166">
        <v>22</v>
      </c>
      <c r="L166" s="139">
        <v>100000</v>
      </c>
      <c r="M166" s="93">
        <v>44693</v>
      </c>
      <c r="N166" s="50">
        <v>44839</v>
      </c>
      <c r="O166" s="50">
        <v>44839</v>
      </c>
      <c r="P166" t="s">
        <v>2518</v>
      </c>
      <c r="Q166" t="s">
        <v>2519</v>
      </c>
      <c r="R166" t="s">
        <v>2520</v>
      </c>
      <c r="S166" s="93" t="s">
        <v>2038</v>
      </c>
      <c r="T166" t="s">
        <v>1983</v>
      </c>
      <c r="X166" s="93"/>
      <c r="Y166" t="s">
        <v>389</v>
      </c>
      <c r="Z166" t="s">
        <v>390</v>
      </c>
      <c r="AA166" t="s">
        <v>391</v>
      </c>
      <c r="AB166" t="s">
        <v>392</v>
      </c>
      <c r="AC166">
        <v>12206.20033</v>
      </c>
      <c r="AD166" s="93">
        <v>227401</v>
      </c>
      <c r="AH166" t="s">
        <v>1015</v>
      </c>
    </row>
    <row r="167" spans="1:34" x14ac:dyDescent="0.35">
      <c r="A167" t="s">
        <v>346</v>
      </c>
      <c r="B167" s="93">
        <v>12287</v>
      </c>
      <c r="C167" s="93">
        <v>200330</v>
      </c>
      <c r="E167" t="s">
        <v>396</v>
      </c>
      <c r="G167">
        <v>10109241</v>
      </c>
      <c r="H167">
        <v>19231935</v>
      </c>
      <c r="I167" t="s">
        <v>417</v>
      </c>
      <c r="J167">
        <v>10</v>
      </c>
      <c r="K167">
        <v>22</v>
      </c>
      <c r="L167" s="139">
        <v>183555.54</v>
      </c>
      <c r="M167" s="93">
        <v>44865</v>
      </c>
      <c r="N167" s="50">
        <v>44865</v>
      </c>
      <c r="O167" s="50">
        <v>44851</v>
      </c>
      <c r="P167" t="s">
        <v>2521</v>
      </c>
      <c r="Q167" t="s">
        <v>2521</v>
      </c>
      <c r="S167" s="93">
        <v>0</v>
      </c>
      <c r="T167" t="s">
        <v>2522</v>
      </c>
      <c r="X167" s="93"/>
      <c r="Y167" t="s">
        <v>389</v>
      </c>
      <c r="Z167" t="s">
        <v>390</v>
      </c>
      <c r="AA167" t="s">
        <v>881</v>
      </c>
      <c r="AB167" t="s">
        <v>610</v>
      </c>
      <c r="AC167">
        <v>12287.20033</v>
      </c>
      <c r="AD167" s="93"/>
      <c r="AH167" t="s">
        <v>1015</v>
      </c>
    </row>
    <row r="168" spans="1:34" x14ac:dyDescent="0.35">
      <c r="A168" t="s">
        <v>346</v>
      </c>
      <c r="B168" s="93">
        <v>12287</v>
      </c>
      <c r="C168" s="93">
        <v>200330</v>
      </c>
      <c r="E168" t="s">
        <v>396</v>
      </c>
      <c r="G168">
        <v>10109241</v>
      </c>
      <c r="H168">
        <v>19231935</v>
      </c>
      <c r="I168" t="s">
        <v>417</v>
      </c>
      <c r="J168">
        <v>10</v>
      </c>
      <c r="K168">
        <v>22</v>
      </c>
      <c r="L168" s="139">
        <v>88368</v>
      </c>
      <c r="M168" s="93">
        <v>44865</v>
      </c>
      <c r="N168" s="50">
        <v>44865</v>
      </c>
      <c r="O168" s="50">
        <v>44851</v>
      </c>
      <c r="P168" t="s">
        <v>2521</v>
      </c>
      <c r="Q168" t="s">
        <v>2521</v>
      </c>
      <c r="S168" s="93">
        <v>0</v>
      </c>
      <c r="T168" t="s">
        <v>2523</v>
      </c>
      <c r="X168" s="93"/>
      <c r="Y168" t="s">
        <v>389</v>
      </c>
      <c r="Z168" t="s">
        <v>390</v>
      </c>
      <c r="AA168" t="s">
        <v>881</v>
      </c>
      <c r="AB168" t="s">
        <v>610</v>
      </c>
      <c r="AC168">
        <v>12287.20033</v>
      </c>
      <c r="AD168" s="93"/>
      <c r="AH168" t="s">
        <v>1015</v>
      </c>
    </row>
    <row r="169" spans="1:34" x14ac:dyDescent="0.35">
      <c r="A169" t="s">
        <v>346</v>
      </c>
      <c r="B169" s="93">
        <v>12287</v>
      </c>
      <c r="C169" s="93">
        <v>200330</v>
      </c>
      <c r="E169" t="s">
        <v>396</v>
      </c>
      <c r="G169">
        <v>10109241</v>
      </c>
      <c r="H169">
        <v>19231935</v>
      </c>
      <c r="I169" t="s">
        <v>417</v>
      </c>
      <c r="J169">
        <v>10</v>
      </c>
      <c r="K169">
        <v>22</v>
      </c>
      <c r="L169" s="139">
        <v>26690.58</v>
      </c>
      <c r="M169" s="93">
        <v>44865</v>
      </c>
      <c r="N169" s="50">
        <v>44865</v>
      </c>
      <c r="O169" s="50">
        <v>44851</v>
      </c>
      <c r="P169" t="s">
        <v>2521</v>
      </c>
      <c r="Q169" t="s">
        <v>2521</v>
      </c>
      <c r="S169" s="93">
        <v>0</v>
      </c>
      <c r="T169" t="s">
        <v>2524</v>
      </c>
      <c r="X169" s="93"/>
      <c r="Y169" t="s">
        <v>389</v>
      </c>
      <c r="Z169" t="s">
        <v>390</v>
      </c>
      <c r="AA169" t="s">
        <v>881</v>
      </c>
      <c r="AB169" t="s">
        <v>610</v>
      </c>
      <c r="AC169">
        <v>12287.20033</v>
      </c>
      <c r="AD169" s="93"/>
      <c r="AH169" t="s">
        <v>1015</v>
      </c>
    </row>
    <row r="170" spans="1:34" x14ac:dyDescent="0.35">
      <c r="A170" t="s">
        <v>346</v>
      </c>
      <c r="B170" s="93">
        <v>12287</v>
      </c>
      <c r="C170" s="93">
        <v>200330</v>
      </c>
      <c r="E170" t="s">
        <v>396</v>
      </c>
      <c r="G170">
        <v>10109241</v>
      </c>
      <c r="H170">
        <v>19231935</v>
      </c>
      <c r="I170" t="s">
        <v>417</v>
      </c>
      <c r="J170">
        <v>10</v>
      </c>
      <c r="K170">
        <v>22</v>
      </c>
      <c r="L170" s="139">
        <v>10207.86</v>
      </c>
      <c r="M170" s="93">
        <v>44865</v>
      </c>
      <c r="N170" s="50">
        <v>44865</v>
      </c>
      <c r="O170" s="50">
        <v>44851</v>
      </c>
      <c r="P170" t="s">
        <v>2521</v>
      </c>
      <c r="Q170" t="s">
        <v>2521</v>
      </c>
      <c r="S170" s="93">
        <v>0</v>
      </c>
      <c r="T170" t="s">
        <v>2525</v>
      </c>
      <c r="X170" s="93"/>
      <c r="Y170" t="s">
        <v>389</v>
      </c>
      <c r="Z170" t="s">
        <v>390</v>
      </c>
      <c r="AA170" t="s">
        <v>881</v>
      </c>
      <c r="AB170" t="s">
        <v>610</v>
      </c>
      <c r="AC170">
        <v>12287.20033</v>
      </c>
      <c r="AD170" s="93"/>
      <c r="AH170" t="s">
        <v>1015</v>
      </c>
    </row>
    <row r="171" spans="1:34" x14ac:dyDescent="0.35">
      <c r="A171" t="s">
        <v>346</v>
      </c>
      <c r="B171" s="93">
        <v>12287</v>
      </c>
      <c r="C171" s="93">
        <v>200330</v>
      </c>
      <c r="E171" t="s">
        <v>396</v>
      </c>
      <c r="G171">
        <v>10109241</v>
      </c>
      <c r="H171">
        <v>19231935</v>
      </c>
      <c r="I171" t="s">
        <v>417</v>
      </c>
      <c r="J171">
        <v>10</v>
      </c>
      <c r="K171">
        <v>22</v>
      </c>
      <c r="L171" s="139">
        <v>6329.21</v>
      </c>
      <c r="M171" s="93">
        <v>44865</v>
      </c>
      <c r="N171" s="50">
        <v>44865</v>
      </c>
      <c r="O171" s="50">
        <v>44851</v>
      </c>
      <c r="P171" t="s">
        <v>2521</v>
      </c>
      <c r="Q171" t="s">
        <v>2521</v>
      </c>
      <c r="S171" s="93">
        <v>0</v>
      </c>
      <c r="T171" t="s">
        <v>2526</v>
      </c>
      <c r="X171" s="93"/>
      <c r="Y171" t="s">
        <v>389</v>
      </c>
      <c r="Z171" t="s">
        <v>390</v>
      </c>
      <c r="AA171" t="s">
        <v>881</v>
      </c>
      <c r="AB171" t="s">
        <v>610</v>
      </c>
      <c r="AC171">
        <v>12287.20033</v>
      </c>
      <c r="AD171" s="93"/>
      <c r="AH171" t="s">
        <v>1015</v>
      </c>
    </row>
    <row r="172" spans="1:34" x14ac:dyDescent="0.35">
      <c r="A172" t="s">
        <v>346</v>
      </c>
      <c r="B172" s="93">
        <v>12287</v>
      </c>
      <c r="C172" s="93">
        <v>200330</v>
      </c>
      <c r="E172" t="s">
        <v>396</v>
      </c>
      <c r="G172">
        <v>10109241</v>
      </c>
      <c r="H172">
        <v>19231935</v>
      </c>
      <c r="I172" t="s">
        <v>417</v>
      </c>
      <c r="J172">
        <v>10</v>
      </c>
      <c r="K172">
        <v>22</v>
      </c>
      <c r="L172" s="139">
        <v>5000</v>
      </c>
      <c r="M172" s="93">
        <v>44865</v>
      </c>
      <c r="N172" s="50">
        <v>44865</v>
      </c>
      <c r="O172" s="50">
        <v>44851</v>
      </c>
      <c r="P172" t="s">
        <v>2521</v>
      </c>
      <c r="Q172" t="s">
        <v>2521</v>
      </c>
      <c r="S172" s="93">
        <v>0</v>
      </c>
      <c r="T172" t="s">
        <v>2527</v>
      </c>
      <c r="X172" s="93"/>
      <c r="Y172" t="s">
        <v>389</v>
      </c>
      <c r="Z172" t="s">
        <v>390</v>
      </c>
      <c r="AA172" t="s">
        <v>881</v>
      </c>
      <c r="AB172" t="s">
        <v>610</v>
      </c>
      <c r="AC172">
        <v>12287.20033</v>
      </c>
      <c r="AD172" s="93"/>
      <c r="AH172" t="s">
        <v>1015</v>
      </c>
    </row>
    <row r="173" spans="1:34" x14ac:dyDescent="0.35">
      <c r="A173" t="s">
        <v>346</v>
      </c>
      <c r="B173" s="93">
        <v>12287</v>
      </c>
      <c r="C173" s="93">
        <v>200330</v>
      </c>
      <c r="E173" t="s">
        <v>396</v>
      </c>
      <c r="G173">
        <v>10109241</v>
      </c>
      <c r="H173">
        <v>19231935</v>
      </c>
      <c r="I173" t="s">
        <v>417</v>
      </c>
      <c r="J173">
        <v>10</v>
      </c>
      <c r="K173">
        <v>22</v>
      </c>
      <c r="L173" s="139">
        <v>2937.96</v>
      </c>
      <c r="M173" s="93">
        <v>44865</v>
      </c>
      <c r="N173" s="50">
        <v>44865</v>
      </c>
      <c r="O173" s="50">
        <v>44851</v>
      </c>
      <c r="P173" t="s">
        <v>2521</v>
      </c>
      <c r="Q173" t="s">
        <v>2521</v>
      </c>
      <c r="S173" s="93">
        <v>0</v>
      </c>
      <c r="T173" t="s">
        <v>2528</v>
      </c>
      <c r="X173" s="93"/>
      <c r="Y173" t="s">
        <v>389</v>
      </c>
      <c r="Z173" t="s">
        <v>390</v>
      </c>
      <c r="AA173" t="s">
        <v>881</v>
      </c>
      <c r="AB173" t="s">
        <v>610</v>
      </c>
      <c r="AC173">
        <v>12287.20033</v>
      </c>
      <c r="AD173" s="93"/>
      <c r="AH173" t="s">
        <v>1015</v>
      </c>
    </row>
    <row r="174" spans="1:34" x14ac:dyDescent="0.35">
      <c r="A174" t="s">
        <v>346</v>
      </c>
      <c r="B174" s="93">
        <v>12287</v>
      </c>
      <c r="C174" s="93">
        <v>200330</v>
      </c>
      <c r="E174" t="s">
        <v>396</v>
      </c>
      <c r="G174">
        <v>10109241</v>
      </c>
      <c r="H174">
        <v>19231935</v>
      </c>
      <c r="I174" t="s">
        <v>417</v>
      </c>
      <c r="J174">
        <v>10</v>
      </c>
      <c r="K174">
        <v>22</v>
      </c>
      <c r="L174" s="139">
        <v>896.5</v>
      </c>
      <c r="M174" s="93">
        <v>44865</v>
      </c>
      <c r="N174" s="50">
        <v>44865</v>
      </c>
      <c r="O174" s="50">
        <v>44851</v>
      </c>
      <c r="P174" t="s">
        <v>2521</v>
      </c>
      <c r="Q174" t="s">
        <v>2521</v>
      </c>
      <c r="S174" s="93">
        <v>0</v>
      </c>
      <c r="T174" t="s">
        <v>2529</v>
      </c>
      <c r="X174" s="93"/>
      <c r="Y174" t="s">
        <v>389</v>
      </c>
      <c r="Z174" t="s">
        <v>390</v>
      </c>
      <c r="AA174" t="s">
        <v>881</v>
      </c>
      <c r="AB174" t="s">
        <v>610</v>
      </c>
      <c r="AC174">
        <v>12287.20033</v>
      </c>
      <c r="AD174" s="93"/>
      <c r="AH174" t="s">
        <v>1015</v>
      </c>
    </row>
    <row r="175" spans="1:34" x14ac:dyDescent="0.35">
      <c r="A175" t="s">
        <v>346</v>
      </c>
      <c r="B175" s="93">
        <v>12287</v>
      </c>
      <c r="C175" s="93">
        <v>200330</v>
      </c>
      <c r="E175" t="s">
        <v>396</v>
      </c>
      <c r="G175">
        <v>10109241</v>
      </c>
      <c r="H175">
        <v>19231935</v>
      </c>
      <c r="I175" t="s">
        <v>417</v>
      </c>
      <c r="J175">
        <v>10</v>
      </c>
      <c r="K175">
        <v>22</v>
      </c>
      <c r="L175" s="139">
        <v>-896.5</v>
      </c>
      <c r="M175" s="93">
        <v>44865</v>
      </c>
      <c r="N175" s="50">
        <v>44865</v>
      </c>
      <c r="O175" s="50">
        <v>44851</v>
      </c>
      <c r="P175" t="s">
        <v>2521</v>
      </c>
      <c r="Q175" t="s">
        <v>2521</v>
      </c>
      <c r="S175" s="93">
        <v>0</v>
      </c>
      <c r="T175" t="s">
        <v>2522</v>
      </c>
      <c r="X175" s="93"/>
      <c r="Y175" t="s">
        <v>389</v>
      </c>
      <c r="Z175" t="s">
        <v>390</v>
      </c>
      <c r="AA175" t="s">
        <v>881</v>
      </c>
      <c r="AB175" t="s">
        <v>610</v>
      </c>
      <c r="AC175">
        <v>12287.20033</v>
      </c>
      <c r="AD175" s="93"/>
      <c r="AH175" t="s">
        <v>1015</v>
      </c>
    </row>
    <row r="176" spans="1:34" x14ac:dyDescent="0.35">
      <c r="A176" t="s">
        <v>346</v>
      </c>
      <c r="B176" s="93">
        <v>12287</v>
      </c>
      <c r="C176" s="93">
        <v>200330</v>
      </c>
      <c r="E176" t="s">
        <v>396</v>
      </c>
      <c r="G176">
        <v>10109241</v>
      </c>
      <c r="H176">
        <v>19231935</v>
      </c>
      <c r="I176" t="s">
        <v>417</v>
      </c>
      <c r="J176">
        <v>10</v>
      </c>
      <c r="K176">
        <v>22</v>
      </c>
      <c r="L176" s="139">
        <v>-2093.96</v>
      </c>
      <c r="M176" s="93">
        <v>44865</v>
      </c>
      <c r="N176" s="50">
        <v>44865</v>
      </c>
      <c r="O176" s="50">
        <v>44851</v>
      </c>
      <c r="P176" t="s">
        <v>2521</v>
      </c>
      <c r="Q176" t="s">
        <v>2521</v>
      </c>
      <c r="S176" s="93">
        <v>0</v>
      </c>
      <c r="T176" t="s">
        <v>2530</v>
      </c>
      <c r="X176" s="93"/>
      <c r="Y176" t="s">
        <v>389</v>
      </c>
      <c r="Z176" t="s">
        <v>390</v>
      </c>
      <c r="AA176" t="s">
        <v>881</v>
      </c>
      <c r="AB176" t="s">
        <v>610</v>
      </c>
      <c r="AC176">
        <v>12287.20033</v>
      </c>
      <c r="AD176" s="93"/>
      <c r="AH176" t="s">
        <v>1015</v>
      </c>
    </row>
    <row r="177" spans="1:34" x14ac:dyDescent="0.35">
      <c r="A177" t="s">
        <v>346</v>
      </c>
      <c r="B177" s="93">
        <v>12287</v>
      </c>
      <c r="C177" s="93">
        <v>200330</v>
      </c>
      <c r="E177" t="s">
        <v>396</v>
      </c>
      <c r="G177">
        <v>10109241</v>
      </c>
      <c r="H177">
        <v>19231935</v>
      </c>
      <c r="I177" t="s">
        <v>417</v>
      </c>
      <c r="J177">
        <v>10</v>
      </c>
      <c r="K177">
        <v>22</v>
      </c>
      <c r="L177" s="139">
        <v>-2906.04</v>
      </c>
      <c r="M177" s="93">
        <v>44865</v>
      </c>
      <c r="N177" s="50">
        <v>44865</v>
      </c>
      <c r="O177" s="50">
        <v>44851</v>
      </c>
      <c r="P177" t="s">
        <v>2521</v>
      </c>
      <c r="Q177" t="s">
        <v>2521</v>
      </c>
      <c r="S177" s="93">
        <v>0</v>
      </c>
      <c r="T177" t="s">
        <v>2531</v>
      </c>
      <c r="X177" s="93"/>
      <c r="Y177" t="s">
        <v>389</v>
      </c>
      <c r="Z177" t="s">
        <v>390</v>
      </c>
      <c r="AA177" t="s">
        <v>881</v>
      </c>
      <c r="AB177" t="s">
        <v>610</v>
      </c>
      <c r="AC177">
        <v>12287.20033</v>
      </c>
      <c r="AD177" s="93"/>
      <c r="AH177" t="s">
        <v>1015</v>
      </c>
    </row>
    <row r="178" spans="1:34" x14ac:dyDescent="0.35">
      <c r="A178" t="s">
        <v>346</v>
      </c>
      <c r="B178" s="93">
        <v>12287</v>
      </c>
      <c r="C178" s="93">
        <v>200330</v>
      </c>
      <c r="E178" t="s">
        <v>396</v>
      </c>
      <c r="G178">
        <v>10109241</v>
      </c>
      <c r="H178">
        <v>19231935</v>
      </c>
      <c r="I178" t="s">
        <v>417</v>
      </c>
      <c r="J178">
        <v>10</v>
      </c>
      <c r="K178">
        <v>22</v>
      </c>
      <c r="L178" s="139">
        <v>-2937.96</v>
      </c>
      <c r="M178" s="93">
        <v>44865</v>
      </c>
      <c r="N178" s="50">
        <v>44865</v>
      </c>
      <c r="O178" s="50">
        <v>44851</v>
      </c>
      <c r="P178" t="s">
        <v>2521</v>
      </c>
      <c r="Q178" t="s">
        <v>2521</v>
      </c>
      <c r="S178" s="93">
        <v>0</v>
      </c>
      <c r="T178" t="s">
        <v>2532</v>
      </c>
      <c r="X178" s="93"/>
      <c r="Y178" t="s">
        <v>389</v>
      </c>
      <c r="Z178" t="s">
        <v>390</v>
      </c>
      <c r="AA178" t="s">
        <v>881</v>
      </c>
      <c r="AB178" t="s">
        <v>610</v>
      </c>
      <c r="AC178">
        <v>12287.20033</v>
      </c>
      <c r="AD178" s="93"/>
      <c r="AH178" t="s">
        <v>1015</v>
      </c>
    </row>
    <row r="179" spans="1:34" x14ac:dyDescent="0.35">
      <c r="A179" t="s">
        <v>346</v>
      </c>
      <c r="B179" s="93">
        <v>12287</v>
      </c>
      <c r="C179" s="93">
        <v>200330</v>
      </c>
      <c r="E179" t="s">
        <v>396</v>
      </c>
      <c r="G179">
        <v>10109241</v>
      </c>
      <c r="H179">
        <v>19231935</v>
      </c>
      <c r="I179" t="s">
        <v>417</v>
      </c>
      <c r="J179">
        <v>10</v>
      </c>
      <c r="K179">
        <v>22</v>
      </c>
      <c r="L179" s="139">
        <v>-6329.21</v>
      </c>
      <c r="M179" s="93">
        <v>44865</v>
      </c>
      <c r="N179" s="50">
        <v>44865</v>
      </c>
      <c r="O179" s="50">
        <v>44851</v>
      </c>
      <c r="P179" t="s">
        <v>2521</v>
      </c>
      <c r="Q179" t="s">
        <v>2521</v>
      </c>
      <c r="S179" s="93">
        <v>0</v>
      </c>
      <c r="T179" t="s">
        <v>2533</v>
      </c>
      <c r="X179" s="93"/>
      <c r="Y179" t="s">
        <v>389</v>
      </c>
      <c r="Z179" t="s">
        <v>390</v>
      </c>
      <c r="AA179" t="s">
        <v>881</v>
      </c>
      <c r="AB179" t="s">
        <v>610</v>
      </c>
      <c r="AC179">
        <v>12287.20033</v>
      </c>
      <c r="AD179" s="93"/>
      <c r="AH179" t="s">
        <v>1015</v>
      </c>
    </row>
    <row r="180" spans="1:34" x14ac:dyDescent="0.35">
      <c r="A180" t="s">
        <v>346</v>
      </c>
      <c r="B180" s="93">
        <v>12287</v>
      </c>
      <c r="C180" s="93">
        <v>200330</v>
      </c>
      <c r="E180" t="s">
        <v>396</v>
      </c>
      <c r="G180">
        <v>10109241</v>
      </c>
      <c r="H180">
        <v>19231935</v>
      </c>
      <c r="I180" t="s">
        <v>417</v>
      </c>
      <c r="J180">
        <v>10</v>
      </c>
      <c r="K180">
        <v>22</v>
      </c>
      <c r="L180" s="139">
        <v>-10207.86</v>
      </c>
      <c r="M180" s="93">
        <v>44865</v>
      </c>
      <c r="N180" s="50">
        <v>44865</v>
      </c>
      <c r="O180" s="50">
        <v>44851</v>
      </c>
      <c r="P180" t="s">
        <v>2521</v>
      </c>
      <c r="Q180" t="s">
        <v>2521</v>
      </c>
      <c r="S180" s="93">
        <v>0</v>
      </c>
      <c r="T180" t="s">
        <v>2534</v>
      </c>
      <c r="X180" s="93"/>
      <c r="Y180" t="s">
        <v>389</v>
      </c>
      <c r="Z180" t="s">
        <v>390</v>
      </c>
      <c r="AA180" t="s">
        <v>881</v>
      </c>
      <c r="AB180" t="s">
        <v>610</v>
      </c>
      <c r="AC180">
        <v>12287.20033</v>
      </c>
      <c r="AD180" s="93"/>
      <c r="AH180" t="s">
        <v>1015</v>
      </c>
    </row>
    <row r="181" spans="1:34" x14ac:dyDescent="0.35">
      <c r="A181" t="s">
        <v>346</v>
      </c>
      <c r="B181" s="93">
        <v>12287</v>
      </c>
      <c r="C181" s="93">
        <v>200330</v>
      </c>
      <c r="E181" t="s">
        <v>396</v>
      </c>
      <c r="G181">
        <v>10109241</v>
      </c>
      <c r="H181">
        <v>19231935</v>
      </c>
      <c r="I181" t="s">
        <v>417</v>
      </c>
      <c r="J181">
        <v>10</v>
      </c>
      <c r="K181">
        <v>22</v>
      </c>
      <c r="L181" s="139">
        <v>-26690.58</v>
      </c>
      <c r="M181" s="93">
        <v>44865</v>
      </c>
      <c r="N181" s="50">
        <v>44865</v>
      </c>
      <c r="O181" s="50">
        <v>44851</v>
      </c>
      <c r="P181" t="s">
        <v>2521</v>
      </c>
      <c r="Q181" t="s">
        <v>2521</v>
      </c>
      <c r="S181" s="93">
        <v>0</v>
      </c>
      <c r="T181" t="s">
        <v>2535</v>
      </c>
      <c r="X181" s="93"/>
      <c r="Y181" t="s">
        <v>389</v>
      </c>
      <c r="Z181" t="s">
        <v>390</v>
      </c>
      <c r="AA181" t="s">
        <v>881</v>
      </c>
      <c r="AB181" t="s">
        <v>610</v>
      </c>
      <c r="AC181">
        <v>12287.20033</v>
      </c>
      <c r="AD181" s="93"/>
      <c r="AH181" t="s">
        <v>1015</v>
      </c>
    </row>
    <row r="182" spans="1:34" x14ac:dyDescent="0.35">
      <c r="A182" t="s">
        <v>346</v>
      </c>
      <c r="B182" s="93">
        <v>12287</v>
      </c>
      <c r="C182" s="93">
        <v>200330</v>
      </c>
      <c r="E182" t="s">
        <v>396</v>
      </c>
      <c r="G182">
        <v>10109241</v>
      </c>
      <c r="H182">
        <v>19231935</v>
      </c>
      <c r="I182" t="s">
        <v>417</v>
      </c>
      <c r="J182">
        <v>10</v>
      </c>
      <c r="K182">
        <v>22</v>
      </c>
      <c r="L182" s="139">
        <v>-81680.34</v>
      </c>
      <c r="M182" s="93">
        <v>44865</v>
      </c>
      <c r="N182" s="50">
        <v>44865</v>
      </c>
      <c r="O182" s="50">
        <v>44851</v>
      </c>
      <c r="P182" t="s">
        <v>2521</v>
      </c>
      <c r="Q182" t="s">
        <v>2521</v>
      </c>
      <c r="S182" s="93">
        <v>0</v>
      </c>
      <c r="T182" t="s">
        <v>2536</v>
      </c>
      <c r="X182" s="93"/>
      <c r="Y182" t="s">
        <v>389</v>
      </c>
      <c r="Z182" t="s">
        <v>390</v>
      </c>
      <c r="AA182" t="s">
        <v>881</v>
      </c>
      <c r="AB182" t="s">
        <v>610</v>
      </c>
      <c r="AC182">
        <v>12287.20033</v>
      </c>
      <c r="AD182" s="93"/>
      <c r="AH182" t="s">
        <v>1015</v>
      </c>
    </row>
    <row r="183" spans="1:34" x14ac:dyDescent="0.35">
      <c r="A183" t="s">
        <v>346</v>
      </c>
      <c r="B183" s="93">
        <v>12287</v>
      </c>
      <c r="C183" s="93">
        <v>200330</v>
      </c>
      <c r="E183" t="s">
        <v>396</v>
      </c>
      <c r="G183">
        <v>10109241</v>
      </c>
      <c r="H183">
        <v>19231935</v>
      </c>
      <c r="I183" t="s">
        <v>417</v>
      </c>
      <c r="J183">
        <v>10</v>
      </c>
      <c r="K183">
        <v>22</v>
      </c>
      <c r="L183" s="139">
        <v>-88368</v>
      </c>
      <c r="M183" s="93">
        <v>44865</v>
      </c>
      <c r="N183" s="50">
        <v>44865</v>
      </c>
      <c r="O183" s="50">
        <v>44851</v>
      </c>
      <c r="P183" t="s">
        <v>2521</v>
      </c>
      <c r="Q183" t="s">
        <v>2521</v>
      </c>
      <c r="S183" s="93">
        <v>0</v>
      </c>
      <c r="T183" t="s">
        <v>2523</v>
      </c>
      <c r="X183" s="93"/>
      <c r="Y183" t="s">
        <v>389</v>
      </c>
      <c r="Z183" t="s">
        <v>390</v>
      </c>
      <c r="AA183" t="s">
        <v>881</v>
      </c>
      <c r="AB183" t="s">
        <v>610</v>
      </c>
      <c r="AC183">
        <v>12287.20033</v>
      </c>
      <c r="AD183" s="93"/>
      <c r="AH183" t="s">
        <v>1015</v>
      </c>
    </row>
    <row r="184" spans="1:34" x14ac:dyDescent="0.35">
      <c r="A184" t="s">
        <v>346</v>
      </c>
      <c r="B184" s="93">
        <v>12305</v>
      </c>
      <c r="C184" s="93">
        <v>200330</v>
      </c>
      <c r="E184" t="s">
        <v>382</v>
      </c>
      <c r="G184">
        <v>10114027</v>
      </c>
      <c r="H184">
        <v>1452634</v>
      </c>
      <c r="I184" t="s">
        <v>383</v>
      </c>
      <c r="J184">
        <v>10</v>
      </c>
      <c r="K184">
        <v>22</v>
      </c>
      <c r="L184" s="139">
        <v>163150</v>
      </c>
      <c r="M184" s="93">
        <v>44799</v>
      </c>
      <c r="N184" s="50">
        <v>44859</v>
      </c>
      <c r="O184" s="50">
        <v>44859</v>
      </c>
      <c r="P184" t="s">
        <v>2537</v>
      </c>
      <c r="Q184" t="s">
        <v>2538</v>
      </c>
      <c r="R184" t="s">
        <v>2539</v>
      </c>
      <c r="S184" s="93" t="s">
        <v>2540</v>
      </c>
      <c r="T184" t="s">
        <v>2413</v>
      </c>
      <c r="X184" s="93"/>
      <c r="Y184" t="s">
        <v>389</v>
      </c>
      <c r="Z184" t="s">
        <v>390</v>
      </c>
      <c r="AA184" t="s">
        <v>391</v>
      </c>
      <c r="AB184" t="s">
        <v>392</v>
      </c>
      <c r="AC184">
        <v>12305.20033</v>
      </c>
      <c r="AD184" s="93">
        <v>227301</v>
      </c>
      <c r="AH184">
        <v>227301</v>
      </c>
    </row>
    <row r="185" spans="1:34" x14ac:dyDescent="0.35">
      <c r="A185" t="s">
        <v>346</v>
      </c>
      <c r="B185" s="93">
        <v>12306</v>
      </c>
      <c r="C185" s="93">
        <v>200330</v>
      </c>
      <c r="E185" t="s">
        <v>382</v>
      </c>
      <c r="G185">
        <v>10084997</v>
      </c>
      <c r="H185">
        <v>1447940</v>
      </c>
      <c r="I185" t="s">
        <v>383</v>
      </c>
      <c r="J185">
        <v>10</v>
      </c>
      <c r="K185">
        <v>22</v>
      </c>
      <c r="L185" s="139">
        <v>263564.65999999997</v>
      </c>
      <c r="M185" s="93">
        <v>44661</v>
      </c>
      <c r="N185" s="50">
        <v>44835</v>
      </c>
      <c r="O185" s="50">
        <v>44813</v>
      </c>
      <c r="P185" t="s">
        <v>2541</v>
      </c>
      <c r="Q185" t="s">
        <v>2542</v>
      </c>
      <c r="R185" t="s">
        <v>2543</v>
      </c>
      <c r="S185" s="93" t="s">
        <v>2542</v>
      </c>
      <c r="T185" t="s">
        <v>2271</v>
      </c>
      <c r="X185" s="93"/>
      <c r="Y185" t="s">
        <v>389</v>
      </c>
      <c r="Z185" t="s">
        <v>390</v>
      </c>
      <c r="AA185" t="s">
        <v>391</v>
      </c>
      <c r="AB185" t="s">
        <v>392</v>
      </c>
      <c r="AC185">
        <v>12306.20033</v>
      </c>
      <c r="AD185" s="93">
        <v>224323</v>
      </c>
      <c r="AH185">
        <v>224323</v>
      </c>
    </row>
    <row r="186" spans="1:34" x14ac:dyDescent="0.35">
      <c r="A186" t="s">
        <v>347</v>
      </c>
      <c r="B186" s="93">
        <v>12211</v>
      </c>
      <c r="C186" s="93">
        <v>200330</v>
      </c>
      <c r="E186" t="s">
        <v>382</v>
      </c>
      <c r="G186">
        <v>10102337</v>
      </c>
      <c r="H186">
        <v>1450501</v>
      </c>
      <c r="I186" t="s">
        <v>383</v>
      </c>
      <c r="J186">
        <v>10</v>
      </c>
      <c r="K186">
        <v>22</v>
      </c>
      <c r="L186" s="139">
        <v>8854.4699999999993</v>
      </c>
      <c r="M186" s="93">
        <v>44139</v>
      </c>
      <c r="N186" s="50">
        <v>44839</v>
      </c>
      <c r="O186" s="50">
        <v>44839</v>
      </c>
      <c r="P186" t="s">
        <v>2544</v>
      </c>
      <c r="Q186" t="s">
        <v>36</v>
      </c>
      <c r="R186" t="s">
        <v>2545</v>
      </c>
      <c r="S186" s="93" t="s">
        <v>2546</v>
      </c>
      <c r="T186" t="s">
        <v>2547</v>
      </c>
      <c r="X186" s="93"/>
      <c r="Y186" t="s">
        <v>389</v>
      </c>
      <c r="Z186" t="s">
        <v>390</v>
      </c>
      <c r="AA186" t="s">
        <v>391</v>
      </c>
      <c r="AB186" t="s">
        <v>392</v>
      </c>
      <c r="AC186">
        <v>12211.20033</v>
      </c>
      <c r="AD186" s="93">
        <v>219747</v>
      </c>
      <c r="AH186">
        <v>219747</v>
      </c>
    </row>
    <row r="187" spans="1:34" x14ac:dyDescent="0.35">
      <c r="A187" t="s">
        <v>347</v>
      </c>
      <c r="B187" s="93">
        <v>12211</v>
      </c>
      <c r="C187" s="93">
        <v>200330</v>
      </c>
      <c r="E187" t="s">
        <v>382</v>
      </c>
      <c r="G187">
        <v>10107067</v>
      </c>
      <c r="H187">
        <v>1451241</v>
      </c>
      <c r="I187" t="s">
        <v>383</v>
      </c>
      <c r="J187">
        <v>10</v>
      </c>
      <c r="K187">
        <v>22</v>
      </c>
      <c r="L187" s="139">
        <v>42000</v>
      </c>
      <c r="M187" s="93">
        <v>44512</v>
      </c>
      <c r="N187" s="50">
        <v>44847</v>
      </c>
      <c r="O187" s="50">
        <v>44847</v>
      </c>
      <c r="P187" t="s">
        <v>2548</v>
      </c>
      <c r="Q187" t="s">
        <v>2549</v>
      </c>
      <c r="R187" t="s">
        <v>2550</v>
      </c>
      <c r="S187" s="93" t="s">
        <v>2551</v>
      </c>
      <c r="T187" t="s">
        <v>2079</v>
      </c>
      <c r="X187" s="93"/>
      <c r="Y187" t="s">
        <v>389</v>
      </c>
      <c r="Z187" t="s">
        <v>390</v>
      </c>
      <c r="AA187" t="s">
        <v>391</v>
      </c>
      <c r="AB187" t="s">
        <v>392</v>
      </c>
      <c r="AC187">
        <v>12211.20033</v>
      </c>
      <c r="AD187" s="93">
        <v>221749</v>
      </c>
      <c r="AH187">
        <v>221749</v>
      </c>
    </row>
    <row r="188" spans="1:34" x14ac:dyDescent="0.35">
      <c r="A188" t="s">
        <v>347</v>
      </c>
      <c r="B188" s="93">
        <v>12211</v>
      </c>
      <c r="C188" s="93">
        <v>200330</v>
      </c>
      <c r="E188" t="s">
        <v>412</v>
      </c>
      <c r="G188">
        <v>10106305</v>
      </c>
      <c r="H188">
        <v>4034142</v>
      </c>
      <c r="I188" t="s">
        <v>413</v>
      </c>
      <c r="J188">
        <v>10</v>
      </c>
      <c r="K188">
        <v>22</v>
      </c>
      <c r="L188" s="139">
        <v>244845.53</v>
      </c>
      <c r="M188" s="93">
        <v>44865</v>
      </c>
      <c r="N188" s="50">
        <v>44847</v>
      </c>
      <c r="O188" s="50">
        <v>44847</v>
      </c>
      <c r="P188" t="s">
        <v>414</v>
      </c>
      <c r="Q188" t="s">
        <v>36</v>
      </c>
      <c r="S188" s="93" t="s">
        <v>2546</v>
      </c>
      <c r="T188" t="s">
        <v>2552</v>
      </c>
      <c r="X188" s="93"/>
      <c r="Y188" t="s">
        <v>389</v>
      </c>
      <c r="Z188" t="s">
        <v>390</v>
      </c>
      <c r="AA188" t="s">
        <v>392</v>
      </c>
      <c r="AB188" t="s">
        <v>392</v>
      </c>
      <c r="AC188">
        <v>12211.20033</v>
      </c>
      <c r="AD188" s="93"/>
      <c r="AH188" t="s">
        <v>1015</v>
      </c>
    </row>
    <row r="189" spans="1:34" x14ac:dyDescent="0.35">
      <c r="A189" t="s">
        <v>347</v>
      </c>
      <c r="B189" s="93">
        <v>12211</v>
      </c>
      <c r="C189" s="93">
        <v>200330</v>
      </c>
      <c r="E189" t="s">
        <v>412</v>
      </c>
      <c r="G189">
        <v>10112939</v>
      </c>
      <c r="H189">
        <v>4038708</v>
      </c>
      <c r="I189" t="s">
        <v>413</v>
      </c>
      <c r="J189">
        <v>10</v>
      </c>
      <c r="K189">
        <v>22</v>
      </c>
      <c r="L189" s="139">
        <v>45963.94</v>
      </c>
      <c r="M189" s="93">
        <v>44865</v>
      </c>
      <c r="N189" s="50">
        <v>44856</v>
      </c>
      <c r="O189" s="50">
        <v>44856</v>
      </c>
      <c r="P189" t="s">
        <v>414</v>
      </c>
      <c r="Q189" t="s">
        <v>2553</v>
      </c>
      <c r="S189" s="93" t="s">
        <v>2554</v>
      </c>
      <c r="T189" t="s">
        <v>2555</v>
      </c>
      <c r="X189" s="93"/>
      <c r="Y189" t="s">
        <v>389</v>
      </c>
      <c r="Z189" t="s">
        <v>390</v>
      </c>
      <c r="AA189" t="s">
        <v>392</v>
      </c>
      <c r="AB189" t="s">
        <v>392</v>
      </c>
      <c r="AC189">
        <v>12211.20033</v>
      </c>
      <c r="AD189" s="93"/>
      <c r="AH189" t="s">
        <v>1015</v>
      </c>
    </row>
    <row r="190" spans="1:34" x14ac:dyDescent="0.35">
      <c r="A190" t="s">
        <v>347</v>
      </c>
      <c r="B190" s="93">
        <v>12230</v>
      </c>
      <c r="C190" s="93">
        <v>200330</v>
      </c>
      <c r="E190" t="s">
        <v>396</v>
      </c>
      <c r="G190">
        <v>10088357</v>
      </c>
      <c r="H190">
        <v>19191772</v>
      </c>
      <c r="I190" t="s">
        <v>417</v>
      </c>
      <c r="J190">
        <v>10</v>
      </c>
      <c r="K190">
        <v>22</v>
      </c>
      <c r="L190" s="139">
        <v>10400</v>
      </c>
      <c r="M190" s="93">
        <v>44835</v>
      </c>
      <c r="N190" s="50">
        <v>44835</v>
      </c>
      <c r="O190" s="50">
        <v>44819</v>
      </c>
      <c r="P190" t="s">
        <v>2556</v>
      </c>
      <c r="Q190" t="s">
        <v>2284</v>
      </c>
      <c r="S190" s="93">
        <v>0</v>
      </c>
      <c r="T190" t="s">
        <v>2557</v>
      </c>
      <c r="X190" s="93"/>
      <c r="Y190" t="s">
        <v>389</v>
      </c>
      <c r="Z190" t="s">
        <v>390</v>
      </c>
      <c r="AA190" t="s">
        <v>694</v>
      </c>
      <c r="AB190" t="s">
        <v>392</v>
      </c>
      <c r="AC190">
        <v>12230.20033</v>
      </c>
      <c r="AD190" s="93">
        <v>180885</v>
      </c>
      <c r="AH190">
        <v>180885</v>
      </c>
    </row>
    <row r="191" spans="1:34" x14ac:dyDescent="0.35">
      <c r="A191" t="s">
        <v>347</v>
      </c>
      <c r="B191" s="93">
        <v>12230</v>
      </c>
      <c r="C191" s="93">
        <v>200330</v>
      </c>
      <c r="E191" t="s">
        <v>396</v>
      </c>
      <c r="G191">
        <v>10105452</v>
      </c>
      <c r="H191">
        <v>19231544</v>
      </c>
      <c r="I191" t="s">
        <v>417</v>
      </c>
      <c r="J191">
        <v>10</v>
      </c>
      <c r="K191">
        <v>22</v>
      </c>
      <c r="L191" s="139">
        <v>10000</v>
      </c>
      <c r="M191" s="93">
        <v>44845</v>
      </c>
      <c r="N191" s="50">
        <v>44845</v>
      </c>
      <c r="O191" s="50">
        <v>44845</v>
      </c>
      <c r="P191" t="s">
        <v>2558</v>
      </c>
      <c r="Q191" t="s">
        <v>2284</v>
      </c>
      <c r="S191" s="93">
        <v>0</v>
      </c>
      <c r="T191" t="s">
        <v>2559</v>
      </c>
      <c r="X191" s="93"/>
      <c r="Y191" t="s">
        <v>389</v>
      </c>
      <c r="Z191" t="s">
        <v>390</v>
      </c>
      <c r="AA191" t="s">
        <v>694</v>
      </c>
      <c r="AB191" t="s">
        <v>392</v>
      </c>
      <c r="AC191">
        <v>12230.20033</v>
      </c>
      <c r="AD191" s="93">
        <v>141504</v>
      </c>
      <c r="AH191">
        <v>141504</v>
      </c>
    </row>
    <row r="192" spans="1:34" x14ac:dyDescent="0.35">
      <c r="A192" t="s">
        <v>347</v>
      </c>
      <c r="B192" s="93">
        <v>12234</v>
      </c>
      <c r="C192" s="93">
        <v>200330</v>
      </c>
      <c r="E192" t="s">
        <v>382</v>
      </c>
      <c r="G192">
        <v>10099826</v>
      </c>
      <c r="H192">
        <v>1449606</v>
      </c>
      <c r="I192" t="s">
        <v>383</v>
      </c>
      <c r="J192">
        <v>10</v>
      </c>
      <c r="K192">
        <v>22</v>
      </c>
      <c r="L192" s="139">
        <v>2343640</v>
      </c>
      <c r="M192" s="93">
        <v>44796</v>
      </c>
      <c r="N192" s="50">
        <v>44837</v>
      </c>
      <c r="O192" s="50">
        <v>44837</v>
      </c>
      <c r="P192" t="s">
        <v>2560</v>
      </c>
      <c r="Q192" t="s">
        <v>2561</v>
      </c>
      <c r="R192" t="s">
        <v>2562</v>
      </c>
      <c r="S192" s="93" t="s">
        <v>2563</v>
      </c>
      <c r="T192" t="s">
        <v>2564</v>
      </c>
      <c r="X192" s="93"/>
      <c r="Y192" t="s">
        <v>389</v>
      </c>
      <c r="Z192" t="s">
        <v>390</v>
      </c>
      <c r="AA192" t="s">
        <v>391</v>
      </c>
      <c r="AB192" t="s">
        <v>392</v>
      </c>
      <c r="AC192">
        <v>12234.20033</v>
      </c>
      <c r="AD192" s="93">
        <v>221794</v>
      </c>
      <c r="AH192">
        <v>221794</v>
      </c>
    </row>
    <row r="193" spans="1:34" x14ac:dyDescent="0.35">
      <c r="A193" t="s">
        <v>347</v>
      </c>
      <c r="B193" s="93">
        <v>12291</v>
      </c>
      <c r="C193" s="93">
        <v>200330</v>
      </c>
      <c r="E193" t="s">
        <v>382</v>
      </c>
      <c r="G193">
        <v>10104683</v>
      </c>
      <c r="H193">
        <v>1450827</v>
      </c>
      <c r="I193" t="s">
        <v>383</v>
      </c>
      <c r="J193">
        <v>10</v>
      </c>
      <c r="K193">
        <v>22</v>
      </c>
      <c r="L193" s="139">
        <v>25000</v>
      </c>
      <c r="M193" s="93">
        <v>44795</v>
      </c>
      <c r="N193" s="50">
        <v>44844</v>
      </c>
      <c r="O193" s="50">
        <v>44844</v>
      </c>
      <c r="P193" t="s">
        <v>2565</v>
      </c>
      <c r="Q193" t="s">
        <v>2566</v>
      </c>
      <c r="R193" t="s">
        <v>2567</v>
      </c>
      <c r="S193" s="93" t="s">
        <v>2566</v>
      </c>
      <c r="T193" t="s">
        <v>2314</v>
      </c>
      <c r="X193" s="93"/>
      <c r="Y193" t="s">
        <v>389</v>
      </c>
      <c r="Z193" t="s">
        <v>390</v>
      </c>
      <c r="AA193" t="s">
        <v>391</v>
      </c>
      <c r="AB193" t="s">
        <v>392</v>
      </c>
      <c r="AC193">
        <v>12291.20033</v>
      </c>
      <c r="AD193" s="93">
        <v>227070</v>
      </c>
      <c r="AH193">
        <v>227070</v>
      </c>
    </row>
    <row r="194" spans="1:34" x14ac:dyDescent="0.35">
      <c r="A194" t="s">
        <v>347</v>
      </c>
      <c r="B194" s="93">
        <v>12303</v>
      </c>
      <c r="C194" s="93">
        <v>200330</v>
      </c>
      <c r="E194" t="s">
        <v>382</v>
      </c>
      <c r="G194">
        <v>10100263</v>
      </c>
      <c r="H194">
        <v>1449844</v>
      </c>
      <c r="I194" t="s">
        <v>383</v>
      </c>
      <c r="J194">
        <v>10</v>
      </c>
      <c r="K194">
        <v>22</v>
      </c>
      <c r="L194" s="139">
        <v>151290</v>
      </c>
      <c r="M194" s="93">
        <v>44802</v>
      </c>
      <c r="N194" s="50">
        <v>44837</v>
      </c>
      <c r="O194" s="50">
        <v>44837</v>
      </c>
      <c r="P194" t="s">
        <v>2568</v>
      </c>
      <c r="Q194" t="s">
        <v>2569</v>
      </c>
      <c r="R194" t="s">
        <v>2570</v>
      </c>
      <c r="S194" s="93" t="s">
        <v>2571</v>
      </c>
      <c r="T194" t="s">
        <v>2018</v>
      </c>
      <c r="X194" s="93"/>
      <c r="Y194" t="s">
        <v>389</v>
      </c>
      <c r="Z194" t="s">
        <v>390</v>
      </c>
      <c r="AA194" t="s">
        <v>391</v>
      </c>
      <c r="AB194" t="s">
        <v>392</v>
      </c>
      <c r="AC194">
        <v>12303.20033</v>
      </c>
      <c r="AD194" s="93">
        <v>222808</v>
      </c>
      <c r="AH194">
        <v>222808</v>
      </c>
    </row>
    <row r="195" spans="1:34" x14ac:dyDescent="0.35">
      <c r="A195" t="s">
        <v>347</v>
      </c>
      <c r="B195" s="93">
        <v>12303</v>
      </c>
      <c r="C195" s="93">
        <v>200330</v>
      </c>
      <c r="E195" t="s">
        <v>396</v>
      </c>
      <c r="G195">
        <v>10107477</v>
      </c>
      <c r="H195">
        <v>19231848</v>
      </c>
      <c r="I195" t="s">
        <v>417</v>
      </c>
      <c r="J195">
        <v>10</v>
      </c>
      <c r="K195">
        <v>22</v>
      </c>
      <c r="L195" s="139">
        <v>55500</v>
      </c>
      <c r="M195" s="93">
        <v>44865</v>
      </c>
      <c r="N195" s="50">
        <v>44865</v>
      </c>
      <c r="O195" s="50">
        <v>44847</v>
      </c>
      <c r="P195" t="s">
        <v>2572</v>
      </c>
      <c r="Q195" t="s">
        <v>2573</v>
      </c>
      <c r="S195" s="93">
        <v>0</v>
      </c>
      <c r="T195" t="s">
        <v>2016</v>
      </c>
      <c r="X195" s="93"/>
      <c r="Y195" t="s">
        <v>389</v>
      </c>
      <c r="Z195" t="s">
        <v>390</v>
      </c>
      <c r="AA195" t="s">
        <v>1004</v>
      </c>
      <c r="AB195" t="s">
        <v>392</v>
      </c>
      <c r="AC195">
        <v>12303.20033</v>
      </c>
      <c r="AD195" s="93">
        <v>222604</v>
      </c>
      <c r="AH195">
        <v>222604</v>
      </c>
    </row>
    <row r="196" spans="1:34" x14ac:dyDescent="0.35">
      <c r="A196" t="s">
        <v>347</v>
      </c>
      <c r="B196" s="93">
        <v>12331</v>
      </c>
      <c r="C196" s="93">
        <v>200330</v>
      </c>
      <c r="E196" t="s">
        <v>382</v>
      </c>
      <c r="G196">
        <v>10106864</v>
      </c>
      <c r="H196">
        <v>1451042</v>
      </c>
      <c r="I196" t="s">
        <v>383</v>
      </c>
      <c r="J196">
        <v>10</v>
      </c>
      <c r="K196">
        <v>22</v>
      </c>
      <c r="L196" s="139">
        <v>7500</v>
      </c>
      <c r="M196" s="93">
        <v>44700</v>
      </c>
      <c r="N196" s="50">
        <v>44847</v>
      </c>
      <c r="O196" s="50">
        <v>44847</v>
      </c>
      <c r="P196" t="s">
        <v>2574</v>
      </c>
      <c r="Q196" t="s">
        <v>2575</v>
      </c>
      <c r="R196" t="s">
        <v>2576</v>
      </c>
      <c r="S196" s="93" t="s">
        <v>2575</v>
      </c>
      <c r="T196" t="s">
        <v>2577</v>
      </c>
      <c r="X196" s="93"/>
      <c r="Y196" t="s">
        <v>389</v>
      </c>
      <c r="Z196" t="s">
        <v>390</v>
      </c>
      <c r="AA196" t="s">
        <v>391</v>
      </c>
      <c r="AB196" t="s">
        <v>392</v>
      </c>
      <c r="AC196">
        <v>12331.20033</v>
      </c>
      <c r="AD196" s="93">
        <v>227406</v>
      </c>
      <c r="AH196" t="s">
        <v>1015</v>
      </c>
    </row>
    <row r="197" spans="1:34" x14ac:dyDescent="0.35">
      <c r="A197" t="s">
        <v>348</v>
      </c>
      <c r="B197" s="93">
        <v>12263</v>
      </c>
      <c r="C197" s="93">
        <v>200330</v>
      </c>
      <c r="E197" t="s">
        <v>382</v>
      </c>
      <c r="G197">
        <v>10082512</v>
      </c>
      <c r="H197">
        <v>1447510</v>
      </c>
      <c r="I197" t="s">
        <v>383</v>
      </c>
      <c r="J197">
        <v>10</v>
      </c>
      <c r="K197">
        <v>22</v>
      </c>
      <c r="L197" s="139">
        <v>37013.1</v>
      </c>
      <c r="M197" s="93">
        <v>44720</v>
      </c>
      <c r="N197" s="50">
        <v>44835</v>
      </c>
      <c r="O197" s="50">
        <v>44810</v>
      </c>
      <c r="P197" t="s">
        <v>2578</v>
      </c>
      <c r="Q197" t="s">
        <v>2538</v>
      </c>
      <c r="R197" t="s">
        <v>2579</v>
      </c>
      <c r="S197" s="93" t="s">
        <v>451</v>
      </c>
      <c r="T197" t="s">
        <v>2093</v>
      </c>
      <c r="X197" s="93"/>
      <c r="Y197" t="s">
        <v>389</v>
      </c>
      <c r="Z197" t="s">
        <v>390</v>
      </c>
      <c r="AA197" t="s">
        <v>391</v>
      </c>
      <c r="AB197" t="s">
        <v>392</v>
      </c>
      <c r="AC197">
        <v>12263.20033</v>
      </c>
      <c r="AD197" s="93">
        <v>226046</v>
      </c>
      <c r="AH197">
        <v>226046</v>
      </c>
    </row>
    <row r="198" spans="1:34" x14ac:dyDescent="0.35">
      <c r="A198" t="s">
        <v>348</v>
      </c>
      <c r="B198" s="93">
        <v>12263</v>
      </c>
      <c r="C198" s="93">
        <v>200330</v>
      </c>
      <c r="E198" t="s">
        <v>382</v>
      </c>
      <c r="G198">
        <v>10082523</v>
      </c>
      <c r="H198">
        <v>1447521</v>
      </c>
      <c r="I198" t="s">
        <v>383</v>
      </c>
      <c r="J198">
        <v>10</v>
      </c>
      <c r="K198">
        <v>22</v>
      </c>
      <c r="L198" s="139">
        <v>194310</v>
      </c>
      <c r="M198" s="93">
        <v>44777</v>
      </c>
      <c r="N198" s="50">
        <v>44835</v>
      </c>
      <c r="O198" s="50">
        <v>44810</v>
      </c>
      <c r="P198" t="s">
        <v>2580</v>
      </c>
      <c r="Q198" t="s">
        <v>2581</v>
      </c>
      <c r="R198" t="s">
        <v>2582</v>
      </c>
      <c r="S198" s="93" t="s">
        <v>2583</v>
      </c>
      <c r="T198" t="s">
        <v>2584</v>
      </c>
      <c r="X198" s="93"/>
      <c r="Y198" t="s">
        <v>389</v>
      </c>
      <c r="Z198" t="s">
        <v>390</v>
      </c>
      <c r="AA198" t="s">
        <v>391</v>
      </c>
      <c r="AB198" t="s">
        <v>392</v>
      </c>
      <c r="AC198">
        <v>12263.20033</v>
      </c>
      <c r="AD198" s="93">
        <v>224786</v>
      </c>
      <c r="AH198" t="s">
        <v>1015</v>
      </c>
    </row>
    <row r="199" spans="1:34" x14ac:dyDescent="0.35">
      <c r="A199" t="s">
        <v>348</v>
      </c>
      <c r="B199" s="93">
        <v>12266</v>
      </c>
      <c r="C199" s="93">
        <v>200330</v>
      </c>
      <c r="E199" t="s">
        <v>382</v>
      </c>
      <c r="G199">
        <v>10106830</v>
      </c>
      <c r="H199">
        <v>1451008</v>
      </c>
      <c r="I199" t="s">
        <v>383</v>
      </c>
      <c r="J199">
        <v>10</v>
      </c>
      <c r="K199">
        <v>22</v>
      </c>
      <c r="L199" s="139">
        <v>175000</v>
      </c>
      <c r="M199" s="93">
        <v>44784</v>
      </c>
      <c r="N199" s="50">
        <v>44847</v>
      </c>
      <c r="O199" s="50">
        <v>44847</v>
      </c>
      <c r="P199" t="s">
        <v>2585</v>
      </c>
      <c r="Q199" t="s">
        <v>148</v>
      </c>
      <c r="R199" t="s">
        <v>2586</v>
      </c>
      <c r="S199" s="93" t="s">
        <v>656</v>
      </c>
      <c r="T199" t="s">
        <v>2587</v>
      </c>
      <c r="X199" s="93"/>
      <c r="Y199" t="s">
        <v>389</v>
      </c>
      <c r="Z199" t="s">
        <v>390</v>
      </c>
      <c r="AA199" t="s">
        <v>391</v>
      </c>
      <c r="AB199" t="s">
        <v>392</v>
      </c>
      <c r="AC199">
        <v>12266.20033</v>
      </c>
      <c r="AD199" s="93">
        <v>223552</v>
      </c>
      <c r="AH199">
        <v>223552</v>
      </c>
    </row>
    <row r="200" spans="1:34" x14ac:dyDescent="0.35">
      <c r="A200" t="s">
        <v>348</v>
      </c>
      <c r="B200" s="93">
        <v>12266</v>
      </c>
      <c r="C200" s="93">
        <v>200330</v>
      </c>
      <c r="E200" t="s">
        <v>382</v>
      </c>
      <c r="G200">
        <v>10106883</v>
      </c>
      <c r="H200">
        <v>1451060</v>
      </c>
      <c r="I200" t="s">
        <v>383</v>
      </c>
      <c r="J200">
        <v>10</v>
      </c>
      <c r="K200">
        <v>22</v>
      </c>
      <c r="L200" s="139">
        <v>26952</v>
      </c>
      <c r="M200" s="93">
        <v>44816</v>
      </c>
      <c r="N200" s="50">
        <v>44847</v>
      </c>
      <c r="O200" s="50">
        <v>44847</v>
      </c>
      <c r="P200" t="s">
        <v>2588</v>
      </c>
      <c r="Q200" t="s">
        <v>148</v>
      </c>
      <c r="R200" t="s">
        <v>2589</v>
      </c>
      <c r="S200" s="93" t="s">
        <v>656</v>
      </c>
      <c r="T200" t="s">
        <v>2587</v>
      </c>
      <c r="X200" s="93"/>
      <c r="Y200" t="s">
        <v>389</v>
      </c>
      <c r="Z200" t="s">
        <v>390</v>
      </c>
      <c r="AA200" t="s">
        <v>391</v>
      </c>
      <c r="AB200" t="s">
        <v>392</v>
      </c>
      <c r="AC200">
        <v>12266.20033</v>
      </c>
      <c r="AD200" s="93">
        <v>223552</v>
      </c>
      <c r="AH200">
        <v>223552</v>
      </c>
    </row>
    <row r="201" spans="1:34" x14ac:dyDescent="0.35">
      <c r="A201" t="s">
        <v>348</v>
      </c>
      <c r="B201" s="93">
        <v>12266</v>
      </c>
      <c r="C201" s="93">
        <v>200330</v>
      </c>
      <c r="E201" t="s">
        <v>396</v>
      </c>
      <c r="G201">
        <v>10109341</v>
      </c>
      <c r="H201">
        <v>19231939</v>
      </c>
      <c r="I201" t="s">
        <v>417</v>
      </c>
      <c r="J201">
        <v>10</v>
      </c>
      <c r="K201">
        <v>22</v>
      </c>
      <c r="L201" s="139">
        <v>40000</v>
      </c>
      <c r="M201" s="93">
        <v>44865</v>
      </c>
      <c r="N201" s="50">
        <v>44865</v>
      </c>
      <c r="O201" s="50">
        <v>44851</v>
      </c>
      <c r="P201" t="s">
        <v>2590</v>
      </c>
      <c r="Q201" t="s">
        <v>2590</v>
      </c>
      <c r="S201" s="93">
        <v>0</v>
      </c>
      <c r="T201" t="s">
        <v>581</v>
      </c>
      <c r="X201" s="93"/>
      <c r="Y201" t="s">
        <v>389</v>
      </c>
      <c r="Z201" t="s">
        <v>390</v>
      </c>
      <c r="AA201" t="s">
        <v>522</v>
      </c>
      <c r="AB201" t="s">
        <v>392</v>
      </c>
      <c r="AC201">
        <v>12266.20033</v>
      </c>
      <c r="AD201" s="93">
        <v>223138</v>
      </c>
      <c r="AH201">
        <v>223138</v>
      </c>
    </row>
    <row r="202" spans="1:34" x14ac:dyDescent="0.35">
      <c r="A202" t="s">
        <v>348</v>
      </c>
      <c r="B202" s="93">
        <v>12266</v>
      </c>
      <c r="C202" s="93">
        <v>200330</v>
      </c>
      <c r="E202" t="s">
        <v>396</v>
      </c>
      <c r="G202">
        <v>10114456</v>
      </c>
      <c r="H202">
        <v>19232250</v>
      </c>
      <c r="I202" t="s">
        <v>417</v>
      </c>
      <c r="J202">
        <v>10</v>
      </c>
      <c r="K202">
        <v>22</v>
      </c>
      <c r="L202" s="139">
        <v>-282036</v>
      </c>
      <c r="M202" s="93">
        <v>44865</v>
      </c>
      <c r="N202" s="50">
        <v>44865</v>
      </c>
      <c r="O202" s="50">
        <v>44859</v>
      </c>
      <c r="P202" t="s">
        <v>2591</v>
      </c>
      <c r="Q202" t="s">
        <v>2592</v>
      </c>
      <c r="S202" s="93">
        <v>0</v>
      </c>
      <c r="T202" t="s">
        <v>2593</v>
      </c>
      <c r="X202" s="93"/>
      <c r="Y202" t="s">
        <v>389</v>
      </c>
      <c r="Z202" t="s">
        <v>390</v>
      </c>
      <c r="AA202" t="s">
        <v>522</v>
      </c>
      <c r="AB202" t="s">
        <v>392</v>
      </c>
      <c r="AC202">
        <v>12266.20033</v>
      </c>
      <c r="AD202" s="93">
        <v>221640</v>
      </c>
      <c r="AH202" t="s">
        <v>1015</v>
      </c>
    </row>
    <row r="203" spans="1:34" x14ac:dyDescent="0.35">
      <c r="A203" t="s">
        <v>348</v>
      </c>
      <c r="B203" s="93">
        <v>12271</v>
      </c>
      <c r="C203" s="93">
        <v>200330</v>
      </c>
      <c r="E203" t="s">
        <v>396</v>
      </c>
      <c r="F203" t="s">
        <v>397</v>
      </c>
      <c r="G203">
        <v>10079305</v>
      </c>
      <c r="H203">
        <v>19184239</v>
      </c>
      <c r="I203" t="s">
        <v>417</v>
      </c>
      <c r="J203">
        <v>10</v>
      </c>
      <c r="K203">
        <v>22</v>
      </c>
      <c r="L203" s="139">
        <v>38503.93</v>
      </c>
      <c r="M203" s="93">
        <v>44834</v>
      </c>
      <c r="N203" s="50">
        <v>44835</v>
      </c>
      <c r="O203" s="50">
        <v>44803</v>
      </c>
      <c r="P203" t="s">
        <v>2444</v>
      </c>
      <c r="Q203" t="s">
        <v>2444</v>
      </c>
      <c r="S203" s="93">
        <v>0</v>
      </c>
      <c r="T203" t="s">
        <v>2356</v>
      </c>
      <c r="X203" s="93"/>
      <c r="Y203" t="s">
        <v>389</v>
      </c>
      <c r="Z203" t="s">
        <v>390</v>
      </c>
      <c r="AA203" t="s">
        <v>2349</v>
      </c>
      <c r="AB203" t="s">
        <v>610</v>
      </c>
      <c r="AC203">
        <v>12271.20033</v>
      </c>
      <c r="AD203" s="93">
        <v>227063</v>
      </c>
      <c r="AH203">
        <v>227063</v>
      </c>
    </row>
    <row r="204" spans="1:34" x14ac:dyDescent="0.35">
      <c r="A204" t="s">
        <v>348</v>
      </c>
      <c r="B204" s="93">
        <v>12271</v>
      </c>
      <c r="C204" s="93">
        <v>200330</v>
      </c>
      <c r="E204" t="s">
        <v>396</v>
      </c>
      <c r="G204">
        <v>10105819</v>
      </c>
      <c r="H204">
        <v>19231579</v>
      </c>
      <c r="I204" t="s">
        <v>417</v>
      </c>
      <c r="J204">
        <v>10</v>
      </c>
      <c r="K204">
        <v>22</v>
      </c>
      <c r="L204" s="139">
        <v>36252</v>
      </c>
      <c r="M204" s="93">
        <v>44846</v>
      </c>
      <c r="N204" s="50">
        <v>44846</v>
      </c>
      <c r="O204" s="50">
        <v>44846</v>
      </c>
      <c r="P204" t="s">
        <v>2594</v>
      </c>
      <c r="Q204" t="s">
        <v>2594</v>
      </c>
      <c r="S204" s="93">
        <v>0</v>
      </c>
      <c r="T204" t="s">
        <v>2351</v>
      </c>
      <c r="X204" s="93"/>
      <c r="Y204" t="s">
        <v>389</v>
      </c>
      <c r="Z204" t="s">
        <v>390</v>
      </c>
      <c r="AA204" t="s">
        <v>1986</v>
      </c>
      <c r="AB204" t="s">
        <v>2094</v>
      </c>
      <c r="AC204">
        <v>12271.20033</v>
      </c>
      <c r="AD204" s="93">
        <v>226960</v>
      </c>
      <c r="AH204">
        <v>226960</v>
      </c>
    </row>
    <row r="205" spans="1:34" x14ac:dyDescent="0.35">
      <c r="A205" t="s">
        <v>348</v>
      </c>
      <c r="B205" s="93">
        <v>12280</v>
      </c>
      <c r="C205" s="93">
        <v>200330</v>
      </c>
      <c r="E205" t="s">
        <v>382</v>
      </c>
      <c r="G205">
        <v>10083669</v>
      </c>
      <c r="H205">
        <v>1447791</v>
      </c>
      <c r="I205" t="s">
        <v>383</v>
      </c>
      <c r="J205">
        <v>10</v>
      </c>
      <c r="K205">
        <v>22</v>
      </c>
      <c r="L205" s="139">
        <v>122350</v>
      </c>
      <c r="M205" s="93">
        <v>44742</v>
      </c>
      <c r="N205" s="50">
        <v>44835</v>
      </c>
      <c r="O205" s="50">
        <v>44811</v>
      </c>
      <c r="P205" t="s">
        <v>2595</v>
      </c>
      <c r="Q205" t="s">
        <v>88</v>
      </c>
      <c r="R205" t="s">
        <v>2596</v>
      </c>
      <c r="S205" s="93" t="s">
        <v>515</v>
      </c>
      <c r="T205" t="s">
        <v>2597</v>
      </c>
      <c r="X205" s="93"/>
      <c r="Y205" t="s">
        <v>389</v>
      </c>
      <c r="Z205" t="s">
        <v>390</v>
      </c>
      <c r="AA205" t="s">
        <v>391</v>
      </c>
      <c r="AB205" t="s">
        <v>392</v>
      </c>
      <c r="AC205">
        <v>12280.20033</v>
      </c>
      <c r="AD205" s="93"/>
      <c r="AH205" t="s">
        <v>1015</v>
      </c>
    </row>
    <row r="206" spans="1:34" x14ac:dyDescent="0.35">
      <c r="A206" t="s">
        <v>348</v>
      </c>
      <c r="B206" s="93">
        <v>12294</v>
      </c>
      <c r="C206" s="93">
        <v>200330</v>
      </c>
      <c r="E206" t="s">
        <v>396</v>
      </c>
      <c r="G206">
        <v>10096734</v>
      </c>
      <c r="H206">
        <v>19209770</v>
      </c>
      <c r="I206" t="s">
        <v>417</v>
      </c>
      <c r="J206">
        <v>10</v>
      </c>
      <c r="K206">
        <v>22</v>
      </c>
      <c r="L206" s="139">
        <v>-67904</v>
      </c>
      <c r="M206" s="93">
        <v>44835</v>
      </c>
      <c r="N206" s="50">
        <v>44835</v>
      </c>
      <c r="O206" s="50">
        <v>44832</v>
      </c>
      <c r="P206" t="s">
        <v>2598</v>
      </c>
      <c r="Q206" t="s">
        <v>2599</v>
      </c>
      <c r="S206" s="93">
        <v>0</v>
      </c>
      <c r="T206" t="s">
        <v>2448</v>
      </c>
      <c r="W206" s="89">
        <v>44835</v>
      </c>
      <c r="X206" s="93"/>
      <c r="Y206" t="s">
        <v>389</v>
      </c>
      <c r="Z206" t="s">
        <v>390</v>
      </c>
      <c r="AA206" t="s">
        <v>438</v>
      </c>
      <c r="AB206" t="s">
        <v>2094</v>
      </c>
      <c r="AC206">
        <v>12294.20033</v>
      </c>
      <c r="AD206" s="93">
        <v>221901</v>
      </c>
      <c r="AH206">
        <v>221901</v>
      </c>
    </row>
    <row r="207" spans="1:34" x14ac:dyDescent="0.35">
      <c r="A207" t="s">
        <v>348</v>
      </c>
      <c r="B207" s="93">
        <v>12295</v>
      </c>
      <c r="C207" s="93">
        <v>200330</v>
      </c>
      <c r="E207" t="s">
        <v>396</v>
      </c>
      <c r="G207">
        <v>10096734</v>
      </c>
      <c r="H207">
        <v>19209770</v>
      </c>
      <c r="I207" t="s">
        <v>417</v>
      </c>
      <c r="J207">
        <v>10</v>
      </c>
      <c r="K207">
        <v>22</v>
      </c>
      <c r="L207" s="139">
        <v>67904</v>
      </c>
      <c r="M207" s="93">
        <v>44835</v>
      </c>
      <c r="N207" s="50">
        <v>44835</v>
      </c>
      <c r="O207" s="50">
        <v>44832</v>
      </c>
      <c r="P207" t="s">
        <v>2598</v>
      </c>
      <c r="Q207" t="s">
        <v>2599</v>
      </c>
      <c r="S207" s="93">
        <v>0</v>
      </c>
      <c r="T207" t="s">
        <v>2448</v>
      </c>
      <c r="W207" s="89">
        <v>44835</v>
      </c>
      <c r="X207" s="93"/>
      <c r="Y207" t="s">
        <v>389</v>
      </c>
      <c r="Z207" t="s">
        <v>390</v>
      </c>
      <c r="AA207" t="s">
        <v>438</v>
      </c>
      <c r="AB207" t="s">
        <v>2094</v>
      </c>
      <c r="AC207">
        <v>12295.20033</v>
      </c>
      <c r="AD207" s="93">
        <v>221901</v>
      </c>
      <c r="AH207">
        <v>221901</v>
      </c>
    </row>
    <row r="208" spans="1:34" x14ac:dyDescent="0.35">
      <c r="A208" t="s">
        <v>348</v>
      </c>
      <c r="B208" s="93">
        <v>12295</v>
      </c>
      <c r="C208" s="93">
        <v>200330</v>
      </c>
      <c r="E208" t="s">
        <v>382</v>
      </c>
      <c r="F208" t="s">
        <v>382</v>
      </c>
      <c r="G208">
        <v>10112031</v>
      </c>
      <c r="H208">
        <v>1452227</v>
      </c>
      <c r="I208" t="s">
        <v>383</v>
      </c>
      <c r="J208">
        <v>10</v>
      </c>
      <c r="K208">
        <v>22</v>
      </c>
      <c r="L208" s="139">
        <v>0.01</v>
      </c>
      <c r="M208" s="93">
        <v>44725</v>
      </c>
      <c r="N208" s="50">
        <v>44854</v>
      </c>
      <c r="O208" s="50">
        <v>44854</v>
      </c>
      <c r="P208" t="s">
        <v>2600</v>
      </c>
      <c r="Q208" t="s">
        <v>232</v>
      </c>
      <c r="R208" t="s">
        <v>2601</v>
      </c>
      <c r="S208" s="93" t="s">
        <v>2602</v>
      </c>
      <c r="T208" t="s">
        <v>2448</v>
      </c>
      <c r="X208" s="93"/>
      <c r="Y208" t="s">
        <v>389</v>
      </c>
      <c r="Z208" t="s">
        <v>390</v>
      </c>
      <c r="AA208" t="s">
        <v>391</v>
      </c>
      <c r="AB208" t="s">
        <v>392</v>
      </c>
      <c r="AC208">
        <v>12295.20033</v>
      </c>
      <c r="AD208" s="93">
        <v>221901</v>
      </c>
      <c r="AH208">
        <v>221901</v>
      </c>
    </row>
    <row r="209" spans="1:34" x14ac:dyDescent="0.35">
      <c r="A209" t="s">
        <v>348</v>
      </c>
      <c r="B209" s="93">
        <v>12295</v>
      </c>
      <c r="C209" s="93">
        <v>200330</v>
      </c>
      <c r="E209" t="s">
        <v>412</v>
      </c>
      <c r="G209">
        <v>10112247</v>
      </c>
      <c r="H209">
        <v>4038629</v>
      </c>
      <c r="I209" t="s">
        <v>413</v>
      </c>
      <c r="J209">
        <v>10</v>
      </c>
      <c r="K209">
        <v>22</v>
      </c>
      <c r="L209" s="139">
        <v>67904</v>
      </c>
      <c r="M209" s="93">
        <v>44865</v>
      </c>
      <c r="N209" s="50">
        <v>44855</v>
      </c>
      <c r="O209" s="50">
        <v>44855</v>
      </c>
      <c r="P209" t="s">
        <v>414</v>
      </c>
      <c r="Q209" t="s">
        <v>232</v>
      </c>
      <c r="S209" s="93" t="s">
        <v>2602</v>
      </c>
      <c r="T209" t="s">
        <v>2603</v>
      </c>
      <c r="X209" s="93"/>
      <c r="Y209" t="s">
        <v>389</v>
      </c>
      <c r="Z209" t="s">
        <v>390</v>
      </c>
      <c r="AA209" t="s">
        <v>392</v>
      </c>
      <c r="AB209" t="s">
        <v>392</v>
      </c>
      <c r="AC209">
        <v>12295.20033</v>
      </c>
      <c r="AD209" s="93"/>
      <c r="AH209" t="s">
        <v>1015</v>
      </c>
    </row>
    <row r="210" spans="1:34" x14ac:dyDescent="0.35">
      <c r="A210" t="s">
        <v>348</v>
      </c>
      <c r="B210" s="93">
        <v>12295</v>
      </c>
      <c r="C210" s="93">
        <v>200330</v>
      </c>
      <c r="E210" t="s">
        <v>382</v>
      </c>
      <c r="F210" t="s">
        <v>382</v>
      </c>
      <c r="G210">
        <v>10112031</v>
      </c>
      <c r="H210">
        <v>1452227</v>
      </c>
      <c r="I210" t="s">
        <v>383</v>
      </c>
      <c r="J210">
        <v>10</v>
      </c>
      <c r="K210">
        <v>22</v>
      </c>
      <c r="L210" s="139">
        <v>-0.01</v>
      </c>
      <c r="M210" s="93">
        <v>44725</v>
      </c>
      <c r="N210" s="50">
        <v>44859</v>
      </c>
      <c r="O210" s="50">
        <v>44854</v>
      </c>
      <c r="P210" t="s">
        <v>2600</v>
      </c>
      <c r="Q210" t="s">
        <v>232</v>
      </c>
      <c r="R210" t="s">
        <v>2601</v>
      </c>
      <c r="S210" s="93" t="s">
        <v>2602</v>
      </c>
      <c r="T210" t="s">
        <v>2448</v>
      </c>
      <c r="X210" s="93"/>
      <c r="Y210" t="s">
        <v>389</v>
      </c>
      <c r="Z210" t="s">
        <v>390</v>
      </c>
      <c r="AA210" t="s">
        <v>391</v>
      </c>
      <c r="AB210" t="s">
        <v>775</v>
      </c>
      <c r="AC210">
        <v>12295.20033</v>
      </c>
      <c r="AD210" s="93">
        <v>221901</v>
      </c>
      <c r="AH210">
        <v>221901</v>
      </c>
    </row>
    <row r="211" spans="1:34" s="90" customFormat="1" x14ac:dyDescent="0.35">
      <c r="A211" s="90" t="s">
        <v>350</v>
      </c>
      <c r="B211" s="94"/>
      <c r="C211" s="94"/>
      <c r="L211" s="140">
        <v>6218296.2699999996</v>
      </c>
      <c r="M211" s="94"/>
      <c r="N211" s="107"/>
      <c r="O211" s="107"/>
      <c r="S211" s="94"/>
      <c r="X211" s="94"/>
      <c r="AD211" s="94"/>
    </row>
    <row r="213" spans="1:34" s="90" customFormat="1" ht="43.5" x14ac:dyDescent="0.35">
      <c r="A213" s="90" t="s">
        <v>345</v>
      </c>
      <c r="B213" s="92" t="s">
        <v>306</v>
      </c>
      <c r="C213" s="92" t="s">
        <v>351</v>
      </c>
      <c r="D213" s="90" t="s">
        <v>352</v>
      </c>
      <c r="E213" s="91" t="s">
        <v>353</v>
      </c>
      <c r="F213" s="90" t="s">
        <v>354</v>
      </c>
      <c r="G213" s="91" t="s">
        <v>355</v>
      </c>
      <c r="H213" s="91" t="s">
        <v>356</v>
      </c>
      <c r="I213" s="91" t="s">
        <v>357</v>
      </c>
      <c r="J213" s="91" t="s">
        <v>358</v>
      </c>
      <c r="K213" s="91" t="s">
        <v>359</v>
      </c>
      <c r="L213" s="123" t="s">
        <v>360</v>
      </c>
      <c r="M213" s="94" t="s">
        <v>362</v>
      </c>
      <c r="N213" s="107" t="s">
        <v>10</v>
      </c>
      <c r="O213" s="108" t="s">
        <v>363</v>
      </c>
      <c r="P213" s="90" t="s">
        <v>364</v>
      </c>
      <c r="Q213" s="91" t="s">
        <v>365</v>
      </c>
      <c r="R213" s="90" t="s">
        <v>366</v>
      </c>
      <c r="S213" s="94" t="s">
        <v>367</v>
      </c>
      <c r="T213" s="90" t="s">
        <v>368</v>
      </c>
      <c r="U213" s="90" t="s">
        <v>369</v>
      </c>
      <c r="V213" s="91" t="s">
        <v>370</v>
      </c>
      <c r="W213" s="91" t="s">
        <v>371</v>
      </c>
      <c r="X213" s="92" t="s">
        <v>372</v>
      </c>
      <c r="Y213" s="90" t="s">
        <v>373</v>
      </c>
      <c r="Z213" s="90" t="s">
        <v>374</v>
      </c>
      <c r="AA213" s="91" t="s">
        <v>375</v>
      </c>
      <c r="AB213" s="91" t="s">
        <v>376</v>
      </c>
      <c r="AC213" s="91" t="s">
        <v>377</v>
      </c>
      <c r="AD213" s="92" t="s">
        <v>361</v>
      </c>
      <c r="AE213" s="90" t="s">
        <v>378</v>
      </c>
      <c r="AF213" s="90" t="s">
        <v>379</v>
      </c>
    </row>
    <row r="214" spans="1:34" x14ac:dyDescent="0.35">
      <c r="A214" t="s">
        <v>349</v>
      </c>
      <c r="B214" s="93">
        <v>12235</v>
      </c>
      <c r="C214" s="93">
        <v>200330</v>
      </c>
      <c r="E214" t="s">
        <v>396</v>
      </c>
      <c r="G214">
        <v>10079940</v>
      </c>
      <c r="H214">
        <v>19184464</v>
      </c>
      <c r="I214" t="s">
        <v>417</v>
      </c>
      <c r="J214">
        <v>9</v>
      </c>
      <c r="K214">
        <v>22</v>
      </c>
      <c r="L214" s="93">
        <v>-5640</v>
      </c>
      <c r="M214" s="93">
        <v>44805</v>
      </c>
      <c r="N214" s="50">
        <v>44805</v>
      </c>
      <c r="O214" s="50">
        <v>44804</v>
      </c>
      <c r="P214" t="s">
        <v>2391</v>
      </c>
      <c r="Q214" t="s">
        <v>2392</v>
      </c>
      <c r="S214" s="93">
        <v>0</v>
      </c>
      <c r="T214" t="s">
        <v>2393</v>
      </c>
      <c r="X214" s="93"/>
      <c r="Y214" t="s">
        <v>389</v>
      </c>
      <c r="Z214" t="s">
        <v>390</v>
      </c>
      <c r="AA214" t="s">
        <v>2027</v>
      </c>
      <c r="AB214" t="s">
        <v>392</v>
      </c>
      <c r="AC214">
        <v>12235.20033</v>
      </c>
      <c r="AD214" s="93">
        <v>223086</v>
      </c>
      <c r="AH214">
        <v>223086</v>
      </c>
    </row>
    <row r="215" spans="1:34" x14ac:dyDescent="0.35">
      <c r="A215" t="s">
        <v>349</v>
      </c>
      <c r="B215" s="93">
        <v>12235</v>
      </c>
      <c r="C215" s="93">
        <v>200330</v>
      </c>
      <c r="E215" t="s">
        <v>396</v>
      </c>
      <c r="G215">
        <v>10081369</v>
      </c>
      <c r="H215">
        <v>19184817</v>
      </c>
      <c r="I215" t="s">
        <v>417</v>
      </c>
      <c r="J215">
        <v>9</v>
      </c>
      <c r="K215">
        <v>22</v>
      </c>
      <c r="L215" s="93">
        <v>2492400</v>
      </c>
      <c r="M215" s="93">
        <v>44805</v>
      </c>
      <c r="N215" s="50">
        <v>44805</v>
      </c>
      <c r="O215" s="50">
        <v>44806</v>
      </c>
      <c r="P215" t="s">
        <v>2394</v>
      </c>
      <c r="Q215" t="s">
        <v>2394</v>
      </c>
      <c r="S215" s="93">
        <v>0</v>
      </c>
      <c r="T215" t="s">
        <v>720</v>
      </c>
      <c r="X215" s="93"/>
      <c r="Y215" t="s">
        <v>389</v>
      </c>
      <c r="Z215" t="s">
        <v>390</v>
      </c>
      <c r="AA215" t="s">
        <v>2027</v>
      </c>
      <c r="AB215" t="s">
        <v>392</v>
      </c>
      <c r="AC215">
        <v>12235.20033</v>
      </c>
      <c r="AD215" s="93">
        <v>223624</v>
      </c>
      <c r="AH215">
        <v>223624</v>
      </c>
    </row>
    <row r="216" spans="1:34" x14ac:dyDescent="0.35">
      <c r="A216" t="s">
        <v>349</v>
      </c>
      <c r="B216" s="93">
        <v>12255</v>
      </c>
      <c r="C216" s="93">
        <v>200330</v>
      </c>
      <c r="E216" t="s">
        <v>396</v>
      </c>
      <c r="G216">
        <v>10083243</v>
      </c>
      <c r="H216">
        <v>19186177</v>
      </c>
      <c r="I216" t="s">
        <v>417</v>
      </c>
      <c r="J216">
        <v>9</v>
      </c>
      <c r="K216">
        <v>22</v>
      </c>
      <c r="L216" s="93">
        <v>-49901.2</v>
      </c>
      <c r="M216" s="93">
        <v>44811</v>
      </c>
      <c r="N216" s="50">
        <v>44811</v>
      </c>
      <c r="O216" s="50">
        <v>44811</v>
      </c>
      <c r="P216" t="s">
        <v>2395</v>
      </c>
      <c r="Q216" t="s">
        <v>2395</v>
      </c>
      <c r="S216" s="93">
        <v>0</v>
      </c>
      <c r="T216" t="s">
        <v>2159</v>
      </c>
      <c r="W216" s="89">
        <v>44775</v>
      </c>
      <c r="X216" s="93"/>
      <c r="Y216" t="s">
        <v>389</v>
      </c>
      <c r="Z216" t="s">
        <v>390</v>
      </c>
      <c r="AA216" t="s">
        <v>871</v>
      </c>
      <c r="AB216" t="s">
        <v>2396</v>
      </c>
      <c r="AC216">
        <v>12255.20033</v>
      </c>
      <c r="AD216" s="93">
        <v>223895</v>
      </c>
      <c r="AH216">
        <v>223895</v>
      </c>
    </row>
    <row r="217" spans="1:34" x14ac:dyDescent="0.35">
      <c r="A217" t="s">
        <v>349</v>
      </c>
      <c r="B217" s="93">
        <v>12255</v>
      </c>
      <c r="C217" s="93">
        <v>200330</v>
      </c>
      <c r="E217" t="s">
        <v>412</v>
      </c>
      <c r="G217">
        <v>10087819</v>
      </c>
      <c r="H217">
        <v>4018993</v>
      </c>
      <c r="I217" t="s">
        <v>413</v>
      </c>
      <c r="J217">
        <v>9</v>
      </c>
      <c r="K217">
        <v>22</v>
      </c>
      <c r="L217" s="93">
        <v>205000</v>
      </c>
      <c r="M217" s="93">
        <v>44834</v>
      </c>
      <c r="N217" s="50">
        <v>44819</v>
      </c>
      <c r="O217" s="50">
        <v>44819</v>
      </c>
      <c r="P217" t="s">
        <v>414</v>
      </c>
      <c r="Q217" t="s">
        <v>2160</v>
      </c>
      <c r="S217" s="93" t="s">
        <v>2162</v>
      </c>
      <c r="T217" t="s">
        <v>2397</v>
      </c>
      <c r="X217" s="93"/>
      <c r="Y217" t="s">
        <v>389</v>
      </c>
      <c r="Z217" t="s">
        <v>390</v>
      </c>
      <c r="AA217" t="s">
        <v>392</v>
      </c>
      <c r="AB217" t="s">
        <v>392</v>
      </c>
      <c r="AC217">
        <v>12255.20033</v>
      </c>
      <c r="AD217" s="93"/>
      <c r="AH217">
        <v>0</v>
      </c>
    </row>
    <row r="218" spans="1:34" x14ac:dyDescent="0.35">
      <c r="A218" t="s">
        <v>346</v>
      </c>
      <c r="B218" s="93">
        <v>12206</v>
      </c>
      <c r="C218" s="93">
        <v>200330</v>
      </c>
      <c r="E218" t="s">
        <v>412</v>
      </c>
      <c r="G218">
        <v>10086810</v>
      </c>
      <c r="H218">
        <v>4018765</v>
      </c>
      <c r="I218" t="s">
        <v>413</v>
      </c>
      <c r="J218">
        <v>9</v>
      </c>
      <c r="K218">
        <v>22</v>
      </c>
      <c r="L218" s="93">
        <v>4526.09</v>
      </c>
      <c r="M218" s="93">
        <v>44377</v>
      </c>
      <c r="N218" s="50">
        <v>44818</v>
      </c>
      <c r="O218" s="50">
        <v>44818</v>
      </c>
      <c r="P218" t="s">
        <v>414</v>
      </c>
      <c r="Q218" t="s">
        <v>2398</v>
      </c>
      <c r="S218" s="93" t="s">
        <v>2399</v>
      </c>
      <c r="T218" t="s">
        <v>2400</v>
      </c>
      <c r="X218" s="93"/>
      <c r="Y218" t="s">
        <v>389</v>
      </c>
      <c r="Z218" t="s">
        <v>390</v>
      </c>
      <c r="AA218" t="s">
        <v>392</v>
      </c>
      <c r="AB218" t="s">
        <v>392</v>
      </c>
      <c r="AC218">
        <v>12206.20033</v>
      </c>
      <c r="AD218" s="93"/>
      <c r="AH218">
        <v>0</v>
      </c>
    </row>
    <row r="219" spans="1:34" x14ac:dyDescent="0.35">
      <c r="A219" t="s">
        <v>346</v>
      </c>
      <c r="B219" s="93">
        <v>12206</v>
      </c>
      <c r="C219" s="93">
        <v>200330</v>
      </c>
      <c r="E219" t="s">
        <v>412</v>
      </c>
      <c r="G219">
        <v>10086810</v>
      </c>
      <c r="H219">
        <v>4018765</v>
      </c>
      <c r="I219" t="s">
        <v>413</v>
      </c>
      <c r="J219">
        <v>9</v>
      </c>
      <c r="K219">
        <v>22</v>
      </c>
      <c r="L219" s="93">
        <v>-4526.09</v>
      </c>
      <c r="M219" s="93">
        <v>44377</v>
      </c>
      <c r="N219" s="50">
        <v>44818</v>
      </c>
      <c r="O219" s="50">
        <v>44818</v>
      </c>
      <c r="P219" t="s">
        <v>414</v>
      </c>
      <c r="Q219" t="s">
        <v>2398</v>
      </c>
      <c r="S219" s="93" t="s">
        <v>2399</v>
      </c>
      <c r="T219" t="s">
        <v>2400</v>
      </c>
      <c r="X219" s="93"/>
      <c r="Y219" t="s">
        <v>389</v>
      </c>
      <c r="Z219" t="s">
        <v>390</v>
      </c>
      <c r="AA219" t="s">
        <v>392</v>
      </c>
      <c r="AB219" t="s">
        <v>392</v>
      </c>
      <c r="AC219">
        <v>12206.20033</v>
      </c>
      <c r="AD219" s="93"/>
      <c r="AH219">
        <v>0</v>
      </c>
    </row>
    <row r="220" spans="1:34" x14ac:dyDescent="0.35">
      <c r="A220" t="s">
        <v>346</v>
      </c>
      <c r="B220" s="93">
        <v>12206</v>
      </c>
      <c r="C220" s="93">
        <v>200330</v>
      </c>
      <c r="E220" t="s">
        <v>396</v>
      </c>
      <c r="F220" t="s">
        <v>382</v>
      </c>
      <c r="G220">
        <v>10083691</v>
      </c>
      <c r="H220">
        <v>19186274</v>
      </c>
      <c r="I220" t="s">
        <v>417</v>
      </c>
      <c r="J220">
        <v>9</v>
      </c>
      <c r="K220">
        <v>22</v>
      </c>
      <c r="L220" s="93">
        <v>12492.72</v>
      </c>
      <c r="M220" s="93">
        <v>44834</v>
      </c>
      <c r="N220" s="50">
        <v>44834</v>
      </c>
      <c r="O220" s="50">
        <v>44811</v>
      </c>
      <c r="P220" t="s">
        <v>2401</v>
      </c>
      <c r="Q220" t="s">
        <v>2402</v>
      </c>
      <c r="S220" s="93">
        <v>0</v>
      </c>
      <c r="T220" t="s">
        <v>2403</v>
      </c>
      <c r="X220" s="93"/>
      <c r="Y220" t="s">
        <v>389</v>
      </c>
      <c r="Z220" t="s">
        <v>390</v>
      </c>
      <c r="AA220" t="s">
        <v>577</v>
      </c>
      <c r="AB220" t="s">
        <v>2094</v>
      </c>
      <c r="AC220">
        <v>12206.20033</v>
      </c>
      <c r="AD220" s="93">
        <v>192553</v>
      </c>
      <c r="AH220">
        <v>192553</v>
      </c>
    </row>
    <row r="221" spans="1:34" x14ac:dyDescent="0.35">
      <c r="A221" t="s">
        <v>346</v>
      </c>
      <c r="B221" s="93">
        <v>12206</v>
      </c>
      <c r="C221" s="93">
        <v>200330</v>
      </c>
      <c r="E221" t="s">
        <v>396</v>
      </c>
      <c r="F221" t="s">
        <v>382</v>
      </c>
      <c r="G221">
        <v>10083691</v>
      </c>
      <c r="H221">
        <v>19186274</v>
      </c>
      <c r="I221" t="s">
        <v>417</v>
      </c>
      <c r="J221">
        <v>9</v>
      </c>
      <c r="K221">
        <v>22</v>
      </c>
      <c r="L221" s="93">
        <v>-12492.72</v>
      </c>
      <c r="M221" s="93">
        <v>44834</v>
      </c>
      <c r="N221" s="50">
        <v>44834</v>
      </c>
      <c r="O221" s="50">
        <v>44811</v>
      </c>
      <c r="P221" t="s">
        <v>2401</v>
      </c>
      <c r="Q221" t="s">
        <v>2402</v>
      </c>
      <c r="S221" s="93">
        <v>0</v>
      </c>
      <c r="T221" t="s">
        <v>2403</v>
      </c>
      <c r="X221" s="93"/>
      <c r="Y221" t="s">
        <v>389</v>
      </c>
      <c r="Z221" t="s">
        <v>390</v>
      </c>
      <c r="AA221" t="s">
        <v>577</v>
      </c>
      <c r="AB221" t="s">
        <v>2094</v>
      </c>
      <c r="AC221">
        <v>12206.20033</v>
      </c>
      <c r="AD221" s="93">
        <v>192553</v>
      </c>
      <c r="AH221">
        <v>192553</v>
      </c>
    </row>
    <row r="222" spans="1:34" x14ac:dyDescent="0.35">
      <c r="A222" t="s">
        <v>346</v>
      </c>
      <c r="B222" s="93">
        <v>12206</v>
      </c>
      <c r="C222" s="93">
        <v>200330</v>
      </c>
      <c r="E222" t="s">
        <v>396</v>
      </c>
      <c r="F222" t="s">
        <v>382</v>
      </c>
      <c r="G222">
        <v>10083691</v>
      </c>
      <c r="H222">
        <v>19186274</v>
      </c>
      <c r="I222" t="s">
        <v>417</v>
      </c>
      <c r="J222">
        <v>9</v>
      </c>
      <c r="K222">
        <v>22</v>
      </c>
      <c r="L222" s="93">
        <v>10000</v>
      </c>
      <c r="M222" s="93">
        <v>44834</v>
      </c>
      <c r="N222" s="50">
        <v>44834</v>
      </c>
      <c r="O222" s="50">
        <v>44811</v>
      </c>
      <c r="P222" t="s">
        <v>2404</v>
      </c>
      <c r="Q222" t="s">
        <v>2402</v>
      </c>
      <c r="S222" s="93">
        <v>0</v>
      </c>
      <c r="T222" t="s">
        <v>2405</v>
      </c>
      <c r="X222" s="93"/>
      <c r="Y222" t="s">
        <v>389</v>
      </c>
      <c r="Z222" t="s">
        <v>390</v>
      </c>
      <c r="AA222" t="s">
        <v>577</v>
      </c>
      <c r="AB222" t="s">
        <v>2094</v>
      </c>
      <c r="AC222">
        <v>12206.20033</v>
      </c>
      <c r="AD222" s="93">
        <v>193236</v>
      </c>
      <c r="AH222">
        <v>193236</v>
      </c>
    </row>
    <row r="223" spans="1:34" x14ac:dyDescent="0.35">
      <c r="A223" t="s">
        <v>346</v>
      </c>
      <c r="B223" s="93">
        <v>12206</v>
      </c>
      <c r="C223" s="93">
        <v>200330</v>
      </c>
      <c r="E223" t="s">
        <v>396</v>
      </c>
      <c r="F223" t="s">
        <v>382</v>
      </c>
      <c r="G223">
        <v>10083691</v>
      </c>
      <c r="H223">
        <v>19186274</v>
      </c>
      <c r="I223" t="s">
        <v>417</v>
      </c>
      <c r="J223">
        <v>9</v>
      </c>
      <c r="K223">
        <v>22</v>
      </c>
      <c r="L223" s="93">
        <v>-10000</v>
      </c>
      <c r="M223" s="93">
        <v>44834</v>
      </c>
      <c r="N223" s="50">
        <v>44834</v>
      </c>
      <c r="O223" s="50">
        <v>44811</v>
      </c>
      <c r="P223" t="s">
        <v>2404</v>
      </c>
      <c r="Q223" t="s">
        <v>2402</v>
      </c>
      <c r="S223" s="93">
        <v>0</v>
      </c>
      <c r="T223" t="s">
        <v>2405</v>
      </c>
      <c r="X223" s="93"/>
      <c r="Y223" t="s">
        <v>389</v>
      </c>
      <c r="Z223" t="s">
        <v>390</v>
      </c>
      <c r="AA223" t="s">
        <v>577</v>
      </c>
      <c r="AB223" t="s">
        <v>2094</v>
      </c>
      <c r="AC223">
        <v>12206.20033</v>
      </c>
      <c r="AD223" s="93">
        <v>193236</v>
      </c>
      <c r="AH223">
        <v>193236</v>
      </c>
    </row>
    <row r="224" spans="1:34" x14ac:dyDescent="0.35">
      <c r="A224" t="s">
        <v>346</v>
      </c>
      <c r="B224" s="93">
        <v>12206</v>
      </c>
      <c r="C224" s="93">
        <v>200330</v>
      </c>
      <c r="E224" t="s">
        <v>396</v>
      </c>
      <c r="F224" t="s">
        <v>382</v>
      </c>
      <c r="G224">
        <v>10083691</v>
      </c>
      <c r="H224">
        <v>19186274</v>
      </c>
      <c r="I224" t="s">
        <v>417</v>
      </c>
      <c r="J224">
        <v>9</v>
      </c>
      <c r="K224">
        <v>22</v>
      </c>
      <c r="L224" s="93">
        <v>50000</v>
      </c>
      <c r="M224" s="93">
        <v>44834</v>
      </c>
      <c r="N224" s="50">
        <v>44834</v>
      </c>
      <c r="O224" s="50">
        <v>44811</v>
      </c>
      <c r="P224" t="s">
        <v>2406</v>
      </c>
      <c r="Q224" t="s">
        <v>2402</v>
      </c>
      <c r="S224" s="93">
        <v>0</v>
      </c>
      <c r="T224" t="s">
        <v>2407</v>
      </c>
      <c r="X224" s="93"/>
      <c r="Y224" t="s">
        <v>389</v>
      </c>
      <c r="Z224" t="s">
        <v>390</v>
      </c>
      <c r="AA224" t="s">
        <v>577</v>
      </c>
      <c r="AB224" t="s">
        <v>2094</v>
      </c>
      <c r="AC224">
        <v>12206.20033</v>
      </c>
      <c r="AD224" s="93">
        <v>196873</v>
      </c>
      <c r="AH224">
        <v>196873</v>
      </c>
    </row>
    <row r="225" spans="1:34" x14ac:dyDescent="0.35">
      <c r="A225" t="s">
        <v>346</v>
      </c>
      <c r="B225" s="93">
        <v>12206</v>
      </c>
      <c r="C225" s="93">
        <v>200330</v>
      </c>
      <c r="E225" t="s">
        <v>396</v>
      </c>
      <c r="F225" t="s">
        <v>382</v>
      </c>
      <c r="G225">
        <v>10083691</v>
      </c>
      <c r="H225">
        <v>19186274</v>
      </c>
      <c r="I225" t="s">
        <v>417</v>
      </c>
      <c r="J225">
        <v>9</v>
      </c>
      <c r="K225">
        <v>22</v>
      </c>
      <c r="L225" s="93">
        <v>-50000</v>
      </c>
      <c r="M225" s="93">
        <v>44834</v>
      </c>
      <c r="N225" s="50">
        <v>44834</v>
      </c>
      <c r="O225" s="50">
        <v>44811</v>
      </c>
      <c r="P225" t="s">
        <v>2406</v>
      </c>
      <c r="Q225" t="s">
        <v>2402</v>
      </c>
      <c r="S225" s="93">
        <v>0</v>
      </c>
      <c r="T225" t="s">
        <v>2407</v>
      </c>
      <c r="X225" s="93"/>
      <c r="Y225" t="s">
        <v>389</v>
      </c>
      <c r="Z225" t="s">
        <v>390</v>
      </c>
      <c r="AA225" t="s">
        <v>577</v>
      </c>
      <c r="AB225" t="s">
        <v>2094</v>
      </c>
      <c r="AC225">
        <v>12206.20033</v>
      </c>
      <c r="AD225" s="93">
        <v>196873</v>
      </c>
      <c r="AH225">
        <v>196873</v>
      </c>
    </row>
    <row r="226" spans="1:34" x14ac:dyDescent="0.35">
      <c r="A226" t="s">
        <v>346</v>
      </c>
      <c r="B226" s="93">
        <v>12206</v>
      </c>
      <c r="C226" s="93">
        <v>200330</v>
      </c>
      <c r="E226" t="s">
        <v>396</v>
      </c>
      <c r="F226" t="s">
        <v>382</v>
      </c>
      <c r="G226">
        <v>10083691</v>
      </c>
      <c r="H226">
        <v>19186274</v>
      </c>
      <c r="I226" t="s">
        <v>417</v>
      </c>
      <c r="J226">
        <v>9</v>
      </c>
      <c r="K226">
        <v>22</v>
      </c>
      <c r="L226" s="93">
        <v>7873.2</v>
      </c>
      <c r="M226" s="93">
        <v>44834</v>
      </c>
      <c r="N226" s="50">
        <v>44834</v>
      </c>
      <c r="O226" s="50">
        <v>44811</v>
      </c>
      <c r="P226" t="s">
        <v>2408</v>
      </c>
      <c r="Q226" t="s">
        <v>2402</v>
      </c>
      <c r="S226" s="93">
        <v>0</v>
      </c>
      <c r="T226" t="s">
        <v>2409</v>
      </c>
      <c r="X226" s="93"/>
      <c r="Y226" t="s">
        <v>389</v>
      </c>
      <c r="Z226" t="s">
        <v>390</v>
      </c>
      <c r="AA226" t="s">
        <v>577</v>
      </c>
      <c r="AB226" t="s">
        <v>2094</v>
      </c>
      <c r="AC226">
        <v>12206.20033</v>
      </c>
      <c r="AD226" s="93">
        <v>215381</v>
      </c>
      <c r="AH226">
        <v>215381</v>
      </c>
    </row>
    <row r="227" spans="1:34" x14ac:dyDescent="0.35">
      <c r="A227" t="s">
        <v>346</v>
      </c>
      <c r="B227" s="93">
        <v>12206</v>
      </c>
      <c r="C227" s="93">
        <v>200330</v>
      </c>
      <c r="E227" t="s">
        <v>396</v>
      </c>
      <c r="F227" t="s">
        <v>382</v>
      </c>
      <c r="G227">
        <v>10083691</v>
      </c>
      <c r="H227">
        <v>19186274</v>
      </c>
      <c r="I227" t="s">
        <v>417</v>
      </c>
      <c r="J227">
        <v>9</v>
      </c>
      <c r="K227">
        <v>22</v>
      </c>
      <c r="L227" s="93">
        <v>-7873.2</v>
      </c>
      <c r="M227" s="93">
        <v>44834</v>
      </c>
      <c r="N227" s="50">
        <v>44834</v>
      </c>
      <c r="O227" s="50">
        <v>44811</v>
      </c>
      <c r="P227" t="s">
        <v>2408</v>
      </c>
      <c r="Q227" t="s">
        <v>2402</v>
      </c>
      <c r="S227" s="93">
        <v>0</v>
      </c>
      <c r="T227" t="s">
        <v>2409</v>
      </c>
      <c r="X227" s="93"/>
      <c r="Y227" t="s">
        <v>389</v>
      </c>
      <c r="Z227" t="s">
        <v>390</v>
      </c>
      <c r="AA227" t="s">
        <v>577</v>
      </c>
      <c r="AB227" t="s">
        <v>2094</v>
      </c>
      <c r="AC227">
        <v>12206.20033</v>
      </c>
      <c r="AD227" s="93">
        <v>215381</v>
      </c>
      <c r="AH227">
        <v>215381</v>
      </c>
    </row>
    <row r="228" spans="1:34" x14ac:dyDescent="0.35">
      <c r="A228" t="s">
        <v>346</v>
      </c>
      <c r="B228" s="93">
        <v>12206</v>
      </c>
      <c r="C228" s="93">
        <v>200330</v>
      </c>
      <c r="E228" t="s">
        <v>396</v>
      </c>
      <c r="F228" t="s">
        <v>382</v>
      </c>
      <c r="G228">
        <v>10083691</v>
      </c>
      <c r="H228">
        <v>19186274</v>
      </c>
      <c r="I228" t="s">
        <v>417</v>
      </c>
      <c r="J228">
        <v>9</v>
      </c>
      <c r="K228">
        <v>22</v>
      </c>
      <c r="L228" s="93">
        <v>5000</v>
      </c>
      <c r="M228" s="93">
        <v>44834</v>
      </c>
      <c r="N228" s="50">
        <v>44834</v>
      </c>
      <c r="O228" s="50">
        <v>44811</v>
      </c>
      <c r="P228" t="s">
        <v>2410</v>
      </c>
      <c r="Q228" t="s">
        <v>2402</v>
      </c>
      <c r="S228" s="93">
        <v>0</v>
      </c>
      <c r="T228" t="s">
        <v>2411</v>
      </c>
      <c r="X228" s="93"/>
      <c r="Y228" t="s">
        <v>389</v>
      </c>
      <c r="Z228" t="s">
        <v>390</v>
      </c>
      <c r="AA228" t="s">
        <v>577</v>
      </c>
      <c r="AB228" t="s">
        <v>2094</v>
      </c>
      <c r="AC228">
        <v>12206.20033</v>
      </c>
      <c r="AD228" s="93">
        <v>220329</v>
      </c>
      <c r="AH228">
        <v>220329</v>
      </c>
    </row>
    <row r="229" spans="1:34" x14ac:dyDescent="0.35">
      <c r="A229" t="s">
        <v>346</v>
      </c>
      <c r="B229" s="93">
        <v>12206</v>
      </c>
      <c r="C229" s="93">
        <v>200330</v>
      </c>
      <c r="E229" t="s">
        <v>396</v>
      </c>
      <c r="F229" t="s">
        <v>382</v>
      </c>
      <c r="G229">
        <v>10083691</v>
      </c>
      <c r="H229">
        <v>19186274</v>
      </c>
      <c r="I229" t="s">
        <v>417</v>
      </c>
      <c r="J229">
        <v>9</v>
      </c>
      <c r="K229">
        <v>22</v>
      </c>
      <c r="L229" s="93">
        <v>-5000</v>
      </c>
      <c r="M229" s="93">
        <v>44834</v>
      </c>
      <c r="N229" s="50">
        <v>44834</v>
      </c>
      <c r="O229" s="50">
        <v>44811</v>
      </c>
      <c r="P229" t="s">
        <v>2410</v>
      </c>
      <c r="Q229" t="s">
        <v>2402</v>
      </c>
      <c r="S229" s="93">
        <v>0</v>
      </c>
      <c r="T229" t="s">
        <v>2411</v>
      </c>
      <c r="X229" s="93"/>
      <c r="Y229" t="s">
        <v>389</v>
      </c>
      <c r="Z229" t="s">
        <v>390</v>
      </c>
      <c r="AA229" t="s">
        <v>577</v>
      </c>
      <c r="AB229" t="s">
        <v>2094</v>
      </c>
      <c r="AC229">
        <v>12206.20033</v>
      </c>
      <c r="AD229" s="93">
        <v>220329</v>
      </c>
      <c r="AH229">
        <v>220329</v>
      </c>
    </row>
    <row r="230" spans="1:34" x14ac:dyDescent="0.35">
      <c r="A230" t="s">
        <v>346</v>
      </c>
      <c r="B230" s="93">
        <v>12206</v>
      </c>
      <c r="C230" s="93">
        <v>200330</v>
      </c>
      <c r="E230" t="s">
        <v>396</v>
      </c>
      <c r="G230">
        <v>10084920</v>
      </c>
      <c r="H230">
        <v>19188515</v>
      </c>
      <c r="I230" t="s">
        <v>417</v>
      </c>
      <c r="J230">
        <v>9</v>
      </c>
      <c r="K230">
        <v>22</v>
      </c>
      <c r="L230" s="93">
        <v>50000</v>
      </c>
      <c r="M230" s="93">
        <v>44834</v>
      </c>
      <c r="N230" s="50">
        <v>44834</v>
      </c>
      <c r="O230" s="50">
        <v>44813</v>
      </c>
      <c r="P230" t="s">
        <v>2406</v>
      </c>
      <c r="Q230" t="s">
        <v>2402</v>
      </c>
      <c r="S230" s="93">
        <v>0</v>
      </c>
      <c r="T230" t="s">
        <v>2407</v>
      </c>
      <c r="X230" s="93"/>
      <c r="Y230" t="s">
        <v>389</v>
      </c>
      <c r="Z230" t="s">
        <v>390</v>
      </c>
      <c r="AA230" t="s">
        <v>577</v>
      </c>
      <c r="AB230" t="s">
        <v>2094</v>
      </c>
      <c r="AC230">
        <v>12206.20033</v>
      </c>
      <c r="AD230" s="93">
        <v>196873</v>
      </c>
      <c r="AH230">
        <v>196873</v>
      </c>
    </row>
    <row r="231" spans="1:34" x14ac:dyDescent="0.35">
      <c r="A231" t="s">
        <v>346</v>
      </c>
      <c r="B231" s="93">
        <v>12206</v>
      </c>
      <c r="C231" s="93">
        <v>200330</v>
      </c>
      <c r="E231" t="s">
        <v>396</v>
      </c>
      <c r="G231">
        <v>10084920</v>
      </c>
      <c r="H231">
        <v>19188515</v>
      </c>
      <c r="I231" t="s">
        <v>417</v>
      </c>
      <c r="J231">
        <v>9</v>
      </c>
      <c r="K231">
        <v>22</v>
      </c>
      <c r="L231" s="93">
        <v>5000</v>
      </c>
      <c r="M231" s="93">
        <v>44834</v>
      </c>
      <c r="N231" s="50">
        <v>44834</v>
      </c>
      <c r="O231" s="50">
        <v>44813</v>
      </c>
      <c r="P231" t="s">
        <v>2410</v>
      </c>
      <c r="Q231" t="s">
        <v>2402</v>
      </c>
      <c r="S231" s="93">
        <v>0</v>
      </c>
      <c r="T231" t="s">
        <v>2411</v>
      </c>
      <c r="X231" s="93"/>
      <c r="Y231" t="s">
        <v>389</v>
      </c>
      <c r="Z231" t="s">
        <v>390</v>
      </c>
      <c r="AA231" t="s">
        <v>577</v>
      </c>
      <c r="AB231" t="s">
        <v>2094</v>
      </c>
      <c r="AC231">
        <v>12206.20033</v>
      </c>
      <c r="AD231" s="93">
        <v>220329</v>
      </c>
      <c r="AH231">
        <v>220329</v>
      </c>
    </row>
    <row r="232" spans="1:34" x14ac:dyDescent="0.35">
      <c r="A232" t="s">
        <v>346</v>
      </c>
      <c r="B232" s="93">
        <v>12206</v>
      </c>
      <c r="C232" s="93">
        <v>200330</v>
      </c>
      <c r="E232" t="s">
        <v>396</v>
      </c>
      <c r="G232">
        <v>10084962</v>
      </c>
      <c r="H232">
        <v>19188516</v>
      </c>
      <c r="I232" t="s">
        <v>417</v>
      </c>
      <c r="J232">
        <v>9</v>
      </c>
      <c r="K232">
        <v>22</v>
      </c>
      <c r="L232" s="93">
        <v>12492.72</v>
      </c>
      <c r="M232" s="93">
        <v>44834</v>
      </c>
      <c r="N232" s="50">
        <v>44834</v>
      </c>
      <c r="O232" s="50">
        <v>44813</v>
      </c>
      <c r="P232" t="s">
        <v>2401</v>
      </c>
      <c r="Q232" t="s">
        <v>2402</v>
      </c>
      <c r="S232" s="93">
        <v>0</v>
      </c>
      <c r="T232" t="s">
        <v>2403</v>
      </c>
      <c r="X232" s="93"/>
      <c r="Y232" t="s">
        <v>389</v>
      </c>
      <c r="Z232" t="s">
        <v>390</v>
      </c>
      <c r="AA232" t="s">
        <v>577</v>
      </c>
      <c r="AB232" t="s">
        <v>2094</v>
      </c>
      <c r="AC232">
        <v>12206.20033</v>
      </c>
      <c r="AD232" s="93">
        <v>192553</v>
      </c>
      <c r="AH232">
        <v>192553</v>
      </c>
    </row>
    <row r="233" spans="1:34" x14ac:dyDescent="0.35">
      <c r="A233" t="s">
        <v>346</v>
      </c>
      <c r="B233" s="93">
        <v>12206</v>
      </c>
      <c r="C233" s="93">
        <v>200330</v>
      </c>
      <c r="E233" t="s">
        <v>396</v>
      </c>
      <c r="G233">
        <v>10084962</v>
      </c>
      <c r="H233">
        <v>19188516</v>
      </c>
      <c r="I233" t="s">
        <v>417</v>
      </c>
      <c r="J233">
        <v>9</v>
      </c>
      <c r="K233">
        <v>22</v>
      </c>
      <c r="L233" s="93">
        <v>10000</v>
      </c>
      <c r="M233" s="93">
        <v>44834</v>
      </c>
      <c r="N233" s="50">
        <v>44834</v>
      </c>
      <c r="O233" s="50">
        <v>44813</v>
      </c>
      <c r="P233" t="s">
        <v>2404</v>
      </c>
      <c r="Q233" t="s">
        <v>2402</v>
      </c>
      <c r="S233" s="93">
        <v>0</v>
      </c>
      <c r="T233" t="s">
        <v>2405</v>
      </c>
      <c r="X233" s="93"/>
      <c r="Y233" t="s">
        <v>389</v>
      </c>
      <c r="Z233" t="s">
        <v>390</v>
      </c>
      <c r="AA233" t="s">
        <v>577</v>
      </c>
      <c r="AB233" t="s">
        <v>2094</v>
      </c>
      <c r="AC233">
        <v>12206.20033</v>
      </c>
      <c r="AD233" s="93">
        <v>193236</v>
      </c>
      <c r="AH233">
        <v>193236</v>
      </c>
    </row>
    <row r="234" spans="1:34" x14ac:dyDescent="0.35">
      <c r="A234" t="s">
        <v>346</v>
      </c>
      <c r="B234" s="93">
        <v>12206</v>
      </c>
      <c r="C234" s="93">
        <v>200330</v>
      </c>
      <c r="E234" t="s">
        <v>396</v>
      </c>
      <c r="G234">
        <v>10084962</v>
      </c>
      <c r="H234">
        <v>19188516</v>
      </c>
      <c r="I234" t="s">
        <v>417</v>
      </c>
      <c r="J234">
        <v>9</v>
      </c>
      <c r="K234">
        <v>22</v>
      </c>
      <c r="L234" s="93">
        <v>7873.2</v>
      </c>
      <c r="M234" s="93">
        <v>44834</v>
      </c>
      <c r="N234" s="50">
        <v>44834</v>
      </c>
      <c r="O234" s="50">
        <v>44813</v>
      </c>
      <c r="P234" t="s">
        <v>2408</v>
      </c>
      <c r="Q234" t="s">
        <v>2402</v>
      </c>
      <c r="S234" s="93">
        <v>0</v>
      </c>
      <c r="T234" t="s">
        <v>2409</v>
      </c>
      <c r="X234" s="93"/>
      <c r="Y234" t="s">
        <v>389</v>
      </c>
      <c r="Z234" t="s">
        <v>390</v>
      </c>
      <c r="AA234" t="s">
        <v>577</v>
      </c>
      <c r="AB234" t="s">
        <v>2094</v>
      </c>
      <c r="AC234">
        <v>12206.20033</v>
      </c>
      <c r="AD234" s="93">
        <v>215381</v>
      </c>
      <c r="AH234">
        <v>215381</v>
      </c>
    </row>
    <row r="235" spans="1:34" x14ac:dyDescent="0.35">
      <c r="A235" t="s">
        <v>346</v>
      </c>
      <c r="B235" s="93">
        <v>12305</v>
      </c>
      <c r="C235" s="93">
        <v>200330</v>
      </c>
      <c r="E235" t="s">
        <v>396</v>
      </c>
      <c r="G235">
        <v>10082847</v>
      </c>
      <c r="H235">
        <v>19185030</v>
      </c>
      <c r="I235" t="s">
        <v>417</v>
      </c>
      <c r="J235">
        <v>9</v>
      </c>
      <c r="K235">
        <v>22</v>
      </c>
      <c r="L235" s="93">
        <v>-163150</v>
      </c>
      <c r="M235" s="93">
        <v>44834</v>
      </c>
      <c r="N235" s="50">
        <v>44834</v>
      </c>
      <c r="O235" s="50">
        <v>44810</v>
      </c>
      <c r="P235" t="s">
        <v>2412</v>
      </c>
      <c r="Q235" t="s">
        <v>2412</v>
      </c>
      <c r="S235" s="93">
        <v>0</v>
      </c>
      <c r="T235" t="s">
        <v>2413</v>
      </c>
      <c r="W235" s="89">
        <v>44836</v>
      </c>
      <c r="X235" s="93"/>
      <c r="Y235" t="s">
        <v>389</v>
      </c>
      <c r="Z235" t="s">
        <v>390</v>
      </c>
      <c r="AA235" t="s">
        <v>438</v>
      </c>
      <c r="AB235" t="s">
        <v>2094</v>
      </c>
      <c r="AC235">
        <v>12305.20033</v>
      </c>
      <c r="AD235" s="93">
        <v>227301</v>
      </c>
      <c r="AH235" t="s">
        <v>1015</v>
      </c>
    </row>
    <row r="236" spans="1:34" x14ac:dyDescent="0.35">
      <c r="A236" t="s">
        <v>347</v>
      </c>
      <c r="B236" s="93">
        <v>12211</v>
      </c>
      <c r="C236" s="93">
        <v>200330</v>
      </c>
      <c r="E236" t="s">
        <v>412</v>
      </c>
      <c r="G236">
        <v>10087821</v>
      </c>
      <c r="H236">
        <v>4019000</v>
      </c>
      <c r="I236" t="s">
        <v>413</v>
      </c>
      <c r="J236">
        <v>9</v>
      </c>
      <c r="K236">
        <v>22</v>
      </c>
      <c r="L236" s="93">
        <v>19407.77</v>
      </c>
      <c r="M236" s="93">
        <v>44834</v>
      </c>
      <c r="N236" s="50">
        <v>44819</v>
      </c>
      <c r="O236" s="50">
        <v>44819</v>
      </c>
      <c r="P236" t="s">
        <v>414</v>
      </c>
      <c r="Q236" t="s">
        <v>40</v>
      </c>
      <c r="S236" s="93" t="s">
        <v>2073</v>
      </c>
      <c r="T236" t="s">
        <v>2414</v>
      </c>
      <c r="X236" s="93"/>
      <c r="Y236" t="s">
        <v>389</v>
      </c>
      <c r="Z236" t="s">
        <v>390</v>
      </c>
      <c r="AA236" t="s">
        <v>392</v>
      </c>
      <c r="AB236" t="s">
        <v>392</v>
      </c>
      <c r="AC236">
        <v>12211.20033</v>
      </c>
      <c r="AD236" s="93"/>
      <c r="AH236" t="s">
        <v>1015</v>
      </c>
    </row>
    <row r="237" spans="1:34" x14ac:dyDescent="0.35">
      <c r="A237" t="s">
        <v>347</v>
      </c>
      <c r="B237" s="93">
        <v>12297</v>
      </c>
      <c r="C237" s="93">
        <v>200330</v>
      </c>
      <c r="E237" t="s">
        <v>396</v>
      </c>
      <c r="G237">
        <v>10076380</v>
      </c>
      <c r="H237">
        <v>19172643</v>
      </c>
      <c r="I237" t="s">
        <v>417</v>
      </c>
      <c r="J237">
        <v>9</v>
      </c>
      <c r="K237">
        <v>22</v>
      </c>
      <c r="L237" s="93">
        <v>60000</v>
      </c>
      <c r="M237" s="93">
        <v>44834</v>
      </c>
      <c r="N237" s="50">
        <v>44834</v>
      </c>
      <c r="O237" s="50">
        <v>44797</v>
      </c>
      <c r="P237" t="s">
        <v>2415</v>
      </c>
      <c r="Q237" t="s">
        <v>2416</v>
      </c>
      <c r="S237" s="93">
        <v>0</v>
      </c>
      <c r="T237" t="s">
        <v>2417</v>
      </c>
      <c r="X237" s="93"/>
      <c r="Y237" t="s">
        <v>389</v>
      </c>
      <c r="Z237" t="s">
        <v>390</v>
      </c>
      <c r="AA237" t="s">
        <v>2418</v>
      </c>
      <c r="AB237" t="s">
        <v>392</v>
      </c>
      <c r="AC237">
        <v>12297.20033</v>
      </c>
      <c r="AD237" s="93">
        <v>193682</v>
      </c>
      <c r="AH237">
        <v>193682</v>
      </c>
    </row>
    <row r="238" spans="1:34" x14ac:dyDescent="0.35">
      <c r="A238" t="s">
        <v>347</v>
      </c>
      <c r="B238" s="93">
        <v>12297</v>
      </c>
      <c r="C238" s="93">
        <v>200330</v>
      </c>
      <c r="E238" t="s">
        <v>396</v>
      </c>
      <c r="G238">
        <v>10076380</v>
      </c>
      <c r="H238">
        <v>19172643</v>
      </c>
      <c r="I238" t="s">
        <v>417</v>
      </c>
      <c r="J238">
        <v>9</v>
      </c>
      <c r="K238">
        <v>22</v>
      </c>
      <c r="L238" s="93">
        <v>1513.67</v>
      </c>
      <c r="M238" s="93">
        <v>44834</v>
      </c>
      <c r="N238" s="50">
        <v>44834</v>
      </c>
      <c r="O238" s="50">
        <v>44797</v>
      </c>
      <c r="P238" t="s">
        <v>2419</v>
      </c>
      <c r="Q238" t="s">
        <v>2416</v>
      </c>
      <c r="S238" s="93">
        <v>0</v>
      </c>
      <c r="T238" t="s">
        <v>2420</v>
      </c>
      <c r="X238" s="93"/>
      <c r="Y238" t="s">
        <v>389</v>
      </c>
      <c r="Z238" t="s">
        <v>390</v>
      </c>
      <c r="AA238" t="s">
        <v>2418</v>
      </c>
      <c r="AB238" t="s">
        <v>392</v>
      </c>
      <c r="AC238">
        <v>12297.20033</v>
      </c>
      <c r="AD238" s="93">
        <v>194970</v>
      </c>
      <c r="AH238">
        <v>194970</v>
      </c>
    </row>
    <row r="239" spans="1:34" x14ac:dyDescent="0.35">
      <c r="A239" t="s">
        <v>347</v>
      </c>
      <c r="B239" s="93">
        <v>12297</v>
      </c>
      <c r="C239" s="93">
        <v>200330</v>
      </c>
      <c r="E239" t="s">
        <v>396</v>
      </c>
      <c r="G239">
        <v>10076380</v>
      </c>
      <c r="H239">
        <v>19172643</v>
      </c>
      <c r="I239" t="s">
        <v>417</v>
      </c>
      <c r="J239">
        <v>9</v>
      </c>
      <c r="K239">
        <v>22</v>
      </c>
      <c r="L239" s="93">
        <v>16485</v>
      </c>
      <c r="M239" s="93">
        <v>44834</v>
      </c>
      <c r="N239" s="50">
        <v>44834</v>
      </c>
      <c r="O239" s="50">
        <v>44797</v>
      </c>
      <c r="P239" t="s">
        <v>2421</v>
      </c>
      <c r="Q239" t="s">
        <v>2416</v>
      </c>
      <c r="S239" s="93">
        <v>0</v>
      </c>
      <c r="T239" t="s">
        <v>2422</v>
      </c>
      <c r="X239" s="93"/>
      <c r="Y239" t="s">
        <v>389</v>
      </c>
      <c r="Z239" t="s">
        <v>390</v>
      </c>
      <c r="AA239" t="s">
        <v>2418</v>
      </c>
      <c r="AB239" t="s">
        <v>392</v>
      </c>
      <c r="AC239">
        <v>12297.20033</v>
      </c>
      <c r="AD239" s="93">
        <v>197386</v>
      </c>
      <c r="AH239">
        <v>197386</v>
      </c>
    </row>
    <row r="240" spans="1:34" x14ac:dyDescent="0.35">
      <c r="A240" t="s">
        <v>347</v>
      </c>
      <c r="B240" s="93">
        <v>12297</v>
      </c>
      <c r="C240" s="93">
        <v>200330</v>
      </c>
      <c r="E240" t="s">
        <v>396</v>
      </c>
      <c r="G240">
        <v>10076380</v>
      </c>
      <c r="H240">
        <v>19172643</v>
      </c>
      <c r="I240" t="s">
        <v>417</v>
      </c>
      <c r="J240">
        <v>9</v>
      </c>
      <c r="K240">
        <v>22</v>
      </c>
      <c r="L240" s="93">
        <v>31325</v>
      </c>
      <c r="M240" s="93">
        <v>44834</v>
      </c>
      <c r="N240" s="50">
        <v>44834</v>
      </c>
      <c r="O240" s="50">
        <v>44797</v>
      </c>
      <c r="P240" t="s">
        <v>2423</v>
      </c>
      <c r="Q240" t="s">
        <v>2416</v>
      </c>
      <c r="S240" s="93">
        <v>0</v>
      </c>
      <c r="T240" t="s">
        <v>2424</v>
      </c>
      <c r="X240" s="93"/>
      <c r="Y240" t="s">
        <v>389</v>
      </c>
      <c r="Z240" t="s">
        <v>390</v>
      </c>
      <c r="AA240" t="s">
        <v>2418</v>
      </c>
      <c r="AB240" t="s">
        <v>392</v>
      </c>
      <c r="AC240">
        <v>12297.20033</v>
      </c>
      <c r="AD240" s="93">
        <v>212163</v>
      </c>
      <c r="AH240">
        <v>212163</v>
      </c>
    </row>
    <row r="241" spans="1:34" x14ac:dyDescent="0.35">
      <c r="A241" t="s">
        <v>347</v>
      </c>
      <c r="B241" s="93">
        <v>12297</v>
      </c>
      <c r="C241" s="93">
        <v>200330</v>
      </c>
      <c r="E241" t="s">
        <v>396</v>
      </c>
      <c r="G241">
        <v>10076380</v>
      </c>
      <c r="H241">
        <v>19172643</v>
      </c>
      <c r="I241" t="s">
        <v>417</v>
      </c>
      <c r="J241">
        <v>9</v>
      </c>
      <c r="K241">
        <v>22</v>
      </c>
      <c r="L241" s="93">
        <v>45481.93</v>
      </c>
      <c r="M241" s="93">
        <v>44834</v>
      </c>
      <c r="N241" s="50">
        <v>44834</v>
      </c>
      <c r="O241" s="50">
        <v>44797</v>
      </c>
      <c r="P241" t="s">
        <v>2425</v>
      </c>
      <c r="Q241" t="s">
        <v>2416</v>
      </c>
      <c r="S241" s="93">
        <v>0</v>
      </c>
      <c r="T241" t="s">
        <v>2426</v>
      </c>
      <c r="X241" s="93"/>
      <c r="Y241" t="s">
        <v>389</v>
      </c>
      <c r="Z241" t="s">
        <v>390</v>
      </c>
      <c r="AA241" t="s">
        <v>2418</v>
      </c>
      <c r="AB241" t="s">
        <v>392</v>
      </c>
      <c r="AC241">
        <v>12297.20033</v>
      </c>
      <c r="AD241" s="93">
        <v>214029</v>
      </c>
      <c r="AH241">
        <v>214029</v>
      </c>
    </row>
    <row r="242" spans="1:34" x14ac:dyDescent="0.35">
      <c r="A242" t="s">
        <v>347</v>
      </c>
      <c r="B242" s="93">
        <v>12297</v>
      </c>
      <c r="C242" s="93">
        <v>200330</v>
      </c>
      <c r="E242" t="s">
        <v>396</v>
      </c>
      <c r="G242">
        <v>10076380</v>
      </c>
      <c r="H242">
        <v>19172643</v>
      </c>
      <c r="I242" t="s">
        <v>417</v>
      </c>
      <c r="J242">
        <v>9</v>
      </c>
      <c r="K242">
        <v>22</v>
      </c>
      <c r="L242" s="93">
        <v>15000</v>
      </c>
      <c r="M242" s="93">
        <v>44834</v>
      </c>
      <c r="N242" s="50">
        <v>44834</v>
      </c>
      <c r="O242" s="50">
        <v>44797</v>
      </c>
      <c r="P242" t="s">
        <v>2427</v>
      </c>
      <c r="Q242" t="s">
        <v>2416</v>
      </c>
      <c r="S242" s="93">
        <v>0</v>
      </c>
      <c r="T242" t="s">
        <v>2428</v>
      </c>
      <c r="X242" s="93"/>
      <c r="Y242" t="s">
        <v>389</v>
      </c>
      <c r="Z242" t="s">
        <v>390</v>
      </c>
      <c r="AA242" t="s">
        <v>2418</v>
      </c>
      <c r="AB242" t="s">
        <v>392</v>
      </c>
      <c r="AC242">
        <v>12297.20033</v>
      </c>
      <c r="AD242" s="93">
        <v>219106</v>
      </c>
      <c r="AH242">
        <v>219106</v>
      </c>
    </row>
    <row r="243" spans="1:34" x14ac:dyDescent="0.35">
      <c r="A243" t="s">
        <v>347</v>
      </c>
      <c r="B243" s="93">
        <v>12297</v>
      </c>
      <c r="C243" s="93">
        <v>200330</v>
      </c>
      <c r="E243" t="s">
        <v>396</v>
      </c>
      <c r="G243">
        <v>10076380</v>
      </c>
      <c r="H243">
        <v>19172643</v>
      </c>
      <c r="I243" t="s">
        <v>417</v>
      </c>
      <c r="J243">
        <v>9</v>
      </c>
      <c r="K243">
        <v>22</v>
      </c>
      <c r="L243" s="93">
        <v>100000</v>
      </c>
      <c r="M243" s="93">
        <v>44834</v>
      </c>
      <c r="N243" s="50">
        <v>44834</v>
      </c>
      <c r="O243" s="50">
        <v>44797</v>
      </c>
      <c r="P243" t="s">
        <v>2429</v>
      </c>
      <c r="Q243" t="s">
        <v>2416</v>
      </c>
      <c r="S243" s="93">
        <v>0</v>
      </c>
      <c r="T243" t="s">
        <v>2430</v>
      </c>
      <c r="X243" s="93"/>
      <c r="Y243" t="s">
        <v>389</v>
      </c>
      <c r="Z243" t="s">
        <v>390</v>
      </c>
      <c r="AA243" t="s">
        <v>2418</v>
      </c>
      <c r="AB243" t="s">
        <v>392</v>
      </c>
      <c r="AC243">
        <v>12297.20033</v>
      </c>
      <c r="AD243" s="93">
        <v>219119</v>
      </c>
      <c r="AH243">
        <v>219119</v>
      </c>
    </row>
    <row r="244" spans="1:34" x14ac:dyDescent="0.35">
      <c r="A244" t="s">
        <v>347</v>
      </c>
      <c r="B244" s="93">
        <v>12297</v>
      </c>
      <c r="C244" s="93">
        <v>200330</v>
      </c>
      <c r="E244" t="s">
        <v>396</v>
      </c>
      <c r="G244">
        <v>10076380</v>
      </c>
      <c r="H244">
        <v>19172643</v>
      </c>
      <c r="I244" t="s">
        <v>417</v>
      </c>
      <c r="J244">
        <v>9</v>
      </c>
      <c r="K244">
        <v>22</v>
      </c>
      <c r="L244" s="106">
        <v>212820</v>
      </c>
      <c r="M244" s="93">
        <v>44834</v>
      </c>
      <c r="N244" s="50">
        <v>44834</v>
      </c>
      <c r="O244" s="50">
        <v>44797</v>
      </c>
      <c r="P244" t="s">
        <v>2431</v>
      </c>
      <c r="Q244" t="s">
        <v>2416</v>
      </c>
      <c r="S244" s="93">
        <v>0</v>
      </c>
      <c r="T244" t="s">
        <v>2432</v>
      </c>
      <c r="X244" s="93"/>
      <c r="Y244" t="s">
        <v>389</v>
      </c>
      <c r="Z244" t="s">
        <v>390</v>
      </c>
      <c r="AA244" t="s">
        <v>2418</v>
      </c>
      <c r="AB244" t="s">
        <v>392</v>
      </c>
      <c r="AC244">
        <v>12297.20033</v>
      </c>
      <c r="AD244" s="93">
        <v>219125</v>
      </c>
      <c r="AH244">
        <v>219125</v>
      </c>
    </row>
    <row r="245" spans="1:34" x14ac:dyDescent="0.35">
      <c r="A245" t="s">
        <v>347</v>
      </c>
      <c r="B245" s="93">
        <v>12297</v>
      </c>
      <c r="C245" s="93">
        <v>200330</v>
      </c>
      <c r="E245" t="s">
        <v>396</v>
      </c>
      <c r="G245">
        <v>10076380</v>
      </c>
      <c r="H245">
        <v>19172643</v>
      </c>
      <c r="I245" t="s">
        <v>417</v>
      </c>
      <c r="J245">
        <v>9</v>
      </c>
      <c r="K245">
        <v>22</v>
      </c>
      <c r="L245" s="93">
        <v>75000</v>
      </c>
      <c r="M245" s="93">
        <v>44834</v>
      </c>
      <c r="N245" s="50">
        <v>44834</v>
      </c>
      <c r="O245" s="50">
        <v>44797</v>
      </c>
      <c r="P245" t="s">
        <v>2433</v>
      </c>
      <c r="Q245" t="s">
        <v>2416</v>
      </c>
      <c r="S245" s="93">
        <v>0</v>
      </c>
      <c r="T245" t="s">
        <v>2434</v>
      </c>
      <c r="X245" s="93"/>
      <c r="Y245" t="s">
        <v>389</v>
      </c>
      <c r="Z245" t="s">
        <v>390</v>
      </c>
      <c r="AA245" t="s">
        <v>2418</v>
      </c>
      <c r="AB245" t="s">
        <v>392</v>
      </c>
      <c r="AC245">
        <v>12297.20033</v>
      </c>
      <c r="AD245" s="93">
        <v>223071</v>
      </c>
      <c r="AH245">
        <v>223071</v>
      </c>
    </row>
    <row r="246" spans="1:34" x14ac:dyDescent="0.35">
      <c r="A246" t="s">
        <v>347</v>
      </c>
      <c r="B246" s="93">
        <v>12297</v>
      </c>
      <c r="C246" s="93">
        <v>200330</v>
      </c>
      <c r="E246" t="s">
        <v>396</v>
      </c>
      <c r="G246">
        <v>10083470</v>
      </c>
      <c r="H246">
        <v>19186231</v>
      </c>
      <c r="I246" t="s">
        <v>417</v>
      </c>
      <c r="J246">
        <v>9</v>
      </c>
      <c r="K246">
        <v>22</v>
      </c>
      <c r="L246" s="106">
        <v>-148974</v>
      </c>
      <c r="M246" s="93">
        <v>44834</v>
      </c>
      <c r="N246" s="50">
        <v>44834</v>
      </c>
      <c r="O246" s="50">
        <v>44811</v>
      </c>
      <c r="P246" t="s">
        <v>2005</v>
      </c>
      <c r="Q246" t="s">
        <v>2435</v>
      </c>
      <c r="S246" s="93">
        <v>0</v>
      </c>
      <c r="T246" t="s">
        <v>2008</v>
      </c>
      <c r="X246" s="93"/>
      <c r="Y246" t="s">
        <v>389</v>
      </c>
      <c r="Z246" t="s">
        <v>390</v>
      </c>
      <c r="AA246" t="s">
        <v>2418</v>
      </c>
      <c r="AB246" t="s">
        <v>392</v>
      </c>
      <c r="AC246">
        <v>12297.20033</v>
      </c>
      <c r="AD246" s="93"/>
      <c r="AH246" t="s">
        <v>1015</v>
      </c>
    </row>
    <row r="247" spans="1:34" x14ac:dyDescent="0.35">
      <c r="A247" t="s">
        <v>347</v>
      </c>
      <c r="B247" s="93">
        <v>12297</v>
      </c>
      <c r="C247" s="93">
        <v>200330</v>
      </c>
      <c r="E247" t="s">
        <v>396</v>
      </c>
      <c r="G247">
        <v>10083470</v>
      </c>
      <c r="H247">
        <v>19186231</v>
      </c>
      <c r="I247" t="s">
        <v>417</v>
      </c>
      <c r="J247">
        <v>9</v>
      </c>
      <c r="K247">
        <v>22</v>
      </c>
      <c r="L247" s="106">
        <v>148974</v>
      </c>
      <c r="M247" s="93">
        <v>44834</v>
      </c>
      <c r="N247" s="50">
        <v>44834</v>
      </c>
      <c r="O247" s="50">
        <v>44811</v>
      </c>
      <c r="P247" t="s">
        <v>2431</v>
      </c>
      <c r="Q247" t="s">
        <v>2435</v>
      </c>
      <c r="S247" s="93">
        <v>0</v>
      </c>
      <c r="T247" t="s">
        <v>2432</v>
      </c>
      <c r="X247" s="93"/>
      <c r="Y247" t="s">
        <v>389</v>
      </c>
      <c r="Z247" t="s">
        <v>390</v>
      </c>
      <c r="AA247" t="s">
        <v>2418</v>
      </c>
      <c r="AB247" t="s">
        <v>392</v>
      </c>
      <c r="AC247">
        <v>12297.20033</v>
      </c>
      <c r="AD247" s="93">
        <v>219125</v>
      </c>
      <c r="AH247">
        <v>219125</v>
      </c>
    </row>
    <row r="248" spans="1:34" x14ac:dyDescent="0.35">
      <c r="A248" t="s">
        <v>347</v>
      </c>
      <c r="B248" s="93">
        <v>12297</v>
      </c>
      <c r="C248" s="93">
        <v>200330</v>
      </c>
      <c r="E248" t="s">
        <v>396</v>
      </c>
      <c r="G248">
        <v>10083470</v>
      </c>
      <c r="H248">
        <v>19186231</v>
      </c>
      <c r="I248" t="s">
        <v>417</v>
      </c>
      <c r="J248">
        <v>9</v>
      </c>
      <c r="K248">
        <v>22</v>
      </c>
      <c r="L248" s="106">
        <v>-212820</v>
      </c>
      <c r="M248" s="93">
        <v>44834</v>
      </c>
      <c r="N248" s="50">
        <v>44834</v>
      </c>
      <c r="O248" s="50">
        <v>44811</v>
      </c>
      <c r="P248" t="s">
        <v>2431</v>
      </c>
      <c r="Q248" t="s">
        <v>2435</v>
      </c>
      <c r="S248" s="93">
        <v>0</v>
      </c>
      <c r="T248" t="s">
        <v>2432</v>
      </c>
      <c r="X248" s="93"/>
      <c r="Y248" t="s">
        <v>389</v>
      </c>
      <c r="Z248" t="s">
        <v>390</v>
      </c>
      <c r="AA248" t="s">
        <v>2418</v>
      </c>
      <c r="AB248" t="s">
        <v>392</v>
      </c>
      <c r="AC248">
        <v>12297.20033</v>
      </c>
      <c r="AD248" s="93">
        <v>219125</v>
      </c>
      <c r="AH248">
        <v>219125</v>
      </c>
    </row>
    <row r="249" spans="1:34" x14ac:dyDescent="0.35">
      <c r="A249" t="s">
        <v>347</v>
      </c>
      <c r="B249" s="93">
        <v>12297</v>
      </c>
      <c r="C249" s="93">
        <v>200330</v>
      </c>
      <c r="E249" t="s">
        <v>396</v>
      </c>
      <c r="G249">
        <v>10083470</v>
      </c>
      <c r="H249">
        <v>19186231</v>
      </c>
      <c r="I249" t="s">
        <v>417</v>
      </c>
      <c r="J249">
        <v>9</v>
      </c>
      <c r="K249">
        <v>22</v>
      </c>
      <c r="L249" s="106">
        <v>63846</v>
      </c>
      <c r="M249" s="93">
        <v>44834</v>
      </c>
      <c r="N249" s="50">
        <v>44834</v>
      </c>
      <c r="O249" s="50">
        <v>44811</v>
      </c>
      <c r="P249" t="s">
        <v>2431</v>
      </c>
      <c r="Q249" t="s">
        <v>2435</v>
      </c>
      <c r="S249" s="93">
        <v>0</v>
      </c>
      <c r="T249" t="s">
        <v>2432</v>
      </c>
      <c r="X249" s="93"/>
      <c r="Y249" t="s">
        <v>389</v>
      </c>
      <c r="Z249" t="s">
        <v>390</v>
      </c>
      <c r="AA249" t="s">
        <v>2418</v>
      </c>
      <c r="AB249" t="s">
        <v>392</v>
      </c>
      <c r="AC249">
        <v>12297.20033</v>
      </c>
      <c r="AD249" s="93">
        <v>219125</v>
      </c>
      <c r="AH249">
        <v>219125</v>
      </c>
    </row>
    <row r="250" spans="1:34" x14ac:dyDescent="0.35">
      <c r="A250" t="s">
        <v>348</v>
      </c>
      <c r="B250" s="93">
        <v>12229</v>
      </c>
      <c r="C250" s="93">
        <v>200330</v>
      </c>
      <c r="E250" t="s">
        <v>396</v>
      </c>
      <c r="G250">
        <v>10082847</v>
      </c>
      <c r="H250">
        <v>19185031</v>
      </c>
      <c r="I250" t="s">
        <v>417</v>
      </c>
      <c r="J250">
        <v>9</v>
      </c>
      <c r="K250">
        <v>22</v>
      </c>
      <c r="L250" s="93">
        <v>-25000</v>
      </c>
      <c r="M250" s="93">
        <v>44834</v>
      </c>
      <c r="N250" s="50">
        <v>44834</v>
      </c>
      <c r="O250" s="50">
        <v>44810</v>
      </c>
      <c r="P250" t="s">
        <v>2436</v>
      </c>
      <c r="Q250" t="s">
        <v>2436</v>
      </c>
      <c r="S250" s="93">
        <v>0</v>
      </c>
      <c r="T250" t="s">
        <v>2437</v>
      </c>
      <c r="W250" s="89">
        <v>44836</v>
      </c>
      <c r="X250" s="93"/>
      <c r="Y250" t="s">
        <v>389</v>
      </c>
      <c r="Z250" t="s">
        <v>390</v>
      </c>
      <c r="AA250" t="s">
        <v>438</v>
      </c>
      <c r="AB250" t="s">
        <v>2094</v>
      </c>
      <c r="AC250">
        <v>12229.20033</v>
      </c>
      <c r="AD250" s="93">
        <v>221200</v>
      </c>
      <c r="AH250" t="s">
        <v>1015</v>
      </c>
    </row>
    <row r="251" spans="1:34" x14ac:dyDescent="0.35">
      <c r="A251" t="s">
        <v>348</v>
      </c>
      <c r="B251" s="93">
        <v>12263</v>
      </c>
      <c r="C251" s="93">
        <v>200330</v>
      </c>
      <c r="E251" t="s">
        <v>396</v>
      </c>
      <c r="G251">
        <v>10084698</v>
      </c>
      <c r="H251">
        <v>19188416</v>
      </c>
      <c r="I251" t="s">
        <v>417</v>
      </c>
      <c r="J251">
        <v>9</v>
      </c>
      <c r="K251">
        <v>22</v>
      </c>
      <c r="L251" s="93">
        <v>275.81</v>
      </c>
      <c r="M251" s="93">
        <v>44834</v>
      </c>
      <c r="N251" s="50">
        <v>44834</v>
      </c>
      <c r="O251" s="50">
        <v>44813</v>
      </c>
      <c r="P251" t="s">
        <v>2438</v>
      </c>
      <c r="Q251" t="s">
        <v>2438</v>
      </c>
      <c r="S251" s="93">
        <v>0</v>
      </c>
      <c r="T251" t="s">
        <v>2439</v>
      </c>
      <c r="X251" s="93"/>
      <c r="Y251" t="s">
        <v>389</v>
      </c>
      <c r="Z251" t="s">
        <v>390</v>
      </c>
      <c r="AA251" t="s">
        <v>1986</v>
      </c>
      <c r="AB251" t="s">
        <v>2094</v>
      </c>
      <c r="AC251">
        <v>12263.20033</v>
      </c>
      <c r="AD251" s="93"/>
      <c r="AH251" t="s">
        <v>1015</v>
      </c>
    </row>
    <row r="252" spans="1:34" x14ac:dyDescent="0.35">
      <c r="A252" t="s">
        <v>348</v>
      </c>
      <c r="B252" s="93">
        <v>12263</v>
      </c>
      <c r="C252" s="93">
        <v>200330</v>
      </c>
      <c r="E252" t="s">
        <v>396</v>
      </c>
      <c r="G252">
        <v>10084698</v>
      </c>
      <c r="H252">
        <v>19188417</v>
      </c>
      <c r="I252" t="s">
        <v>417</v>
      </c>
      <c r="J252">
        <v>9</v>
      </c>
      <c r="K252">
        <v>22</v>
      </c>
      <c r="L252" s="93">
        <v>33780</v>
      </c>
      <c r="M252" s="93">
        <v>44834</v>
      </c>
      <c r="N252" s="50">
        <v>44834</v>
      </c>
      <c r="O252" s="50">
        <v>44813</v>
      </c>
      <c r="P252" t="s">
        <v>2440</v>
      </c>
      <c r="Q252" t="s">
        <v>2440</v>
      </c>
      <c r="S252" s="93">
        <v>0</v>
      </c>
      <c r="T252" t="s">
        <v>2441</v>
      </c>
      <c r="X252" s="93"/>
      <c r="Y252" t="s">
        <v>389</v>
      </c>
      <c r="Z252" t="s">
        <v>390</v>
      </c>
      <c r="AA252" t="s">
        <v>1986</v>
      </c>
      <c r="AB252" t="s">
        <v>2094</v>
      </c>
      <c r="AC252">
        <v>12263.20033</v>
      </c>
      <c r="AD252" s="93">
        <v>215074</v>
      </c>
      <c r="AH252">
        <v>215074</v>
      </c>
    </row>
    <row r="253" spans="1:34" x14ac:dyDescent="0.35">
      <c r="A253" t="s">
        <v>348</v>
      </c>
      <c r="B253" s="93">
        <v>12263</v>
      </c>
      <c r="C253" s="93">
        <v>200330</v>
      </c>
      <c r="E253" t="s">
        <v>396</v>
      </c>
      <c r="G253">
        <v>10084698</v>
      </c>
      <c r="H253">
        <v>19188418</v>
      </c>
      <c r="I253" t="s">
        <v>417</v>
      </c>
      <c r="J253">
        <v>9</v>
      </c>
      <c r="K253">
        <v>22</v>
      </c>
      <c r="L253" s="93">
        <v>8500</v>
      </c>
      <c r="M253" s="93">
        <v>44834</v>
      </c>
      <c r="N253" s="50">
        <v>44834</v>
      </c>
      <c r="O253" s="50">
        <v>44813</v>
      </c>
      <c r="P253" t="s">
        <v>2442</v>
      </c>
      <c r="Q253" t="s">
        <v>2442</v>
      </c>
      <c r="S253" s="93">
        <v>0</v>
      </c>
      <c r="T253" t="s">
        <v>2443</v>
      </c>
      <c r="X253" s="93"/>
      <c r="Y253" t="s">
        <v>389</v>
      </c>
      <c r="Z253" t="s">
        <v>390</v>
      </c>
      <c r="AA253" t="s">
        <v>1986</v>
      </c>
      <c r="AB253" t="s">
        <v>2094</v>
      </c>
      <c r="AC253">
        <v>12263.20033</v>
      </c>
      <c r="AD253" s="93">
        <v>214847</v>
      </c>
      <c r="AH253">
        <v>214847</v>
      </c>
    </row>
    <row r="254" spans="1:34" x14ac:dyDescent="0.35">
      <c r="A254" t="s">
        <v>348</v>
      </c>
      <c r="B254" s="93">
        <v>12271</v>
      </c>
      <c r="C254" s="93">
        <v>200330</v>
      </c>
      <c r="E254" t="s">
        <v>396</v>
      </c>
      <c r="F254" t="s">
        <v>397</v>
      </c>
      <c r="G254">
        <v>10079305</v>
      </c>
      <c r="H254">
        <v>19184239</v>
      </c>
      <c r="I254" t="s">
        <v>417</v>
      </c>
      <c r="J254">
        <v>9</v>
      </c>
      <c r="K254">
        <v>22</v>
      </c>
      <c r="L254" s="93">
        <v>-38503.93</v>
      </c>
      <c r="M254" s="93">
        <v>44834</v>
      </c>
      <c r="N254" s="50">
        <v>44834</v>
      </c>
      <c r="O254" s="50">
        <v>44803</v>
      </c>
      <c r="P254" t="s">
        <v>2444</v>
      </c>
      <c r="Q254" t="s">
        <v>2444</v>
      </c>
      <c r="S254" s="93">
        <v>0</v>
      </c>
      <c r="T254" t="s">
        <v>2356</v>
      </c>
      <c r="X254" s="93"/>
      <c r="Y254" t="s">
        <v>389</v>
      </c>
      <c r="Z254" t="s">
        <v>390</v>
      </c>
      <c r="AA254" t="s">
        <v>2349</v>
      </c>
      <c r="AB254" t="s">
        <v>610</v>
      </c>
      <c r="AC254">
        <v>12271.20033</v>
      </c>
      <c r="AD254" s="93">
        <v>227063</v>
      </c>
      <c r="AH254">
        <v>227063</v>
      </c>
    </row>
    <row r="255" spans="1:34" x14ac:dyDescent="0.35">
      <c r="A255" t="s">
        <v>348</v>
      </c>
      <c r="B255" s="93">
        <v>12294</v>
      </c>
      <c r="C255" s="93">
        <v>200330</v>
      </c>
      <c r="E255" t="s">
        <v>396</v>
      </c>
      <c r="G255">
        <v>10074809</v>
      </c>
      <c r="H255">
        <v>19129484</v>
      </c>
      <c r="I255" t="s">
        <v>417</v>
      </c>
      <c r="J255">
        <v>9</v>
      </c>
      <c r="K255">
        <v>22</v>
      </c>
      <c r="L255" s="93">
        <v>30000</v>
      </c>
      <c r="M255" s="93">
        <v>44834</v>
      </c>
      <c r="N255" s="50">
        <v>44834</v>
      </c>
      <c r="O255" s="50">
        <v>44792</v>
      </c>
      <c r="P255" t="s">
        <v>2445</v>
      </c>
      <c r="Q255" t="s">
        <v>2445</v>
      </c>
      <c r="S255" s="93">
        <v>0</v>
      </c>
      <c r="T255" t="s">
        <v>2446</v>
      </c>
      <c r="X255" s="93"/>
      <c r="Y255" t="s">
        <v>389</v>
      </c>
      <c r="Z255" t="s">
        <v>390</v>
      </c>
      <c r="AA255" t="s">
        <v>616</v>
      </c>
      <c r="AB255" t="s">
        <v>2094</v>
      </c>
      <c r="AC255">
        <v>12294.20033</v>
      </c>
      <c r="AD255" s="93">
        <v>216340</v>
      </c>
      <c r="AH255">
        <v>216340</v>
      </c>
    </row>
    <row r="256" spans="1:34" x14ac:dyDescent="0.35">
      <c r="A256" t="s">
        <v>348</v>
      </c>
      <c r="B256" s="93">
        <v>12294</v>
      </c>
      <c r="C256" s="93">
        <v>200330</v>
      </c>
      <c r="E256" t="s">
        <v>396</v>
      </c>
      <c r="G256">
        <v>10074809</v>
      </c>
      <c r="H256">
        <v>19129486</v>
      </c>
      <c r="I256" t="s">
        <v>417</v>
      </c>
      <c r="J256">
        <v>9</v>
      </c>
      <c r="K256">
        <v>22</v>
      </c>
      <c r="L256" s="93">
        <v>67904</v>
      </c>
      <c r="M256" s="93">
        <v>44834</v>
      </c>
      <c r="N256" s="50">
        <v>44834</v>
      </c>
      <c r="O256" s="50">
        <v>44792</v>
      </c>
      <c r="P256" t="s">
        <v>2447</v>
      </c>
      <c r="Q256" t="s">
        <v>2447</v>
      </c>
      <c r="S256" s="93">
        <v>0</v>
      </c>
      <c r="T256" t="s">
        <v>2448</v>
      </c>
      <c r="X256" s="93"/>
      <c r="Y256" t="s">
        <v>389</v>
      </c>
      <c r="Z256" t="s">
        <v>390</v>
      </c>
      <c r="AA256" t="s">
        <v>616</v>
      </c>
      <c r="AB256" t="s">
        <v>2094</v>
      </c>
      <c r="AC256">
        <v>12294.20033</v>
      </c>
      <c r="AD256" s="93">
        <v>221901</v>
      </c>
      <c r="AH256">
        <v>221901</v>
      </c>
    </row>
    <row r="257" spans="1:34" x14ac:dyDescent="0.35">
      <c r="A257" t="s">
        <v>348</v>
      </c>
      <c r="B257" s="93">
        <v>14324</v>
      </c>
      <c r="C257" s="93">
        <v>200330</v>
      </c>
      <c r="E257" t="s">
        <v>396</v>
      </c>
      <c r="G257">
        <v>10081356</v>
      </c>
      <c r="H257">
        <v>19184810</v>
      </c>
      <c r="I257" t="s">
        <v>417</v>
      </c>
      <c r="J257">
        <v>9</v>
      </c>
      <c r="K257">
        <v>22</v>
      </c>
      <c r="L257" s="93">
        <v>-1060315</v>
      </c>
      <c r="M257" s="93">
        <v>44805</v>
      </c>
      <c r="N257" s="50">
        <v>44805</v>
      </c>
      <c r="O257" s="50">
        <v>44806</v>
      </c>
      <c r="P257" t="s">
        <v>2449</v>
      </c>
      <c r="Q257" t="s">
        <v>2450</v>
      </c>
      <c r="S257" s="93">
        <v>0</v>
      </c>
      <c r="T257" t="s">
        <v>2451</v>
      </c>
      <c r="X257" s="93"/>
      <c r="Y257" t="s">
        <v>389</v>
      </c>
      <c r="Z257" t="s">
        <v>390</v>
      </c>
      <c r="AA257" t="s">
        <v>698</v>
      </c>
      <c r="AB257" t="s">
        <v>392</v>
      </c>
      <c r="AC257">
        <v>14324.20033</v>
      </c>
      <c r="AD257" s="93">
        <v>227288</v>
      </c>
      <c r="AH257" t="s">
        <v>1015</v>
      </c>
    </row>
    <row r="258" spans="1:34" x14ac:dyDescent="0.35">
      <c r="A258" t="s">
        <v>348</v>
      </c>
      <c r="B258" s="93">
        <v>14324</v>
      </c>
      <c r="C258" s="93">
        <v>200330</v>
      </c>
      <c r="E258" t="s">
        <v>396</v>
      </c>
      <c r="G258">
        <v>10081356</v>
      </c>
      <c r="H258">
        <v>19184810</v>
      </c>
      <c r="I258" t="s">
        <v>417</v>
      </c>
      <c r="J258">
        <v>9</v>
      </c>
      <c r="K258">
        <v>22</v>
      </c>
      <c r="L258" s="93">
        <v>-100000</v>
      </c>
      <c r="M258" s="93">
        <v>44805</v>
      </c>
      <c r="N258" s="50">
        <v>44805</v>
      </c>
      <c r="O258" s="50">
        <v>44806</v>
      </c>
      <c r="P258" t="s">
        <v>2452</v>
      </c>
      <c r="Q258" t="s">
        <v>2450</v>
      </c>
      <c r="S258" s="93">
        <v>0</v>
      </c>
      <c r="T258" t="s">
        <v>2453</v>
      </c>
      <c r="X258" s="93"/>
      <c r="Y258" t="s">
        <v>389</v>
      </c>
      <c r="Z258" t="s">
        <v>390</v>
      </c>
      <c r="AA258" t="s">
        <v>698</v>
      </c>
      <c r="AB258" t="s">
        <v>392</v>
      </c>
      <c r="AC258">
        <v>14324.20033</v>
      </c>
      <c r="AD258" s="93">
        <v>227292</v>
      </c>
      <c r="AH258" t="s">
        <v>1015</v>
      </c>
    </row>
    <row r="259" spans="1:34" x14ac:dyDescent="0.35">
      <c r="A259" t="s">
        <v>348</v>
      </c>
      <c r="B259" s="93">
        <v>14324</v>
      </c>
      <c r="C259" s="93">
        <v>200330</v>
      </c>
      <c r="E259" t="s">
        <v>396</v>
      </c>
      <c r="G259">
        <v>10081356</v>
      </c>
      <c r="H259">
        <v>19184810</v>
      </c>
      <c r="I259" t="s">
        <v>417</v>
      </c>
      <c r="J259">
        <v>9</v>
      </c>
      <c r="K259">
        <v>22</v>
      </c>
      <c r="L259" s="93">
        <v>-10000</v>
      </c>
      <c r="M259" s="93">
        <v>44805</v>
      </c>
      <c r="N259" s="50">
        <v>44805</v>
      </c>
      <c r="O259" s="50">
        <v>44806</v>
      </c>
      <c r="P259" t="s">
        <v>2454</v>
      </c>
      <c r="Q259" t="s">
        <v>2450</v>
      </c>
      <c r="S259" s="93">
        <v>0</v>
      </c>
      <c r="T259" t="s">
        <v>2455</v>
      </c>
      <c r="X259" s="93"/>
      <c r="Y259" t="s">
        <v>389</v>
      </c>
      <c r="Z259" t="s">
        <v>390</v>
      </c>
      <c r="AA259" t="s">
        <v>698</v>
      </c>
      <c r="AB259" t="s">
        <v>392</v>
      </c>
      <c r="AC259">
        <v>14324.20033</v>
      </c>
      <c r="AD259" s="93">
        <v>227293</v>
      </c>
      <c r="AH259" t="s">
        <v>1015</v>
      </c>
    </row>
    <row r="260" spans="1:34" s="90" customFormat="1" x14ac:dyDescent="0.35">
      <c r="A260" s="90" t="s">
        <v>350</v>
      </c>
      <c r="B260" s="94"/>
      <c r="C260" s="94"/>
      <c r="L260" s="94">
        <v>1898774.97</v>
      </c>
      <c r="M260" s="94"/>
      <c r="N260" s="107"/>
      <c r="O260" s="107"/>
      <c r="S260" s="94"/>
      <c r="X260" s="94"/>
      <c r="AD260" s="94"/>
    </row>
    <row r="262" spans="1:34" s="90" customFormat="1" ht="43.5" x14ac:dyDescent="0.35">
      <c r="A262" s="90" t="s">
        <v>345</v>
      </c>
      <c r="B262" s="92" t="s">
        <v>306</v>
      </c>
      <c r="C262" s="92" t="s">
        <v>351</v>
      </c>
      <c r="D262" s="90" t="s">
        <v>352</v>
      </c>
      <c r="E262" s="91" t="s">
        <v>353</v>
      </c>
      <c r="F262" s="90" t="s">
        <v>354</v>
      </c>
      <c r="G262" s="91" t="s">
        <v>355</v>
      </c>
      <c r="H262" s="91" t="s">
        <v>356</v>
      </c>
      <c r="I262" s="91" t="s">
        <v>357</v>
      </c>
      <c r="J262" s="91" t="s">
        <v>358</v>
      </c>
      <c r="K262" s="91" t="s">
        <v>359</v>
      </c>
      <c r="L262" s="123" t="s">
        <v>360</v>
      </c>
      <c r="M262" s="94" t="s">
        <v>362</v>
      </c>
      <c r="N262" s="107" t="s">
        <v>10</v>
      </c>
      <c r="O262" s="108" t="s">
        <v>363</v>
      </c>
      <c r="P262" s="90" t="s">
        <v>364</v>
      </c>
      <c r="Q262" s="91" t="s">
        <v>365</v>
      </c>
      <c r="R262" s="90" t="s">
        <v>366</v>
      </c>
      <c r="S262" s="94" t="s">
        <v>367</v>
      </c>
      <c r="T262" s="90" t="s">
        <v>368</v>
      </c>
      <c r="U262" s="90" t="s">
        <v>369</v>
      </c>
      <c r="V262" s="91" t="s">
        <v>370</v>
      </c>
      <c r="W262" s="91" t="s">
        <v>371</v>
      </c>
      <c r="X262" s="92" t="s">
        <v>372</v>
      </c>
      <c r="Y262" s="90" t="s">
        <v>373</v>
      </c>
      <c r="Z262" s="90" t="s">
        <v>374</v>
      </c>
      <c r="AA262" s="91" t="s">
        <v>375</v>
      </c>
      <c r="AB262" s="91" t="s">
        <v>376</v>
      </c>
      <c r="AC262" s="91" t="s">
        <v>377</v>
      </c>
      <c r="AD262" s="92" t="s">
        <v>361</v>
      </c>
      <c r="AE262" s="90" t="s">
        <v>378</v>
      </c>
      <c r="AF262" s="90" t="s">
        <v>379</v>
      </c>
    </row>
    <row r="263" spans="1:34" x14ac:dyDescent="0.35">
      <c r="A263" t="s">
        <v>349</v>
      </c>
      <c r="B263" s="93">
        <v>12235</v>
      </c>
      <c r="C263" s="93">
        <v>200330</v>
      </c>
      <c r="E263" t="s">
        <v>396</v>
      </c>
      <c r="G263">
        <v>10066052</v>
      </c>
      <c r="H263">
        <v>19123236</v>
      </c>
      <c r="I263" t="s">
        <v>417</v>
      </c>
      <c r="J263">
        <v>8</v>
      </c>
      <c r="K263">
        <v>22</v>
      </c>
      <c r="L263" s="106">
        <v>-138775</v>
      </c>
      <c r="M263" s="93">
        <v>44774</v>
      </c>
      <c r="N263" s="50">
        <v>44774</v>
      </c>
      <c r="O263" s="50">
        <v>44771</v>
      </c>
      <c r="P263" t="s">
        <v>1969</v>
      </c>
      <c r="Q263" t="s">
        <v>1969</v>
      </c>
      <c r="S263" s="93">
        <v>0</v>
      </c>
      <c r="T263" t="s">
        <v>1968</v>
      </c>
      <c r="X263" s="93"/>
      <c r="Y263" t="s">
        <v>389</v>
      </c>
      <c r="Z263" t="s">
        <v>390</v>
      </c>
      <c r="AA263" t="s">
        <v>2027</v>
      </c>
      <c r="AB263" t="s">
        <v>392</v>
      </c>
      <c r="AC263">
        <v>12235.20033</v>
      </c>
      <c r="AD263" s="93">
        <v>221855</v>
      </c>
      <c r="AH263">
        <v>221855</v>
      </c>
    </row>
    <row r="264" spans="1:34" x14ac:dyDescent="0.35">
      <c r="A264" t="s">
        <v>349</v>
      </c>
      <c r="B264" s="93">
        <v>12235</v>
      </c>
      <c r="C264" s="93">
        <v>200330</v>
      </c>
      <c r="E264" t="s">
        <v>396</v>
      </c>
      <c r="G264">
        <v>10075379</v>
      </c>
      <c r="H264">
        <v>19129629</v>
      </c>
      <c r="I264" t="s">
        <v>417</v>
      </c>
      <c r="J264">
        <v>8</v>
      </c>
      <c r="K264">
        <v>22</v>
      </c>
      <c r="L264" s="106">
        <v>25000</v>
      </c>
      <c r="M264" s="93">
        <v>44774</v>
      </c>
      <c r="N264" s="50">
        <v>44774</v>
      </c>
      <c r="O264" s="50">
        <v>44795</v>
      </c>
      <c r="P264" t="s">
        <v>2131</v>
      </c>
      <c r="Q264" t="s">
        <v>2029</v>
      </c>
      <c r="S264" s="93">
        <v>0</v>
      </c>
      <c r="T264" t="s">
        <v>2132</v>
      </c>
      <c r="X264" s="93"/>
      <c r="Y264" t="s">
        <v>389</v>
      </c>
      <c r="Z264" t="s">
        <v>390</v>
      </c>
      <c r="AA264" t="s">
        <v>2027</v>
      </c>
      <c r="AB264" t="s">
        <v>392</v>
      </c>
      <c r="AC264">
        <v>12235.20033</v>
      </c>
      <c r="AD264" s="93">
        <v>211895</v>
      </c>
      <c r="AH264">
        <v>211895</v>
      </c>
    </row>
    <row r="265" spans="1:34" x14ac:dyDescent="0.35">
      <c r="A265" t="s">
        <v>349</v>
      </c>
      <c r="B265" s="93">
        <v>12235</v>
      </c>
      <c r="C265" s="93">
        <v>200330</v>
      </c>
      <c r="E265" t="s">
        <v>382</v>
      </c>
      <c r="G265">
        <v>10066857</v>
      </c>
      <c r="H265">
        <v>1443837</v>
      </c>
      <c r="I265" t="s">
        <v>383</v>
      </c>
      <c r="J265">
        <v>8</v>
      </c>
      <c r="K265">
        <v>22</v>
      </c>
      <c r="L265" s="106">
        <v>-19751.64</v>
      </c>
      <c r="M265" s="93">
        <v>44736</v>
      </c>
      <c r="N265" s="50">
        <v>44774</v>
      </c>
      <c r="O265" s="50">
        <v>44774</v>
      </c>
      <c r="P265" t="s">
        <v>2133</v>
      </c>
      <c r="Q265" t="s">
        <v>1965</v>
      </c>
      <c r="R265" t="s">
        <v>2134</v>
      </c>
      <c r="S265" s="93" t="s">
        <v>1967</v>
      </c>
      <c r="T265" t="s">
        <v>1968</v>
      </c>
      <c r="X265" s="93"/>
      <c r="Y265" t="s">
        <v>389</v>
      </c>
      <c r="Z265" t="s">
        <v>390</v>
      </c>
      <c r="AA265" t="s">
        <v>391</v>
      </c>
      <c r="AB265" t="s">
        <v>392</v>
      </c>
      <c r="AC265">
        <v>12235.20033</v>
      </c>
      <c r="AD265" s="93">
        <v>221855</v>
      </c>
      <c r="AH265">
        <v>221855</v>
      </c>
    </row>
    <row r="266" spans="1:34" x14ac:dyDescent="0.35">
      <c r="A266" t="s">
        <v>349</v>
      </c>
      <c r="B266" s="93">
        <v>12235</v>
      </c>
      <c r="C266" s="93">
        <v>200330</v>
      </c>
      <c r="E266" t="s">
        <v>382</v>
      </c>
      <c r="G266">
        <v>10066857</v>
      </c>
      <c r="H266">
        <v>1443837</v>
      </c>
      <c r="I266" t="s">
        <v>383</v>
      </c>
      <c r="J266">
        <v>8</v>
      </c>
      <c r="K266">
        <v>22</v>
      </c>
      <c r="L266" s="106">
        <v>138775</v>
      </c>
      <c r="M266" s="93">
        <v>44736</v>
      </c>
      <c r="N266" s="50">
        <v>44774</v>
      </c>
      <c r="O266" s="50">
        <v>44774</v>
      </c>
      <c r="P266" t="s">
        <v>2135</v>
      </c>
      <c r="Q266" t="s">
        <v>1965</v>
      </c>
      <c r="R266" t="s">
        <v>2134</v>
      </c>
      <c r="S266" s="93" t="s">
        <v>1967</v>
      </c>
      <c r="T266" t="s">
        <v>1968</v>
      </c>
      <c r="X266" s="93"/>
      <c r="Y266" t="s">
        <v>389</v>
      </c>
      <c r="Z266" t="s">
        <v>390</v>
      </c>
      <c r="AA266" t="s">
        <v>391</v>
      </c>
      <c r="AB266" t="s">
        <v>392</v>
      </c>
      <c r="AC266">
        <v>12235.20033</v>
      </c>
      <c r="AD266" s="93">
        <v>221855</v>
      </c>
      <c r="AH266">
        <v>221855</v>
      </c>
    </row>
    <row r="267" spans="1:34" x14ac:dyDescent="0.35">
      <c r="A267" t="s">
        <v>349</v>
      </c>
      <c r="B267" s="93">
        <v>12235</v>
      </c>
      <c r="C267" s="93">
        <v>200330</v>
      </c>
      <c r="E267" t="s">
        <v>412</v>
      </c>
      <c r="G267">
        <v>10064385</v>
      </c>
      <c r="H267">
        <v>4001750</v>
      </c>
      <c r="I267" t="s">
        <v>413</v>
      </c>
      <c r="J267">
        <v>8</v>
      </c>
      <c r="K267">
        <v>22</v>
      </c>
      <c r="L267" s="106">
        <v>44593.41</v>
      </c>
      <c r="M267" s="93">
        <v>44773</v>
      </c>
      <c r="N267" s="50">
        <v>44774</v>
      </c>
      <c r="O267" s="50">
        <v>44769</v>
      </c>
      <c r="P267" t="s">
        <v>2136</v>
      </c>
      <c r="Q267" t="s">
        <v>1965</v>
      </c>
      <c r="S267" s="93" t="s">
        <v>1967</v>
      </c>
      <c r="T267" t="s">
        <v>2137</v>
      </c>
      <c r="X267" s="93"/>
      <c r="Y267" t="s">
        <v>389</v>
      </c>
      <c r="Z267" t="s">
        <v>390</v>
      </c>
      <c r="AA267" t="s">
        <v>392</v>
      </c>
      <c r="AB267" t="s">
        <v>392</v>
      </c>
      <c r="AC267">
        <v>12235.20033</v>
      </c>
      <c r="AD267" s="93"/>
      <c r="AH267">
        <v>0</v>
      </c>
    </row>
    <row r="268" spans="1:34" x14ac:dyDescent="0.35">
      <c r="A268" t="s">
        <v>349</v>
      </c>
      <c r="B268" s="93">
        <v>12235</v>
      </c>
      <c r="C268" s="93">
        <v>200330</v>
      </c>
      <c r="E268" t="s">
        <v>412</v>
      </c>
      <c r="G268">
        <v>10070458</v>
      </c>
      <c r="H268">
        <v>4011795</v>
      </c>
      <c r="I268" t="s">
        <v>413</v>
      </c>
      <c r="J268">
        <v>8</v>
      </c>
      <c r="K268">
        <v>22</v>
      </c>
      <c r="L268" s="106">
        <v>19751.64</v>
      </c>
      <c r="M268" s="93">
        <v>44804</v>
      </c>
      <c r="N268" s="50">
        <v>44784</v>
      </c>
      <c r="O268" s="50">
        <v>44784</v>
      </c>
      <c r="P268" t="s">
        <v>2136</v>
      </c>
      <c r="Q268" t="s">
        <v>1965</v>
      </c>
      <c r="S268" s="93" t="s">
        <v>1967</v>
      </c>
      <c r="T268" t="s">
        <v>2137</v>
      </c>
      <c r="X268" s="93"/>
      <c r="Y268" t="s">
        <v>389</v>
      </c>
      <c r="Z268" t="s">
        <v>390</v>
      </c>
      <c r="AA268" t="s">
        <v>392</v>
      </c>
      <c r="AB268" t="s">
        <v>392</v>
      </c>
      <c r="AC268">
        <v>12235.20033</v>
      </c>
      <c r="AD268" s="93"/>
      <c r="AH268">
        <v>0</v>
      </c>
    </row>
    <row r="269" spans="1:34" x14ac:dyDescent="0.35">
      <c r="A269" t="s">
        <v>349</v>
      </c>
      <c r="B269" s="93">
        <v>12235</v>
      </c>
      <c r="C269" s="93">
        <v>200330</v>
      </c>
      <c r="E269" t="s">
        <v>396</v>
      </c>
      <c r="G269">
        <v>10071772</v>
      </c>
      <c r="H269">
        <v>19127447</v>
      </c>
      <c r="I269" t="s">
        <v>417</v>
      </c>
      <c r="J269">
        <v>8</v>
      </c>
      <c r="K269">
        <v>22</v>
      </c>
      <c r="L269" s="106">
        <v>-2492400</v>
      </c>
      <c r="M269" s="93">
        <v>44788</v>
      </c>
      <c r="N269" s="50">
        <v>44788</v>
      </c>
      <c r="O269" s="50">
        <v>44788</v>
      </c>
      <c r="P269" t="s">
        <v>2138</v>
      </c>
      <c r="Q269" t="s">
        <v>2138</v>
      </c>
      <c r="S269" s="93">
        <v>0</v>
      </c>
      <c r="T269" t="s">
        <v>720</v>
      </c>
      <c r="X269" s="93"/>
      <c r="Y269" t="s">
        <v>389</v>
      </c>
      <c r="Z269" t="s">
        <v>390</v>
      </c>
      <c r="AA269" t="s">
        <v>2027</v>
      </c>
      <c r="AB269" t="s">
        <v>392</v>
      </c>
      <c r="AC269">
        <v>12235.20033</v>
      </c>
      <c r="AD269" s="93">
        <v>223624</v>
      </c>
      <c r="AH269">
        <v>223624</v>
      </c>
    </row>
    <row r="270" spans="1:34" x14ac:dyDescent="0.35">
      <c r="A270" t="s">
        <v>349</v>
      </c>
      <c r="B270" s="93">
        <v>12235</v>
      </c>
      <c r="C270" s="93">
        <v>200330</v>
      </c>
      <c r="E270" t="s">
        <v>382</v>
      </c>
      <c r="G270">
        <v>10075094</v>
      </c>
      <c r="H270">
        <v>1445910</v>
      </c>
      <c r="I270" t="s">
        <v>383</v>
      </c>
      <c r="J270">
        <v>8</v>
      </c>
      <c r="K270">
        <v>22</v>
      </c>
      <c r="L270" s="106">
        <v>231760.32</v>
      </c>
      <c r="M270" s="93">
        <v>44776</v>
      </c>
      <c r="N270" s="50">
        <v>44795</v>
      </c>
      <c r="O270" s="50">
        <v>44795</v>
      </c>
      <c r="P270" t="s">
        <v>385</v>
      </c>
      <c r="Q270" t="s">
        <v>101</v>
      </c>
      <c r="R270" t="s">
        <v>2139</v>
      </c>
      <c r="S270" s="93" t="s">
        <v>387</v>
      </c>
      <c r="T270" t="s">
        <v>1964</v>
      </c>
      <c r="X270" s="93"/>
      <c r="Y270" t="s">
        <v>389</v>
      </c>
      <c r="Z270" t="s">
        <v>390</v>
      </c>
      <c r="AA270" t="s">
        <v>391</v>
      </c>
      <c r="AB270" t="s">
        <v>392</v>
      </c>
      <c r="AC270">
        <v>12235.20033</v>
      </c>
      <c r="AD270" s="93">
        <v>221912</v>
      </c>
      <c r="AH270">
        <v>221912</v>
      </c>
    </row>
    <row r="271" spans="1:34" x14ac:dyDescent="0.35">
      <c r="A271" t="s">
        <v>349</v>
      </c>
      <c r="B271" s="93">
        <v>12235</v>
      </c>
      <c r="C271" s="93">
        <v>200330</v>
      </c>
      <c r="E271" t="s">
        <v>396</v>
      </c>
      <c r="G271">
        <v>10077866</v>
      </c>
      <c r="H271">
        <v>19175677</v>
      </c>
      <c r="I271" t="s">
        <v>417</v>
      </c>
      <c r="J271">
        <v>8</v>
      </c>
      <c r="K271">
        <v>22</v>
      </c>
      <c r="L271" s="106">
        <v>-556240</v>
      </c>
      <c r="M271" s="93">
        <v>44804</v>
      </c>
      <c r="N271" s="50">
        <v>44804</v>
      </c>
      <c r="O271" s="50">
        <v>44799</v>
      </c>
      <c r="P271" t="s">
        <v>2140</v>
      </c>
      <c r="Q271" t="s">
        <v>2141</v>
      </c>
      <c r="S271" s="93">
        <v>0</v>
      </c>
      <c r="T271" t="s">
        <v>2142</v>
      </c>
      <c r="X271" s="93"/>
      <c r="Y271" t="s">
        <v>389</v>
      </c>
      <c r="Z271" t="s">
        <v>390</v>
      </c>
      <c r="AA271" t="s">
        <v>698</v>
      </c>
      <c r="AB271" t="s">
        <v>392</v>
      </c>
      <c r="AC271">
        <v>12235.20033</v>
      </c>
      <c r="AD271" s="93">
        <v>227043</v>
      </c>
      <c r="AH271" t="s">
        <v>1015</v>
      </c>
    </row>
    <row r="272" spans="1:34" x14ac:dyDescent="0.35">
      <c r="A272" t="s">
        <v>349</v>
      </c>
      <c r="B272" s="93">
        <v>12235</v>
      </c>
      <c r="C272" s="93">
        <v>200330</v>
      </c>
      <c r="E272" t="s">
        <v>396</v>
      </c>
      <c r="G272">
        <v>10077866</v>
      </c>
      <c r="H272">
        <v>19175677</v>
      </c>
      <c r="I272" t="s">
        <v>417</v>
      </c>
      <c r="J272">
        <v>8</v>
      </c>
      <c r="K272">
        <v>22</v>
      </c>
      <c r="L272" s="106">
        <v>-225000</v>
      </c>
      <c r="M272" s="93">
        <v>44804</v>
      </c>
      <c r="N272" s="50">
        <v>44804</v>
      </c>
      <c r="O272" s="50">
        <v>44799</v>
      </c>
      <c r="P272" t="s">
        <v>2143</v>
      </c>
      <c r="Q272" t="s">
        <v>2141</v>
      </c>
      <c r="S272" s="93">
        <v>0</v>
      </c>
      <c r="T272" t="s">
        <v>2144</v>
      </c>
      <c r="X272" s="93"/>
      <c r="Y272" t="s">
        <v>389</v>
      </c>
      <c r="Z272" t="s">
        <v>390</v>
      </c>
      <c r="AA272" t="s">
        <v>698</v>
      </c>
      <c r="AB272" t="s">
        <v>392</v>
      </c>
      <c r="AC272">
        <v>12235.20033</v>
      </c>
      <c r="AD272" s="93">
        <v>227045</v>
      </c>
      <c r="AH272" t="s">
        <v>1015</v>
      </c>
    </row>
    <row r="273" spans="1:34" x14ac:dyDescent="0.35">
      <c r="A273" t="s">
        <v>349</v>
      </c>
      <c r="B273" s="93">
        <v>12235</v>
      </c>
      <c r="C273" s="93">
        <v>200330</v>
      </c>
      <c r="E273" t="s">
        <v>396</v>
      </c>
      <c r="G273">
        <v>10077866</v>
      </c>
      <c r="H273">
        <v>19175677</v>
      </c>
      <c r="I273" t="s">
        <v>417</v>
      </c>
      <c r="J273">
        <v>8</v>
      </c>
      <c r="K273">
        <v>22</v>
      </c>
      <c r="L273" s="106">
        <v>-50000</v>
      </c>
      <c r="M273" s="93">
        <v>44804</v>
      </c>
      <c r="N273" s="50">
        <v>44804</v>
      </c>
      <c r="O273" s="50">
        <v>44799</v>
      </c>
      <c r="P273" t="s">
        <v>2145</v>
      </c>
      <c r="Q273" t="s">
        <v>2141</v>
      </c>
      <c r="S273" s="93">
        <v>0</v>
      </c>
      <c r="T273" t="s">
        <v>2146</v>
      </c>
      <c r="X273" s="93"/>
      <c r="Y273" t="s">
        <v>389</v>
      </c>
      <c r="Z273" t="s">
        <v>390</v>
      </c>
      <c r="AA273" t="s">
        <v>698</v>
      </c>
      <c r="AB273" t="s">
        <v>392</v>
      </c>
      <c r="AC273">
        <v>12235.20033</v>
      </c>
      <c r="AD273" s="93">
        <v>227047</v>
      </c>
      <c r="AH273" t="s">
        <v>1015</v>
      </c>
    </row>
    <row r="274" spans="1:34" x14ac:dyDescent="0.35">
      <c r="A274" t="s">
        <v>349</v>
      </c>
      <c r="B274" s="93">
        <v>12235</v>
      </c>
      <c r="C274" s="93">
        <v>200330</v>
      </c>
      <c r="E274" t="s">
        <v>396</v>
      </c>
      <c r="G274">
        <v>10077866</v>
      </c>
      <c r="H274">
        <v>19175677</v>
      </c>
      <c r="I274" t="s">
        <v>417</v>
      </c>
      <c r="J274">
        <v>8</v>
      </c>
      <c r="K274">
        <v>22</v>
      </c>
      <c r="L274" s="106">
        <v>-163900</v>
      </c>
      <c r="M274" s="93">
        <v>44804</v>
      </c>
      <c r="N274" s="50">
        <v>44804</v>
      </c>
      <c r="O274" s="50">
        <v>44799</v>
      </c>
      <c r="P274" t="s">
        <v>2147</v>
      </c>
      <c r="Q274" t="s">
        <v>2141</v>
      </c>
      <c r="S274" s="93">
        <v>0</v>
      </c>
      <c r="T274" t="s">
        <v>2148</v>
      </c>
      <c r="X274" s="93"/>
      <c r="Y274" t="s">
        <v>389</v>
      </c>
      <c r="Z274" t="s">
        <v>390</v>
      </c>
      <c r="AA274" t="s">
        <v>698</v>
      </c>
      <c r="AB274" t="s">
        <v>392</v>
      </c>
      <c r="AC274">
        <v>12235.20033</v>
      </c>
      <c r="AD274" s="93">
        <v>227048</v>
      </c>
      <c r="AH274" t="s">
        <v>1015</v>
      </c>
    </row>
    <row r="275" spans="1:34" x14ac:dyDescent="0.35">
      <c r="A275" t="s">
        <v>349</v>
      </c>
      <c r="B275" s="93">
        <v>12235</v>
      </c>
      <c r="C275" s="93">
        <v>200330</v>
      </c>
      <c r="E275" t="s">
        <v>396</v>
      </c>
      <c r="G275">
        <v>10077866</v>
      </c>
      <c r="H275">
        <v>19175677</v>
      </c>
      <c r="I275" t="s">
        <v>417</v>
      </c>
      <c r="J275">
        <v>8</v>
      </c>
      <c r="K275">
        <v>22</v>
      </c>
      <c r="L275" s="106">
        <v>-100160</v>
      </c>
      <c r="M275" s="93">
        <v>44804</v>
      </c>
      <c r="N275" s="50">
        <v>44804</v>
      </c>
      <c r="O275" s="50">
        <v>44799</v>
      </c>
      <c r="P275" t="s">
        <v>2149</v>
      </c>
      <c r="Q275" t="s">
        <v>2141</v>
      </c>
      <c r="S275" s="93">
        <v>0</v>
      </c>
      <c r="T275" t="s">
        <v>2150</v>
      </c>
      <c r="X275" s="93"/>
      <c r="Y275" t="s">
        <v>389</v>
      </c>
      <c r="Z275" t="s">
        <v>390</v>
      </c>
      <c r="AA275" t="s">
        <v>698</v>
      </c>
      <c r="AB275" t="s">
        <v>392</v>
      </c>
      <c r="AC275">
        <v>12235.20033</v>
      </c>
      <c r="AD275" s="93">
        <v>227049</v>
      </c>
      <c r="AH275" t="s">
        <v>1015</v>
      </c>
    </row>
    <row r="276" spans="1:34" x14ac:dyDescent="0.35">
      <c r="A276" t="s">
        <v>349</v>
      </c>
      <c r="B276" s="93">
        <v>12235</v>
      </c>
      <c r="C276" s="93">
        <v>200330</v>
      </c>
      <c r="E276" t="s">
        <v>396</v>
      </c>
      <c r="G276">
        <v>10077866</v>
      </c>
      <c r="H276">
        <v>19175677</v>
      </c>
      <c r="I276" t="s">
        <v>417</v>
      </c>
      <c r="J276">
        <v>8</v>
      </c>
      <c r="K276">
        <v>22</v>
      </c>
      <c r="L276" s="106">
        <v>-251100</v>
      </c>
      <c r="M276" s="93">
        <v>44804</v>
      </c>
      <c r="N276" s="50">
        <v>44804</v>
      </c>
      <c r="O276" s="50">
        <v>44799</v>
      </c>
      <c r="P276" t="s">
        <v>2151</v>
      </c>
      <c r="Q276" t="s">
        <v>2141</v>
      </c>
      <c r="S276" s="93">
        <v>0</v>
      </c>
      <c r="T276" t="s">
        <v>2152</v>
      </c>
      <c r="X276" s="93"/>
      <c r="Y276" t="s">
        <v>389</v>
      </c>
      <c r="Z276" t="s">
        <v>390</v>
      </c>
      <c r="AA276" t="s">
        <v>698</v>
      </c>
      <c r="AB276" t="s">
        <v>392</v>
      </c>
      <c r="AC276">
        <v>12235.20033</v>
      </c>
      <c r="AD276" s="93">
        <v>227050</v>
      </c>
      <c r="AH276" t="s">
        <v>1015</v>
      </c>
    </row>
    <row r="277" spans="1:34" x14ac:dyDescent="0.35">
      <c r="A277" t="s">
        <v>349</v>
      </c>
      <c r="B277" s="93">
        <v>12235</v>
      </c>
      <c r="C277" s="93">
        <v>200330</v>
      </c>
      <c r="E277" t="s">
        <v>396</v>
      </c>
      <c r="G277">
        <v>10077866</v>
      </c>
      <c r="H277">
        <v>19175677</v>
      </c>
      <c r="I277" t="s">
        <v>417</v>
      </c>
      <c r="J277">
        <v>8</v>
      </c>
      <c r="K277">
        <v>22</v>
      </c>
      <c r="L277" s="106">
        <v>-171450</v>
      </c>
      <c r="M277" s="93">
        <v>44804</v>
      </c>
      <c r="N277" s="50">
        <v>44804</v>
      </c>
      <c r="O277" s="50">
        <v>44799</v>
      </c>
      <c r="P277" t="s">
        <v>2153</v>
      </c>
      <c r="Q277" t="s">
        <v>2141</v>
      </c>
      <c r="S277" s="93">
        <v>0</v>
      </c>
      <c r="T277" t="s">
        <v>2154</v>
      </c>
      <c r="X277" s="93"/>
      <c r="Y277" t="s">
        <v>389</v>
      </c>
      <c r="Z277" t="s">
        <v>390</v>
      </c>
      <c r="AA277" t="s">
        <v>698</v>
      </c>
      <c r="AB277" t="s">
        <v>392</v>
      </c>
      <c r="AC277">
        <v>12235.20033</v>
      </c>
      <c r="AD277" s="93">
        <v>227051</v>
      </c>
      <c r="AH277" t="s">
        <v>1015</v>
      </c>
    </row>
    <row r="278" spans="1:34" x14ac:dyDescent="0.35">
      <c r="A278" t="s">
        <v>349</v>
      </c>
      <c r="B278" s="93">
        <v>12255</v>
      </c>
      <c r="C278" s="93">
        <v>200330</v>
      </c>
      <c r="E278" t="s">
        <v>382</v>
      </c>
      <c r="G278">
        <v>10073744</v>
      </c>
      <c r="H278">
        <v>1445471</v>
      </c>
      <c r="I278" t="s">
        <v>383</v>
      </c>
      <c r="J278">
        <v>8</v>
      </c>
      <c r="K278">
        <v>22</v>
      </c>
      <c r="L278" s="106">
        <v>49901.2</v>
      </c>
      <c r="M278" s="93">
        <v>44700</v>
      </c>
      <c r="N278" s="50">
        <v>44790</v>
      </c>
      <c r="O278" s="50">
        <v>44790</v>
      </c>
      <c r="P278" t="s">
        <v>2155</v>
      </c>
      <c r="Q278" t="s">
        <v>2156</v>
      </c>
      <c r="R278" t="s">
        <v>2157</v>
      </c>
      <c r="S278" s="93" t="s">
        <v>2158</v>
      </c>
      <c r="T278" t="s">
        <v>2159</v>
      </c>
      <c r="X278" s="93"/>
      <c r="Y278" t="s">
        <v>389</v>
      </c>
      <c r="Z278" t="s">
        <v>390</v>
      </c>
      <c r="AA278" t="s">
        <v>391</v>
      </c>
      <c r="AB278" t="s">
        <v>392</v>
      </c>
      <c r="AC278">
        <v>12255.20033</v>
      </c>
      <c r="AD278" s="93">
        <v>223895</v>
      </c>
      <c r="AH278" t="s">
        <v>1015</v>
      </c>
    </row>
    <row r="279" spans="1:34" x14ac:dyDescent="0.35">
      <c r="A279" t="s">
        <v>349</v>
      </c>
      <c r="B279" s="93">
        <v>12255</v>
      </c>
      <c r="C279" s="93">
        <v>200330</v>
      </c>
      <c r="E279" t="s">
        <v>382</v>
      </c>
      <c r="F279" t="s">
        <v>382</v>
      </c>
      <c r="G279">
        <v>10074820</v>
      </c>
      <c r="H279">
        <v>1445885</v>
      </c>
      <c r="I279" t="s">
        <v>383</v>
      </c>
      <c r="J279">
        <v>8</v>
      </c>
      <c r="K279">
        <v>22</v>
      </c>
      <c r="L279" s="106">
        <v>-204999.99</v>
      </c>
      <c r="M279" s="93">
        <v>44635</v>
      </c>
      <c r="N279" s="50">
        <v>44792</v>
      </c>
      <c r="O279" s="50">
        <v>44792</v>
      </c>
      <c r="P279" t="s">
        <v>2133</v>
      </c>
      <c r="Q279" t="s">
        <v>2160</v>
      </c>
      <c r="R279" t="s">
        <v>2161</v>
      </c>
      <c r="S279" s="93" t="s">
        <v>2162</v>
      </c>
      <c r="T279" t="s">
        <v>2163</v>
      </c>
      <c r="X279" s="93"/>
      <c r="Y279" t="s">
        <v>389</v>
      </c>
      <c r="Z279" t="s">
        <v>390</v>
      </c>
      <c r="AA279" t="s">
        <v>391</v>
      </c>
      <c r="AB279" t="s">
        <v>392</v>
      </c>
      <c r="AC279">
        <v>12255.20033</v>
      </c>
      <c r="AD279" s="93">
        <v>221756</v>
      </c>
      <c r="AH279">
        <v>221756</v>
      </c>
    </row>
    <row r="280" spans="1:34" x14ac:dyDescent="0.35">
      <c r="A280" t="s">
        <v>349</v>
      </c>
      <c r="B280" s="93">
        <v>12255</v>
      </c>
      <c r="C280" s="93">
        <v>200330</v>
      </c>
      <c r="E280" t="s">
        <v>382</v>
      </c>
      <c r="F280" t="s">
        <v>382</v>
      </c>
      <c r="G280">
        <v>10074820</v>
      </c>
      <c r="H280">
        <v>1445885</v>
      </c>
      <c r="I280" t="s">
        <v>383</v>
      </c>
      <c r="J280">
        <v>8</v>
      </c>
      <c r="K280">
        <v>22</v>
      </c>
      <c r="L280" s="106">
        <v>205000</v>
      </c>
      <c r="M280" s="93">
        <v>44635</v>
      </c>
      <c r="N280" s="50">
        <v>44792</v>
      </c>
      <c r="O280" s="50">
        <v>44792</v>
      </c>
      <c r="P280" t="s">
        <v>2164</v>
      </c>
      <c r="Q280" t="s">
        <v>2160</v>
      </c>
      <c r="R280" t="s">
        <v>2161</v>
      </c>
      <c r="S280" s="93" t="s">
        <v>2162</v>
      </c>
      <c r="T280" t="s">
        <v>2163</v>
      </c>
      <c r="X280" s="93"/>
      <c r="Y280" t="s">
        <v>389</v>
      </c>
      <c r="Z280" t="s">
        <v>390</v>
      </c>
      <c r="AA280" t="s">
        <v>391</v>
      </c>
      <c r="AB280" t="s">
        <v>392</v>
      </c>
      <c r="AC280">
        <v>12255.20033</v>
      </c>
      <c r="AD280" s="93">
        <v>221756</v>
      </c>
      <c r="AH280">
        <v>221756</v>
      </c>
    </row>
    <row r="281" spans="1:34" x14ac:dyDescent="0.35">
      <c r="A281" t="s">
        <v>349</v>
      </c>
      <c r="B281" s="93">
        <v>12255</v>
      </c>
      <c r="C281" s="93">
        <v>200330</v>
      </c>
      <c r="E281" t="s">
        <v>396</v>
      </c>
      <c r="G281">
        <v>10075268</v>
      </c>
      <c r="H281">
        <v>19129558</v>
      </c>
      <c r="I281" t="s">
        <v>417</v>
      </c>
      <c r="J281">
        <v>8</v>
      </c>
      <c r="K281">
        <v>22</v>
      </c>
      <c r="L281" s="106">
        <v>16666.66</v>
      </c>
      <c r="M281" s="93">
        <v>44795</v>
      </c>
      <c r="N281" s="50">
        <v>44795</v>
      </c>
      <c r="O281" s="50">
        <v>44795</v>
      </c>
      <c r="Q281" t="s">
        <v>2029</v>
      </c>
      <c r="S281" s="93">
        <v>0</v>
      </c>
      <c r="T281" t="s">
        <v>2165</v>
      </c>
      <c r="X281" s="93"/>
      <c r="Y281" t="s">
        <v>389</v>
      </c>
      <c r="Z281" t="s">
        <v>390</v>
      </c>
      <c r="AA281" t="s">
        <v>871</v>
      </c>
      <c r="AB281" t="s">
        <v>722</v>
      </c>
      <c r="AC281">
        <v>12255.20033</v>
      </c>
      <c r="AD281" s="93">
        <v>192557</v>
      </c>
      <c r="AH281">
        <v>192557</v>
      </c>
    </row>
    <row r="282" spans="1:34" x14ac:dyDescent="0.35">
      <c r="A282" t="s">
        <v>349</v>
      </c>
      <c r="B282" s="93">
        <v>12255</v>
      </c>
      <c r="C282" s="93">
        <v>200330</v>
      </c>
      <c r="E282" t="s">
        <v>396</v>
      </c>
      <c r="G282">
        <v>10075268</v>
      </c>
      <c r="H282">
        <v>19129558</v>
      </c>
      <c r="I282" t="s">
        <v>417</v>
      </c>
      <c r="J282">
        <v>8</v>
      </c>
      <c r="K282">
        <v>22</v>
      </c>
      <c r="L282" s="106">
        <v>50000</v>
      </c>
      <c r="M282" s="93">
        <v>44795</v>
      </c>
      <c r="N282" s="50">
        <v>44795</v>
      </c>
      <c r="O282" s="50">
        <v>44795</v>
      </c>
      <c r="Q282" t="s">
        <v>2029</v>
      </c>
      <c r="S282" s="93">
        <v>0</v>
      </c>
      <c r="T282" t="s">
        <v>2166</v>
      </c>
      <c r="X282" s="93"/>
      <c r="Y282" t="s">
        <v>389</v>
      </c>
      <c r="Z282" t="s">
        <v>390</v>
      </c>
      <c r="AA282" t="s">
        <v>871</v>
      </c>
      <c r="AB282" t="s">
        <v>722</v>
      </c>
      <c r="AC282">
        <v>12255.20033</v>
      </c>
      <c r="AD282" s="93">
        <v>196871</v>
      </c>
      <c r="AH282">
        <v>196871</v>
      </c>
    </row>
    <row r="283" spans="1:34" x14ac:dyDescent="0.35">
      <c r="A283" t="s">
        <v>349</v>
      </c>
      <c r="B283" s="93">
        <v>12255</v>
      </c>
      <c r="C283" s="93">
        <v>200330</v>
      </c>
      <c r="E283" t="s">
        <v>396</v>
      </c>
      <c r="G283">
        <v>10075268</v>
      </c>
      <c r="H283">
        <v>19129558</v>
      </c>
      <c r="I283" t="s">
        <v>417</v>
      </c>
      <c r="J283">
        <v>8</v>
      </c>
      <c r="K283">
        <v>22</v>
      </c>
      <c r="L283" s="106">
        <v>41240</v>
      </c>
      <c r="M283" s="93">
        <v>44795</v>
      </c>
      <c r="N283" s="50">
        <v>44795</v>
      </c>
      <c r="O283" s="50">
        <v>44795</v>
      </c>
      <c r="Q283" t="s">
        <v>2029</v>
      </c>
      <c r="S283" s="93">
        <v>0</v>
      </c>
      <c r="T283" t="s">
        <v>2167</v>
      </c>
      <c r="X283" s="93"/>
      <c r="Y283" t="s">
        <v>389</v>
      </c>
      <c r="Z283" t="s">
        <v>390</v>
      </c>
      <c r="AA283" t="s">
        <v>871</v>
      </c>
      <c r="AB283" t="s">
        <v>722</v>
      </c>
      <c r="AC283">
        <v>12255.20033</v>
      </c>
      <c r="AD283" s="93">
        <v>211698</v>
      </c>
      <c r="AH283">
        <v>211698</v>
      </c>
    </row>
    <row r="284" spans="1:34" x14ac:dyDescent="0.35">
      <c r="A284" t="s">
        <v>349</v>
      </c>
      <c r="B284" s="93">
        <v>12255</v>
      </c>
      <c r="C284" s="93">
        <v>200330</v>
      </c>
      <c r="E284" t="s">
        <v>396</v>
      </c>
      <c r="G284">
        <v>10075268</v>
      </c>
      <c r="H284">
        <v>19129558</v>
      </c>
      <c r="I284" t="s">
        <v>417</v>
      </c>
      <c r="J284">
        <v>8</v>
      </c>
      <c r="K284">
        <v>22</v>
      </c>
      <c r="L284" s="106">
        <v>100000</v>
      </c>
      <c r="M284" s="93">
        <v>44795</v>
      </c>
      <c r="N284" s="50">
        <v>44795</v>
      </c>
      <c r="O284" s="50">
        <v>44795</v>
      </c>
      <c r="Q284" t="s">
        <v>2029</v>
      </c>
      <c r="S284" s="93">
        <v>0</v>
      </c>
      <c r="T284" t="s">
        <v>2168</v>
      </c>
      <c r="X284" s="93"/>
      <c r="Y284" t="s">
        <v>389</v>
      </c>
      <c r="Z284" t="s">
        <v>390</v>
      </c>
      <c r="AA284" t="s">
        <v>871</v>
      </c>
      <c r="AB284" t="s">
        <v>722</v>
      </c>
      <c r="AC284">
        <v>12255.20033</v>
      </c>
      <c r="AD284" s="93">
        <v>214680</v>
      </c>
      <c r="AH284">
        <v>214680</v>
      </c>
    </row>
    <row r="285" spans="1:34" x14ac:dyDescent="0.35">
      <c r="A285" t="s">
        <v>349</v>
      </c>
      <c r="B285" s="93">
        <v>12255</v>
      </c>
      <c r="C285" s="93">
        <v>200330</v>
      </c>
      <c r="E285" t="s">
        <v>382</v>
      </c>
      <c r="F285" t="s">
        <v>382</v>
      </c>
      <c r="G285">
        <v>10074820</v>
      </c>
      <c r="H285">
        <v>1445885</v>
      </c>
      <c r="I285" t="s">
        <v>383</v>
      </c>
      <c r="J285">
        <v>8</v>
      </c>
      <c r="K285">
        <v>22</v>
      </c>
      <c r="L285" s="106">
        <v>204999.99</v>
      </c>
      <c r="M285" s="93">
        <v>44635</v>
      </c>
      <c r="N285" s="50">
        <v>44798</v>
      </c>
      <c r="O285" s="50">
        <v>44792</v>
      </c>
      <c r="P285" t="s">
        <v>2133</v>
      </c>
      <c r="Q285" t="s">
        <v>2160</v>
      </c>
      <c r="R285" t="s">
        <v>2161</v>
      </c>
      <c r="S285" s="93" t="s">
        <v>2162</v>
      </c>
      <c r="T285" t="s">
        <v>2163</v>
      </c>
      <c r="X285" s="93"/>
      <c r="Y285" t="s">
        <v>389</v>
      </c>
      <c r="Z285" t="s">
        <v>390</v>
      </c>
      <c r="AA285" t="s">
        <v>391</v>
      </c>
      <c r="AB285" t="s">
        <v>2169</v>
      </c>
      <c r="AC285">
        <v>12255.20033</v>
      </c>
      <c r="AD285" s="93">
        <v>221756</v>
      </c>
      <c r="AH285">
        <v>221756</v>
      </c>
    </row>
    <row r="286" spans="1:34" x14ac:dyDescent="0.35">
      <c r="A286" t="s">
        <v>349</v>
      </c>
      <c r="B286" s="93">
        <v>12255</v>
      </c>
      <c r="C286" s="93">
        <v>200330</v>
      </c>
      <c r="E286" t="s">
        <v>382</v>
      </c>
      <c r="F286" t="s">
        <v>382</v>
      </c>
      <c r="G286">
        <v>10074820</v>
      </c>
      <c r="H286">
        <v>1445885</v>
      </c>
      <c r="I286" t="s">
        <v>383</v>
      </c>
      <c r="J286">
        <v>8</v>
      </c>
      <c r="K286">
        <v>22</v>
      </c>
      <c r="L286" s="106">
        <v>-205000</v>
      </c>
      <c r="M286" s="93">
        <v>44635</v>
      </c>
      <c r="N286" s="50">
        <v>44798</v>
      </c>
      <c r="O286" s="50">
        <v>44792</v>
      </c>
      <c r="P286" t="s">
        <v>2164</v>
      </c>
      <c r="Q286" t="s">
        <v>2160</v>
      </c>
      <c r="R286" t="s">
        <v>2161</v>
      </c>
      <c r="S286" s="93" t="s">
        <v>2162</v>
      </c>
      <c r="T286" t="s">
        <v>2163</v>
      </c>
      <c r="X286" s="93"/>
      <c r="Y286" t="s">
        <v>389</v>
      </c>
      <c r="Z286" t="s">
        <v>390</v>
      </c>
      <c r="AA286" t="s">
        <v>391</v>
      </c>
      <c r="AB286" t="s">
        <v>2169</v>
      </c>
      <c r="AC286">
        <v>12255.20033</v>
      </c>
      <c r="AD286" s="93">
        <v>221756</v>
      </c>
      <c r="AH286">
        <v>221756</v>
      </c>
    </row>
    <row r="287" spans="1:34" x14ac:dyDescent="0.35">
      <c r="A287" t="s">
        <v>349</v>
      </c>
      <c r="B287" s="93">
        <v>12255</v>
      </c>
      <c r="C287" s="93">
        <v>200330</v>
      </c>
      <c r="E287" t="s">
        <v>396</v>
      </c>
      <c r="G287">
        <v>10077866</v>
      </c>
      <c r="H287">
        <v>19175677</v>
      </c>
      <c r="I287" t="s">
        <v>417</v>
      </c>
      <c r="J287">
        <v>8</v>
      </c>
      <c r="K287">
        <v>22</v>
      </c>
      <c r="L287" s="106">
        <v>-250000</v>
      </c>
      <c r="M287" s="93">
        <v>44804</v>
      </c>
      <c r="N287" s="50">
        <v>44804</v>
      </c>
      <c r="O287" s="50">
        <v>44799</v>
      </c>
      <c r="P287" t="s">
        <v>2170</v>
      </c>
      <c r="Q287" t="s">
        <v>2141</v>
      </c>
      <c r="S287" s="93">
        <v>0</v>
      </c>
      <c r="T287" t="s">
        <v>2171</v>
      </c>
      <c r="X287" s="93"/>
      <c r="Y287" t="s">
        <v>389</v>
      </c>
      <c r="Z287" t="s">
        <v>390</v>
      </c>
      <c r="AA287" t="s">
        <v>698</v>
      </c>
      <c r="AB287" t="s">
        <v>392</v>
      </c>
      <c r="AC287">
        <v>12255.20033</v>
      </c>
      <c r="AD287" s="93">
        <v>227052</v>
      </c>
      <c r="AH287" t="s">
        <v>1015</v>
      </c>
    </row>
    <row r="288" spans="1:34" x14ac:dyDescent="0.35">
      <c r="A288" t="s">
        <v>349</v>
      </c>
      <c r="B288" s="93">
        <v>12255</v>
      </c>
      <c r="C288" s="93">
        <v>200330</v>
      </c>
      <c r="E288" t="s">
        <v>396</v>
      </c>
      <c r="G288">
        <v>10077866</v>
      </c>
      <c r="H288">
        <v>19175677</v>
      </c>
      <c r="I288" t="s">
        <v>417</v>
      </c>
      <c r="J288">
        <v>8</v>
      </c>
      <c r="K288">
        <v>22</v>
      </c>
      <c r="L288" s="106">
        <v>-35940</v>
      </c>
      <c r="M288" s="93">
        <v>44804</v>
      </c>
      <c r="N288" s="50">
        <v>44804</v>
      </c>
      <c r="O288" s="50">
        <v>44799</v>
      </c>
      <c r="P288" t="s">
        <v>2172</v>
      </c>
      <c r="Q288" t="s">
        <v>2141</v>
      </c>
      <c r="S288" s="93">
        <v>0</v>
      </c>
      <c r="T288" t="s">
        <v>2173</v>
      </c>
      <c r="X288" s="93"/>
      <c r="Y288" t="s">
        <v>389</v>
      </c>
      <c r="Z288" t="s">
        <v>390</v>
      </c>
      <c r="AA288" t="s">
        <v>698</v>
      </c>
      <c r="AB288" t="s">
        <v>392</v>
      </c>
      <c r="AC288">
        <v>12255.20033</v>
      </c>
      <c r="AD288" s="93">
        <v>227053</v>
      </c>
      <c r="AH288" t="s">
        <v>1015</v>
      </c>
    </row>
    <row r="289" spans="1:34" x14ac:dyDescent="0.35">
      <c r="A289" t="s">
        <v>349</v>
      </c>
      <c r="B289" s="93">
        <v>12255</v>
      </c>
      <c r="C289" s="93">
        <v>200330</v>
      </c>
      <c r="E289" t="s">
        <v>396</v>
      </c>
      <c r="G289">
        <v>10077866</v>
      </c>
      <c r="H289">
        <v>19175677</v>
      </c>
      <c r="I289" t="s">
        <v>417</v>
      </c>
      <c r="J289">
        <v>8</v>
      </c>
      <c r="K289">
        <v>22</v>
      </c>
      <c r="L289" s="106">
        <v>-99000</v>
      </c>
      <c r="M289" s="93">
        <v>44804</v>
      </c>
      <c r="N289" s="50">
        <v>44804</v>
      </c>
      <c r="O289" s="50">
        <v>44799</v>
      </c>
      <c r="P289" t="s">
        <v>2174</v>
      </c>
      <c r="Q289" t="s">
        <v>2141</v>
      </c>
      <c r="S289" s="93">
        <v>0</v>
      </c>
      <c r="T289" t="s">
        <v>2175</v>
      </c>
      <c r="X289" s="93"/>
      <c r="Y289" t="s">
        <v>389</v>
      </c>
      <c r="Z289" t="s">
        <v>390</v>
      </c>
      <c r="AA289" t="s">
        <v>698</v>
      </c>
      <c r="AB289" t="s">
        <v>392</v>
      </c>
      <c r="AC289">
        <v>12255.20033</v>
      </c>
      <c r="AD289" s="93">
        <v>227054</v>
      </c>
      <c r="AH289" t="s">
        <v>1015</v>
      </c>
    </row>
    <row r="290" spans="1:34" x14ac:dyDescent="0.35">
      <c r="A290" t="s">
        <v>349</v>
      </c>
      <c r="B290" s="93">
        <v>12267</v>
      </c>
      <c r="C290" s="93">
        <v>200330</v>
      </c>
      <c r="E290" t="s">
        <v>396</v>
      </c>
      <c r="G290">
        <v>10075356</v>
      </c>
      <c r="H290">
        <v>19129626</v>
      </c>
      <c r="I290" t="s">
        <v>417</v>
      </c>
      <c r="J290">
        <v>8</v>
      </c>
      <c r="K290">
        <v>22</v>
      </c>
      <c r="L290" s="106">
        <v>203919.42</v>
      </c>
      <c r="M290" s="93">
        <v>44774</v>
      </c>
      <c r="N290" s="50">
        <v>44774</v>
      </c>
      <c r="O290" s="50">
        <v>44795</v>
      </c>
      <c r="P290" t="s">
        <v>155</v>
      </c>
      <c r="Q290" t="s">
        <v>2029</v>
      </c>
      <c r="S290" s="93">
        <v>0</v>
      </c>
      <c r="T290" t="s">
        <v>2176</v>
      </c>
      <c r="X290" s="93"/>
      <c r="Y290" t="s">
        <v>389</v>
      </c>
      <c r="Z290" t="s">
        <v>390</v>
      </c>
      <c r="AA290" t="s">
        <v>2027</v>
      </c>
      <c r="AB290" t="s">
        <v>392</v>
      </c>
      <c r="AC290">
        <v>12267.20033</v>
      </c>
      <c r="AD290" s="93">
        <v>221128</v>
      </c>
      <c r="AH290">
        <v>221128</v>
      </c>
    </row>
    <row r="291" spans="1:34" x14ac:dyDescent="0.35">
      <c r="A291" t="s">
        <v>349</v>
      </c>
      <c r="B291" s="93">
        <v>12267</v>
      </c>
      <c r="C291" s="93">
        <v>200330</v>
      </c>
      <c r="E291" t="s">
        <v>396</v>
      </c>
      <c r="G291">
        <v>10075356</v>
      </c>
      <c r="H291">
        <v>19129626</v>
      </c>
      <c r="I291" t="s">
        <v>417</v>
      </c>
      <c r="J291">
        <v>8</v>
      </c>
      <c r="K291">
        <v>22</v>
      </c>
      <c r="L291" s="106">
        <v>208875</v>
      </c>
      <c r="M291" s="93">
        <v>44774</v>
      </c>
      <c r="N291" s="50">
        <v>44774</v>
      </c>
      <c r="O291" s="50">
        <v>44795</v>
      </c>
      <c r="P291" t="s">
        <v>742</v>
      </c>
      <c r="Q291" t="s">
        <v>2029</v>
      </c>
      <c r="S291" s="93">
        <v>0</v>
      </c>
      <c r="T291" t="s">
        <v>744</v>
      </c>
      <c r="X291" s="93"/>
      <c r="Y291" t="s">
        <v>389</v>
      </c>
      <c r="Z291" t="s">
        <v>390</v>
      </c>
      <c r="AA291" t="s">
        <v>2027</v>
      </c>
      <c r="AB291" t="s">
        <v>392</v>
      </c>
      <c r="AC291">
        <v>12267.20033</v>
      </c>
      <c r="AD291" s="93">
        <v>221210</v>
      </c>
      <c r="AH291">
        <v>221210</v>
      </c>
    </row>
    <row r="292" spans="1:34" x14ac:dyDescent="0.35">
      <c r="A292" t="s">
        <v>349</v>
      </c>
      <c r="B292" s="93">
        <v>12267</v>
      </c>
      <c r="C292" s="93">
        <v>200330</v>
      </c>
      <c r="E292" t="s">
        <v>396</v>
      </c>
      <c r="G292">
        <v>10077866</v>
      </c>
      <c r="H292">
        <v>19175677</v>
      </c>
      <c r="I292" t="s">
        <v>417</v>
      </c>
      <c r="J292">
        <v>8</v>
      </c>
      <c r="K292">
        <v>22</v>
      </c>
      <c r="L292" s="106">
        <v>-2291782</v>
      </c>
      <c r="M292" s="93">
        <v>44804</v>
      </c>
      <c r="N292" s="50">
        <v>44804</v>
      </c>
      <c r="O292" s="50">
        <v>44799</v>
      </c>
      <c r="P292" t="s">
        <v>2177</v>
      </c>
      <c r="Q292" t="s">
        <v>2141</v>
      </c>
      <c r="S292" s="93">
        <v>0</v>
      </c>
      <c r="T292" t="s">
        <v>2178</v>
      </c>
      <c r="X292" s="93"/>
      <c r="Y292" t="s">
        <v>389</v>
      </c>
      <c r="Z292" t="s">
        <v>390</v>
      </c>
      <c r="AA292" t="s">
        <v>698</v>
      </c>
      <c r="AB292" t="s">
        <v>392</v>
      </c>
      <c r="AC292">
        <v>12267.20033</v>
      </c>
      <c r="AD292" s="93">
        <v>227058</v>
      </c>
      <c r="AH292" t="s">
        <v>1015</v>
      </c>
    </row>
    <row r="293" spans="1:34" x14ac:dyDescent="0.35">
      <c r="A293" t="s">
        <v>349</v>
      </c>
      <c r="B293" s="93">
        <v>12267</v>
      </c>
      <c r="C293" s="93">
        <v>200330</v>
      </c>
      <c r="E293" t="s">
        <v>396</v>
      </c>
      <c r="G293">
        <v>10077866</v>
      </c>
      <c r="H293">
        <v>19175677</v>
      </c>
      <c r="I293" t="s">
        <v>417</v>
      </c>
      <c r="J293">
        <v>8</v>
      </c>
      <c r="K293">
        <v>22</v>
      </c>
      <c r="L293" s="106">
        <v>-138550</v>
      </c>
      <c r="M293" s="93">
        <v>44804</v>
      </c>
      <c r="N293" s="50">
        <v>44804</v>
      </c>
      <c r="O293" s="50">
        <v>44799</v>
      </c>
      <c r="P293" t="s">
        <v>2179</v>
      </c>
      <c r="Q293" t="s">
        <v>2141</v>
      </c>
      <c r="S293" s="93">
        <v>0</v>
      </c>
      <c r="T293" t="s">
        <v>2180</v>
      </c>
      <c r="X293" s="93"/>
      <c r="Y293" t="s">
        <v>389</v>
      </c>
      <c r="Z293" t="s">
        <v>390</v>
      </c>
      <c r="AA293" t="s">
        <v>698</v>
      </c>
      <c r="AB293" t="s">
        <v>392</v>
      </c>
      <c r="AC293">
        <v>12267.20033</v>
      </c>
      <c r="AD293" s="93">
        <v>227059</v>
      </c>
      <c r="AH293" t="s">
        <v>1015</v>
      </c>
    </row>
    <row r="294" spans="1:34" x14ac:dyDescent="0.35">
      <c r="A294" t="s">
        <v>349</v>
      </c>
      <c r="B294" s="93">
        <v>12267</v>
      </c>
      <c r="C294" s="93">
        <v>200330</v>
      </c>
      <c r="E294" t="s">
        <v>396</v>
      </c>
      <c r="G294">
        <v>10077866</v>
      </c>
      <c r="H294">
        <v>19175677</v>
      </c>
      <c r="I294" t="s">
        <v>417</v>
      </c>
      <c r="J294">
        <v>8</v>
      </c>
      <c r="K294">
        <v>22</v>
      </c>
      <c r="L294" s="106">
        <v>-623400</v>
      </c>
      <c r="M294" s="93">
        <v>44804</v>
      </c>
      <c r="N294" s="50">
        <v>44804</v>
      </c>
      <c r="O294" s="50">
        <v>44799</v>
      </c>
      <c r="P294" t="s">
        <v>2181</v>
      </c>
      <c r="Q294" t="s">
        <v>2141</v>
      </c>
      <c r="S294" s="93">
        <v>0</v>
      </c>
      <c r="T294" t="s">
        <v>2182</v>
      </c>
      <c r="X294" s="93"/>
      <c r="Y294" t="s">
        <v>389</v>
      </c>
      <c r="Z294" t="s">
        <v>390</v>
      </c>
      <c r="AA294" t="s">
        <v>698</v>
      </c>
      <c r="AB294" t="s">
        <v>392</v>
      </c>
      <c r="AC294">
        <v>12267.20033</v>
      </c>
      <c r="AD294" s="93">
        <v>227060</v>
      </c>
      <c r="AH294" t="s">
        <v>1015</v>
      </c>
    </row>
    <row r="295" spans="1:34" x14ac:dyDescent="0.35">
      <c r="A295" t="s">
        <v>349</v>
      </c>
      <c r="B295" s="93">
        <v>12268</v>
      </c>
      <c r="C295" s="93">
        <v>200330</v>
      </c>
      <c r="E295" t="s">
        <v>396</v>
      </c>
      <c r="G295">
        <v>10069684</v>
      </c>
      <c r="H295">
        <v>19125678</v>
      </c>
      <c r="I295" t="s">
        <v>417</v>
      </c>
      <c r="J295">
        <v>8</v>
      </c>
      <c r="K295">
        <v>22</v>
      </c>
      <c r="L295" s="106">
        <v>-18040</v>
      </c>
      <c r="M295" s="93">
        <v>44781</v>
      </c>
      <c r="N295" s="50">
        <v>44781</v>
      </c>
      <c r="O295" s="50">
        <v>44781</v>
      </c>
      <c r="P295" t="s">
        <v>2183</v>
      </c>
      <c r="Q295" t="s">
        <v>2183</v>
      </c>
      <c r="S295" s="93">
        <v>0</v>
      </c>
      <c r="T295" t="s">
        <v>2184</v>
      </c>
      <c r="X295" s="93"/>
      <c r="Y295" t="s">
        <v>389</v>
      </c>
      <c r="Z295" t="s">
        <v>390</v>
      </c>
      <c r="AA295" t="s">
        <v>2027</v>
      </c>
      <c r="AB295" t="s">
        <v>392</v>
      </c>
      <c r="AC295">
        <v>12268.20033</v>
      </c>
      <c r="AD295" s="93">
        <v>221873</v>
      </c>
      <c r="AH295" t="s">
        <v>1015</v>
      </c>
    </row>
    <row r="296" spans="1:34" x14ac:dyDescent="0.35">
      <c r="A296" t="s">
        <v>349</v>
      </c>
      <c r="B296" s="93">
        <v>12268</v>
      </c>
      <c r="C296" s="93">
        <v>200330</v>
      </c>
      <c r="E296" t="s">
        <v>382</v>
      </c>
      <c r="G296">
        <v>10073653</v>
      </c>
      <c r="H296">
        <v>1445379</v>
      </c>
      <c r="I296" t="s">
        <v>383</v>
      </c>
      <c r="J296">
        <v>8</v>
      </c>
      <c r="K296">
        <v>22</v>
      </c>
      <c r="L296" s="106">
        <v>18040</v>
      </c>
      <c r="M296" s="93">
        <v>44719</v>
      </c>
      <c r="N296" s="50">
        <v>44790</v>
      </c>
      <c r="O296" s="50">
        <v>44790</v>
      </c>
      <c r="P296" t="s">
        <v>2185</v>
      </c>
      <c r="Q296" t="s">
        <v>2186</v>
      </c>
      <c r="R296" t="s">
        <v>2187</v>
      </c>
      <c r="S296" s="93" t="s">
        <v>2188</v>
      </c>
      <c r="T296" t="s">
        <v>2184</v>
      </c>
      <c r="X296" s="93"/>
      <c r="Y296" t="s">
        <v>389</v>
      </c>
      <c r="Z296" t="s">
        <v>390</v>
      </c>
      <c r="AA296" t="s">
        <v>391</v>
      </c>
      <c r="AB296" t="s">
        <v>392</v>
      </c>
      <c r="AC296">
        <v>12268.20033</v>
      </c>
      <c r="AD296" s="93">
        <v>221873</v>
      </c>
      <c r="AH296" t="s">
        <v>1015</v>
      </c>
    </row>
    <row r="297" spans="1:34" x14ac:dyDescent="0.35">
      <c r="A297" t="s">
        <v>349</v>
      </c>
      <c r="B297" s="93">
        <v>12286</v>
      </c>
      <c r="C297" s="93">
        <v>200330</v>
      </c>
      <c r="E297" t="s">
        <v>396</v>
      </c>
      <c r="G297">
        <v>10077866</v>
      </c>
      <c r="H297">
        <v>19175677</v>
      </c>
      <c r="I297" t="s">
        <v>417</v>
      </c>
      <c r="J297">
        <v>8</v>
      </c>
      <c r="K297">
        <v>22</v>
      </c>
      <c r="L297" s="106">
        <v>-210000</v>
      </c>
      <c r="M297" s="93">
        <v>44804</v>
      </c>
      <c r="N297" s="50">
        <v>44804</v>
      </c>
      <c r="O297" s="50">
        <v>44799</v>
      </c>
      <c r="P297" t="s">
        <v>2189</v>
      </c>
      <c r="Q297" t="s">
        <v>2141</v>
      </c>
      <c r="S297" s="93">
        <v>0</v>
      </c>
      <c r="T297" t="s">
        <v>2190</v>
      </c>
      <c r="X297" s="93"/>
      <c r="Y297" t="s">
        <v>389</v>
      </c>
      <c r="Z297" t="s">
        <v>390</v>
      </c>
      <c r="AA297" t="s">
        <v>698</v>
      </c>
      <c r="AB297" t="s">
        <v>392</v>
      </c>
      <c r="AC297">
        <v>12286.20033</v>
      </c>
      <c r="AD297" s="93">
        <v>227064</v>
      </c>
      <c r="AH297" t="s">
        <v>1015</v>
      </c>
    </row>
    <row r="298" spans="1:34" x14ac:dyDescent="0.35">
      <c r="A298" t="s">
        <v>349</v>
      </c>
      <c r="B298" s="93">
        <v>12293</v>
      </c>
      <c r="C298" s="93">
        <v>200330</v>
      </c>
      <c r="E298" t="s">
        <v>396</v>
      </c>
      <c r="G298">
        <v>10074317</v>
      </c>
      <c r="H298">
        <v>19129421</v>
      </c>
      <c r="I298" t="s">
        <v>417</v>
      </c>
      <c r="J298">
        <v>8</v>
      </c>
      <c r="K298">
        <v>22</v>
      </c>
      <c r="L298" s="106">
        <v>99056.1</v>
      </c>
      <c r="M298" s="93">
        <v>44804</v>
      </c>
      <c r="N298" s="50">
        <v>44804</v>
      </c>
      <c r="O298" s="50">
        <v>44791</v>
      </c>
      <c r="P298" t="s">
        <v>2191</v>
      </c>
      <c r="Q298" t="s">
        <v>2192</v>
      </c>
      <c r="S298" s="93">
        <v>0</v>
      </c>
      <c r="T298" t="s">
        <v>2193</v>
      </c>
      <c r="X298" s="93"/>
      <c r="Y298" t="s">
        <v>389</v>
      </c>
      <c r="Z298" t="s">
        <v>390</v>
      </c>
      <c r="AA298" t="s">
        <v>630</v>
      </c>
      <c r="AB298" t="s">
        <v>392</v>
      </c>
      <c r="AC298">
        <v>12293.20033</v>
      </c>
      <c r="AD298" s="93">
        <v>214744</v>
      </c>
      <c r="AH298">
        <v>214744</v>
      </c>
    </row>
    <row r="299" spans="1:34" x14ac:dyDescent="0.35">
      <c r="A299" t="s">
        <v>349</v>
      </c>
      <c r="B299" s="93">
        <v>12293</v>
      </c>
      <c r="C299" s="93">
        <v>200330</v>
      </c>
      <c r="E299" t="s">
        <v>396</v>
      </c>
      <c r="G299">
        <v>10074317</v>
      </c>
      <c r="H299">
        <v>19129421</v>
      </c>
      <c r="I299" t="s">
        <v>417</v>
      </c>
      <c r="J299">
        <v>8</v>
      </c>
      <c r="K299">
        <v>22</v>
      </c>
      <c r="L299" s="106">
        <v>12966</v>
      </c>
      <c r="M299" s="93">
        <v>44804</v>
      </c>
      <c r="N299" s="50">
        <v>44804</v>
      </c>
      <c r="O299" s="50">
        <v>44791</v>
      </c>
      <c r="P299" t="s">
        <v>2194</v>
      </c>
      <c r="Q299" t="s">
        <v>2192</v>
      </c>
      <c r="S299" s="93">
        <v>0</v>
      </c>
      <c r="T299" t="s">
        <v>2195</v>
      </c>
      <c r="X299" s="93"/>
      <c r="Y299" t="s">
        <v>389</v>
      </c>
      <c r="Z299" t="s">
        <v>390</v>
      </c>
      <c r="AA299" t="s">
        <v>630</v>
      </c>
      <c r="AB299" t="s">
        <v>392</v>
      </c>
      <c r="AC299">
        <v>12293.20033</v>
      </c>
      <c r="AD299" s="93">
        <v>219739</v>
      </c>
      <c r="AH299">
        <v>219739</v>
      </c>
    </row>
    <row r="300" spans="1:34" x14ac:dyDescent="0.35">
      <c r="A300" t="s">
        <v>349</v>
      </c>
      <c r="B300" s="93">
        <v>12293</v>
      </c>
      <c r="C300" s="93">
        <v>200330</v>
      </c>
      <c r="E300" t="s">
        <v>396</v>
      </c>
      <c r="G300">
        <v>10077866</v>
      </c>
      <c r="H300">
        <v>19175677</v>
      </c>
      <c r="I300" t="s">
        <v>417</v>
      </c>
      <c r="J300">
        <v>8</v>
      </c>
      <c r="K300">
        <v>22</v>
      </c>
      <c r="L300" s="106">
        <v>-250000</v>
      </c>
      <c r="M300" s="93">
        <v>44804</v>
      </c>
      <c r="N300" s="50">
        <v>44804</v>
      </c>
      <c r="O300" s="50">
        <v>44799</v>
      </c>
      <c r="P300" t="s">
        <v>2196</v>
      </c>
      <c r="Q300" t="s">
        <v>2141</v>
      </c>
      <c r="S300" s="93">
        <v>0</v>
      </c>
      <c r="T300" t="s">
        <v>2197</v>
      </c>
      <c r="X300" s="93"/>
      <c r="Y300" t="s">
        <v>389</v>
      </c>
      <c r="Z300" t="s">
        <v>390</v>
      </c>
      <c r="AA300" t="s">
        <v>698</v>
      </c>
      <c r="AB300" t="s">
        <v>392</v>
      </c>
      <c r="AC300">
        <v>12293.20033</v>
      </c>
      <c r="AD300" s="93">
        <v>227073</v>
      </c>
      <c r="AH300" t="s">
        <v>1015</v>
      </c>
    </row>
    <row r="301" spans="1:34" x14ac:dyDescent="0.35">
      <c r="A301" t="s">
        <v>349</v>
      </c>
      <c r="B301" s="93">
        <v>12293</v>
      </c>
      <c r="C301" s="93">
        <v>200330</v>
      </c>
      <c r="E301" t="s">
        <v>396</v>
      </c>
      <c r="G301">
        <v>10077866</v>
      </c>
      <c r="H301">
        <v>19175677</v>
      </c>
      <c r="I301" t="s">
        <v>417</v>
      </c>
      <c r="J301">
        <v>8</v>
      </c>
      <c r="K301">
        <v>22</v>
      </c>
      <c r="L301" s="106">
        <v>-71825</v>
      </c>
      <c r="M301" s="93">
        <v>44804</v>
      </c>
      <c r="N301" s="50">
        <v>44804</v>
      </c>
      <c r="O301" s="50">
        <v>44799</v>
      </c>
      <c r="P301" t="s">
        <v>2198</v>
      </c>
      <c r="Q301" t="s">
        <v>2141</v>
      </c>
      <c r="S301" s="93">
        <v>0</v>
      </c>
      <c r="T301" t="s">
        <v>2199</v>
      </c>
      <c r="X301" s="93"/>
      <c r="Y301" t="s">
        <v>389</v>
      </c>
      <c r="Z301" t="s">
        <v>390</v>
      </c>
      <c r="AA301" t="s">
        <v>698</v>
      </c>
      <c r="AB301" t="s">
        <v>392</v>
      </c>
      <c r="AC301">
        <v>12293.20033</v>
      </c>
      <c r="AD301" s="93">
        <v>227075</v>
      </c>
      <c r="AH301" t="s">
        <v>1015</v>
      </c>
    </row>
    <row r="302" spans="1:34" x14ac:dyDescent="0.35">
      <c r="A302" t="s">
        <v>349</v>
      </c>
      <c r="B302" s="93">
        <v>12293</v>
      </c>
      <c r="C302" s="93">
        <v>200330</v>
      </c>
      <c r="E302" t="s">
        <v>396</v>
      </c>
      <c r="G302">
        <v>10077866</v>
      </c>
      <c r="H302">
        <v>19175677</v>
      </c>
      <c r="I302" t="s">
        <v>417</v>
      </c>
      <c r="J302">
        <v>8</v>
      </c>
      <c r="K302">
        <v>22</v>
      </c>
      <c r="L302" s="106">
        <v>-100000</v>
      </c>
      <c r="M302" s="93">
        <v>44804</v>
      </c>
      <c r="N302" s="50">
        <v>44804</v>
      </c>
      <c r="O302" s="50">
        <v>44799</v>
      </c>
      <c r="P302" t="s">
        <v>2200</v>
      </c>
      <c r="Q302" t="s">
        <v>2141</v>
      </c>
      <c r="S302" s="93">
        <v>0</v>
      </c>
      <c r="T302" t="s">
        <v>2201</v>
      </c>
      <c r="X302" s="93"/>
      <c r="Y302" t="s">
        <v>389</v>
      </c>
      <c r="Z302" t="s">
        <v>390</v>
      </c>
      <c r="AA302" t="s">
        <v>698</v>
      </c>
      <c r="AB302" t="s">
        <v>392</v>
      </c>
      <c r="AC302">
        <v>12293.20033</v>
      </c>
      <c r="AD302" s="93">
        <v>227076</v>
      </c>
      <c r="AH302" t="s">
        <v>1015</v>
      </c>
    </row>
    <row r="303" spans="1:34" x14ac:dyDescent="0.35">
      <c r="A303" t="s">
        <v>349</v>
      </c>
      <c r="B303" s="93">
        <v>12293</v>
      </c>
      <c r="C303" s="93">
        <v>200330</v>
      </c>
      <c r="E303" t="s">
        <v>396</v>
      </c>
      <c r="G303">
        <v>10077866</v>
      </c>
      <c r="H303">
        <v>19175677</v>
      </c>
      <c r="I303" t="s">
        <v>417</v>
      </c>
      <c r="J303">
        <v>8</v>
      </c>
      <c r="K303">
        <v>22</v>
      </c>
      <c r="L303" s="106">
        <v>-120000</v>
      </c>
      <c r="M303" s="93">
        <v>44804</v>
      </c>
      <c r="N303" s="50">
        <v>44804</v>
      </c>
      <c r="O303" s="50">
        <v>44799</v>
      </c>
      <c r="P303" t="s">
        <v>2202</v>
      </c>
      <c r="Q303" t="s">
        <v>2141</v>
      </c>
      <c r="S303" s="93">
        <v>0</v>
      </c>
      <c r="T303" t="s">
        <v>2203</v>
      </c>
      <c r="X303" s="93"/>
      <c r="Y303" t="s">
        <v>389</v>
      </c>
      <c r="Z303" t="s">
        <v>390</v>
      </c>
      <c r="AA303" t="s">
        <v>698</v>
      </c>
      <c r="AB303" t="s">
        <v>392</v>
      </c>
      <c r="AC303">
        <v>12293.20033</v>
      </c>
      <c r="AD303" s="93">
        <v>227077</v>
      </c>
      <c r="AH303" t="s">
        <v>1015</v>
      </c>
    </row>
    <row r="304" spans="1:34" x14ac:dyDescent="0.35">
      <c r="A304" t="s">
        <v>349</v>
      </c>
      <c r="B304" s="93">
        <v>12293</v>
      </c>
      <c r="C304" s="93">
        <v>200330</v>
      </c>
      <c r="E304" t="s">
        <v>396</v>
      </c>
      <c r="G304">
        <v>10077866</v>
      </c>
      <c r="H304">
        <v>19175677</v>
      </c>
      <c r="I304" t="s">
        <v>417</v>
      </c>
      <c r="J304">
        <v>8</v>
      </c>
      <c r="K304">
        <v>22</v>
      </c>
      <c r="L304" s="106">
        <v>-56900</v>
      </c>
      <c r="M304" s="93">
        <v>44804</v>
      </c>
      <c r="N304" s="50">
        <v>44804</v>
      </c>
      <c r="O304" s="50">
        <v>44799</v>
      </c>
      <c r="P304" t="s">
        <v>2204</v>
      </c>
      <c r="Q304" t="s">
        <v>2141</v>
      </c>
      <c r="S304" s="93">
        <v>0</v>
      </c>
      <c r="T304" t="s">
        <v>2205</v>
      </c>
      <c r="X304" s="93"/>
      <c r="Y304" t="s">
        <v>389</v>
      </c>
      <c r="Z304" t="s">
        <v>390</v>
      </c>
      <c r="AA304" t="s">
        <v>698</v>
      </c>
      <c r="AB304" t="s">
        <v>392</v>
      </c>
      <c r="AC304">
        <v>12293.20033</v>
      </c>
      <c r="AD304" s="93">
        <v>227079</v>
      </c>
      <c r="AH304" t="s">
        <v>1015</v>
      </c>
    </row>
    <row r="305" spans="1:34" x14ac:dyDescent="0.35">
      <c r="A305" t="s">
        <v>349</v>
      </c>
      <c r="B305" s="93">
        <v>12337</v>
      </c>
      <c r="C305" s="93">
        <v>200330</v>
      </c>
      <c r="E305" t="s">
        <v>396</v>
      </c>
      <c r="G305">
        <v>10076222</v>
      </c>
      <c r="H305">
        <v>19172476</v>
      </c>
      <c r="I305" t="s">
        <v>417</v>
      </c>
      <c r="J305">
        <v>8</v>
      </c>
      <c r="K305">
        <v>22</v>
      </c>
      <c r="L305" s="106">
        <v>800000</v>
      </c>
      <c r="M305" s="93">
        <v>44797</v>
      </c>
      <c r="N305" s="50">
        <v>44797</v>
      </c>
      <c r="O305" s="50">
        <v>44797</v>
      </c>
      <c r="P305" t="s">
        <v>2206</v>
      </c>
      <c r="Q305" t="s">
        <v>2207</v>
      </c>
      <c r="S305" s="93">
        <v>0</v>
      </c>
      <c r="T305" t="s">
        <v>2208</v>
      </c>
      <c r="X305" s="93"/>
      <c r="Y305" t="s">
        <v>389</v>
      </c>
      <c r="Z305" t="s">
        <v>2209</v>
      </c>
      <c r="AA305" t="s">
        <v>2210</v>
      </c>
      <c r="AB305" t="s">
        <v>2210</v>
      </c>
      <c r="AC305">
        <v>12337.20033</v>
      </c>
      <c r="AD305" s="93">
        <v>220761</v>
      </c>
      <c r="AH305">
        <f>_xlfn.XLOOKUP(AD305,'December 22'!D:D,'December 22'!D:D)</f>
        <v>220761</v>
      </c>
    </row>
    <row r="306" spans="1:34" x14ac:dyDescent="0.35">
      <c r="A306" t="s">
        <v>349</v>
      </c>
      <c r="B306" s="93">
        <v>12337</v>
      </c>
      <c r="C306" s="93">
        <v>200330</v>
      </c>
      <c r="E306" t="s">
        <v>396</v>
      </c>
      <c r="G306">
        <v>10076184</v>
      </c>
      <c r="H306">
        <v>19172463</v>
      </c>
      <c r="I306" t="s">
        <v>417</v>
      </c>
      <c r="J306">
        <v>8</v>
      </c>
      <c r="K306">
        <v>22</v>
      </c>
      <c r="L306" s="106">
        <v>150000</v>
      </c>
      <c r="M306" s="93">
        <v>44797</v>
      </c>
      <c r="N306" s="50">
        <v>44797</v>
      </c>
      <c r="O306" s="50">
        <v>44797</v>
      </c>
      <c r="P306" t="s">
        <v>2211</v>
      </c>
      <c r="Q306" t="s">
        <v>2212</v>
      </c>
      <c r="S306" s="93">
        <v>0</v>
      </c>
      <c r="T306" t="s">
        <v>2213</v>
      </c>
      <c r="X306" s="93"/>
      <c r="Y306" t="s">
        <v>389</v>
      </c>
      <c r="Z306" t="s">
        <v>390</v>
      </c>
      <c r="AA306" t="s">
        <v>2210</v>
      </c>
      <c r="AB306" t="s">
        <v>392</v>
      </c>
      <c r="AC306">
        <v>12337.20033</v>
      </c>
      <c r="AD306" s="93">
        <v>219372</v>
      </c>
      <c r="AH306" t="e">
        <f>_xlfn.XLOOKUP(AD306,'December 22'!D:D,'December 22'!D:D)</f>
        <v>#N/A</v>
      </c>
    </row>
    <row r="307" spans="1:34" x14ac:dyDescent="0.35">
      <c r="A307" t="s">
        <v>349</v>
      </c>
      <c r="B307" s="93">
        <v>12337</v>
      </c>
      <c r="C307" s="93">
        <v>200330</v>
      </c>
      <c r="E307" t="s">
        <v>396</v>
      </c>
      <c r="G307">
        <v>10077866</v>
      </c>
      <c r="H307">
        <v>19175677</v>
      </c>
      <c r="I307" t="s">
        <v>417</v>
      </c>
      <c r="J307">
        <v>8</v>
      </c>
      <c r="K307">
        <v>22</v>
      </c>
      <c r="L307" s="106">
        <v>-100000</v>
      </c>
      <c r="M307" s="93">
        <v>44804</v>
      </c>
      <c r="N307" s="50">
        <v>44804</v>
      </c>
      <c r="O307" s="50">
        <v>44799</v>
      </c>
      <c r="P307" t="s">
        <v>2214</v>
      </c>
      <c r="Q307" t="s">
        <v>2141</v>
      </c>
      <c r="S307" s="93">
        <v>0</v>
      </c>
      <c r="T307" t="s">
        <v>2215</v>
      </c>
      <c r="X307" s="93"/>
      <c r="Y307" t="s">
        <v>389</v>
      </c>
      <c r="Z307" t="s">
        <v>390</v>
      </c>
      <c r="AA307" t="s">
        <v>698</v>
      </c>
      <c r="AB307" t="s">
        <v>392</v>
      </c>
      <c r="AC307">
        <v>12337.20033</v>
      </c>
      <c r="AD307" s="93">
        <v>227095</v>
      </c>
      <c r="AH307">
        <f>_xlfn.XLOOKUP(AD307,'December 22'!D:D,'December 22'!D:D)</f>
        <v>227095</v>
      </c>
    </row>
    <row r="308" spans="1:34" x14ac:dyDescent="0.35">
      <c r="A308" t="s">
        <v>349</v>
      </c>
      <c r="B308" s="93">
        <v>12337</v>
      </c>
      <c r="C308" s="93">
        <v>200330</v>
      </c>
      <c r="E308" t="s">
        <v>396</v>
      </c>
      <c r="G308">
        <v>10077866</v>
      </c>
      <c r="H308">
        <v>19175677</v>
      </c>
      <c r="I308" t="s">
        <v>417</v>
      </c>
      <c r="J308">
        <v>8</v>
      </c>
      <c r="K308">
        <v>22</v>
      </c>
      <c r="L308" s="106">
        <v>-200000</v>
      </c>
      <c r="M308" s="93">
        <v>44804</v>
      </c>
      <c r="N308" s="50">
        <v>44804</v>
      </c>
      <c r="O308" s="50">
        <v>44799</v>
      </c>
      <c r="P308" t="s">
        <v>2216</v>
      </c>
      <c r="Q308" t="s">
        <v>2141</v>
      </c>
      <c r="S308" s="93">
        <v>0</v>
      </c>
      <c r="T308" t="s">
        <v>2217</v>
      </c>
      <c r="X308" s="93"/>
      <c r="Y308" t="s">
        <v>389</v>
      </c>
      <c r="Z308" t="s">
        <v>390</v>
      </c>
      <c r="AA308" t="s">
        <v>698</v>
      </c>
      <c r="AB308" t="s">
        <v>392</v>
      </c>
      <c r="AC308">
        <v>12337.20033</v>
      </c>
      <c r="AD308" s="93">
        <v>227096</v>
      </c>
      <c r="AH308">
        <f>_xlfn.XLOOKUP(AD308,'December 22'!D:D,'December 22'!D:D)</f>
        <v>227096</v>
      </c>
    </row>
    <row r="309" spans="1:34" x14ac:dyDescent="0.35">
      <c r="A309" t="s">
        <v>346</v>
      </c>
      <c r="B309" s="93">
        <v>12204</v>
      </c>
      <c r="C309" s="93">
        <v>200330</v>
      </c>
      <c r="E309" t="s">
        <v>396</v>
      </c>
      <c r="G309">
        <v>10075350</v>
      </c>
      <c r="H309">
        <v>19129625</v>
      </c>
      <c r="I309" t="s">
        <v>417</v>
      </c>
      <c r="J309">
        <v>8</v>
      </c>
      <c r="K309">
        <v>22</v>
      </c>
      <c r="L309" s="106">
        <v>50000</v>
      </c>
      <c r="M309" s="93">
        <v>44795</v>
      </c>
      <c r="N309" s="50">
        <v>44795</v>
      </c>
      <c r="O309" s="50">
        <v>44795</v>
      </c>
      <c r="P309" t="s">
        <v>2218</v>
      </c>
      <c r="Q309" t="s">
        <v>2029</v>
      </c>
      <c r="S309" s="93">
        <v>0</v>
      </c>
      <c r="T309" t="s">
        <v>2219</v>
      </c>
      <c r="X309" s="93"/>
      <c r="Y309" t="s">
        <v>389</v>
      </c>
      <c r="Z309" t="s">
        <v>390</v>
      </c>
      <c r="AA309" t="s">
        <v>871</v>
      </c>
      <c r="AB309" t="s">
        <v>722</v>
      </c>
      <c r="AC309">
        <v>12204.20033</v>
      </c>
      <c r="AD309" s="93">
        <v>196870</v>
      </c>
      <c r="AH309">
        <v>196870</v>
      </c>
    </row>
    <row r="310" spans="1:34" x14ac:dyDescent="0.35">
      <c r="A310" t="s">
        <v>346</v>
      </c>
      <c r="B310" s="93">
        <v>12204</v>
      </c>
      <c r="C310" s="93">
        <v>200330</v>
      </c>
      <c r="E310" t="s">
        <v>396</v>
      </c>
      <c r="G310">
        <v>10075350</v>
      </c>
      <c r="H310">
        <v>19129625</v>
      </c>
      <c r="I310" t="s">
        <v>417</v>
      </c>
      <c r="J310">
        <v>8</v>
      </c>
      <c r="K310">
        <v>22</v>
      </c>
      <c r="L310" s="106">
        <v>50000</v>
      </c>
      <c r="M310" s="93">
        <v>44795</v>
      </c>
      <c r="N310" s="50">
        <v>44795</v>
      </c>
      <c r="O310" s="50">
        <v>44795</v>
      </c>
      <c r="P310" t="s">
        <v>2220</v>
      </c>
      <c r="Q310" t="s">
        <v>2029</v>
      </c>
      <c r="S310" s="93">
        <v>0</v>
      </c>
      <c r="T310" t="s">
        <v>2221</v>
      </c>
      <c r="X310" s="93"/>
      <c r="Y310" t="s">
        <v>389</v>
      </c>
      <c r="Z310" t="s">
        <v>390</v>
      </c>
      <c r="AA310" t="s">
        <v>871</v>
      </c>
      <c r="AB310" t="s">
        <v>722</v>
      </c>
      <c r="AC310">
        <v>12204.20033</v>
      </c>
      <c r="AD310" s="93">
        <v>211737</v>
      </c>
      <c r="AH310">
        <v>211737</v>
      </c>
    </row>
    <row r="311" spans="1:34" x14ac:dyDescent="0.35">
      <c r="A311" t="s">
        <v>346</v>
      </c>
      <c r="B311" s="93">
        <v>12204</v>
      </c>
      <c r="C311" s="93">
        <v>200330</v>
      </c>
      <c r="E311" t="s">
        <v>396</v>
      </c>
      <c r="G311">
        <v>10075350</v>
      </c>
      <c r="H311">
        <v>19129625</v>
      </c>
      <c r="I311" t="s">
        <v>417</v>
      </c>
      <c r="J311">
        <v>8</v>
      </c>
      <c r="K311">
        <v>22</v>
      </c>
      <c r="L311" s="106">
        <v>37240</v>
      </c>
      <c r="M311" s="93">
        <v>44795</v>
      </c>
      <c r="N311" s="50">
        <v>44795</v>
      </c>
      <c r="O311" s="50">
        <v>44795</v>
      </c>
      <c r="P311" t="s">
        <v>2222</v>
      </c>
      <c r="Q311" t="s">
        <v>2029</v>
      </c>
      <c r="S311" s="93">
        <v>0</v>
      </c>
      <c r="T311" t="s">
        <v>2223</v>
      </c>
      <c r="X311" s="93"/>
      <c r="Y311" t="s">
        <v>389</v>
      </c>
      <c r="Z311" t="s">
        <v>390</v>
      </c>
      <c r="AA311" t="s">
        <v>871</v>
      </c>
      <c r="AB311" t="s">
        <v>722</v>
      </c>
      <c r="AC311">
        <v>12204.20033</v>
      </c>
      <c r="AD311" s="93">
        <v>214844</v>
      </c>
      <c r="AH311">
        <v>214844</v>
      </c>
    </row>
    <row r="312" spans="1:34" x14ac:dyDescent="0.35">
      <c r="A312" t="s">
        <v>346</v>
      </c>
      <c r="B312" s="93">
        <v>12204</v>
      </c>
      <c r="C312" s="93">
        <v>200330</v>
      </c>
      <c r="E312" t="s">
        <v>396</v>
      </c>
      <c r="G312">
        <v>10075350</v>
      </c>
      <c r="H312">
        <v>19129625</v>
      </c>
      <c r="I312" t="s">
        <v>417</v>
      </c>
      <c r="J312">
        <v>8</v>
      </c>
      <c r="K312">
        <v>22</v>
      </c>
      <c r="L312" s="106">
        <v>5000</v>
      </c>
      <c r="M312" s="93">
        <v>44795</v>
      </c>
      <c r="N312" s="50">
        <v>44795</v>
      </c>
      <c r="O312" s="50">
        <v>44795</v>
      </c>
      <c r="P312" t="s">
        <v>2224</v>
      </c>
      <c r="Q312" t="s">
        <v>2029</v>
      </c>
      <c r="S312" s="93">
        <v>0</v>
      </c>
      <c r="T312" t="s">
        <v>2225</v>
      </c>
      <c r="X312" s="93"/>
      <c r="Y312" t="s">
        <v>389</v>
      </c>
      <c r="Z312" t="s">
        <v>390</v>
      </c>
      <c r="AA312" t="s">
        <v>871</v>
      </c>
      <c r="AB312" t="s">
        <v>722</v>
      </c>
      <c r="AC312">
        <v>12204.20033</v>
      </c>
      <c r="AD312" s="93">
        <v>220422</v>
      </c>
      <c r="AH312">
        <v>220422</v>
      </c>
    </row>
    <row r="313" spans="1:34" x14ac:dyDescent="0.35">
      <c r="A313" t="s">
        <v>346</v>
      </c>
      <c r="B313" s="93">
        <v>12204</v>
      </c>
      <c r="C313" s="93">
        <v>200330</v>
      </c>
      <c r="E313" t="s">
        <v>396</v>
      </c>
      <c r="G313">
        <v>10075350</v>
      </c>
      <c r="H313">
        <v>19129625</v>
      </c>
      <c r="I313" t="s">
        <v>417</v>
      </c>
      <c r="J313">
        <v>8</v>
      </c>
      <c r="K313">
        <v>22</v>
      </c>
      <c r="L313" s="106">
        <v>370000</v>
      </c>
      <c r="M313" s="93">
        <v>44795</v>
      </c>
      <c r="N313" s="50">
        <v>44795</v>
      </c>
      <c r="O313" s="50">
        <v>44795</v>
      </c>
      <c r="P313" t="s">
        <v>2226</v>
      </c>
      <c r="Q313" t="s">
        <v>2029</v>
      </c>
      <c r="S313" s="93">
        <v>0</v>
      </c>
      <c r="T313" t="s">
        <v>2227</v>
      </c>
      <c r="X313" s="93"/>
      <c r="Y313" t="s">
        <v>389</v>
      </c>
      <c r="Z313" t="s">
        <v>390</v>
      </c>
      <c r="AA313" t="s">
        <v>871</v>
      </c>
      <c r="AB313" t="s">
        <v>722</v>
      </c>
      <c r="AC313">
        <v>12204.20033</v>
      </c>
      <c r="AD313" s="93">
        <v>220423</v>
      </c>
      <c r="AH313">
        <v>220423</v>
      </c>
    </row>
    <row r="314" spans="1:34" x14ac:dyDescent="0.35">
      <c r="A314" t="s">
        <v>346</v>
      </c>
      <c r="B314" s="93">
        <v>12204</v>
      </c>
      <c r="C314" s="93">
        <v>200330</v>
      </c>
      <c r="E314" t="s">
        <v>396</v>
      </c>
      <c r="G314">
        <v>10077866</v>
      </c>
      <c r="H314">
        <v>19175677</v>
      </c>
      <c r="I314" t="s">
        <v>417</v>
      </c>
      <c r="J314">
        <v>8</v>
      </c>
      <c r="K314">
        <v>22</v>
      </c>
      <c r="L314" s="106">
        <v>-30000</v>
      </c>
      <c r="M314" s="93">
        <v>44804</v>
      </c>
      <c r="N314" s="50">
        <v>44804</v>
      </c>
      <c r="O314" s="50">
        <v>44799</v>
      </c>
      <c r="P314" t="s">
        <v>2228</v>
      </c>
      <c r="Q314" t="s">
        <v>2141</v>
      </c>
      <c r="S314" s="93">
        <v>0</v>
      </c>
      <c r="T314" t="s">
        <v>2229</v>
      </c>
      <c r="X314" s="93"/>
      <c r="Y314" t="s">
        <v>389</v>
      </c>
      <c r="Z314" t="s">
        <v>390</v>
      </c>
      <c r="AA314" t="s">
        <v>698</v>
      </c>
      <c r="AB314" t="s">
        <v>392</v>
      </c>
      <c r="AC314">
        <v>12204.20033</v>
      </c>
      <c r="AD314" s="93">
        <v>227023</v>
      </c>
      <c r="AH314" t="s">
        <v>1015</v>
      </c>
    </row>
    <row r="315" spans="1:34" x14ac:dyDescent="0.35">
      <c r="A315" t="s">
        <v>346</v>
      </c>
      <c r="B315" s="93">
        <v>12204</v>
      </c>
      <c r="C315" s="93">
        <v>200330</v>
      </c>
      <c r="E315" t="s">
        <v>396</v>
      </c>
      <c r="G315">
        <v>10077866</v>
      </c>
      <c r="H315">
        <v>19175677</v>
      </c>
      <c r="I315" t="s">
        <v>417</v>
      </c>
      <c r="J315">
        <v>8</v>
      </c>
      <c r="K315">
        <v>22</v>
      </c>
      <c r="L315" s="106">
        <v>-209150</v>
      </c>
      <c r="M315" s="93">
        <v>44804</v>
      </c>
      <c r="N315" s="50">
        <v>44804</v>
      </c>
      <c r="O315" s="50">
        <v>44799</v>
      </c>
      <c r="P315" t="s">
        <v>2230</v>
      </c>
      <c r="Q315" t="s">
        <v>2141</v>
      </c>
      <c r="S315" s="93">
        <v>0</v>
      </c>
      <c r="T315" t="s">
        <v>2231</v>
      </c>
      <c r="X315" s="93"/>
      <c r="Y315" t="s">
        <v>389</v>
      </c>
      <c r="Z315" t="s">
        <v>390</v>
      </c>
      <c r="AA315" t="s">
        <v>698</v>
      </c>
      <c r="AB315" t="s">
        <v>392</v>
      </c>
      <c r="AC315">
        <v>12204.20033</v>
      </c>
      <c r="AD315" s="93">
        <v>227024</v>
      </c>
      <c r="AH315" t="s">
        <v>1015</v>
      </c>
    </row>
    <row r="316" spans="1:34" x14ac:dyDescent="0.35">
      <c r="A316" t="s">
        <v>346</v>
      </c>
      <c r="B316" s="93">
        <v>12204</v>
      </c>
      <c r="C316" s="93">
        <v>200330</v>
      </c>
      <c r="E316" t="s">
        <v>396</v>
      </c>
      <c r="G316">
        <v>10077866</v>
      </c>
      <c r="H316">
        <v>19175677</v>
      </c>
      <c r="I316" t="s">
        <v>417</v>
      </c>
      <c r="J316">
        <v>8</v>
      </c>
      <c r="K316">
        <v>22</v>
      </c>
      <c r="L316" s="106">
        <v>-110500</v>
      </c>
      <c r="M316" s="93">
        <v>44804</v>
      </c>
      <c r="N316" s="50">
        <v>44804</v>
      </c>
      <c r="O316" s="50">
        <v>44799</v>
      </c>
      <c r="P316" t="s">
        <v>2232</v>
      </c>
      <c r="Q316" t="s">
        <v>2141</v>
      </c>
      <c r="S316" s="93">
        <v>0</v>
      </c>
      <c r="T316" t="s">
        <v>2233</v>
      </c>
      <c r="X316" s="93"/>
      <c r="Y316" t="s">
        <v>389</v>
      </c>
      <c r="Z316" t="s">
        <v>390</v>
      </c>
      <c r="AA316" t="s">
        <v>698</v>
      </c>
      <c r="AB316" t="s">
        <v>392</v>
      </c>
      <c r="AC316">
        <v>12204.20033</v>
      </c>
      <c r="AD316" s="93">
        <v>227025</v>
      </c>
      <c r="AH316" t="s">
        <v>1015</v>
      </c>
    </row>
    <row r="317" spans="1:34" x14ac:dyDescent="0.35">
      <c r="A317" t="s">
        <v>346</v>
      </c>
      <c r="B317" s="93">
        <v>12204</v>
      </c>
      <c r="C317" s="93">
        <v>200330</v>
      </c>
      <c r="E317" t="s">
        <v>396</v>
      </c>
      <c r="G317">
        <v>10077866</v>
      </c>
      <c r="H317">
        <v>19175677</v>
      </c>
      <c r="I317" t="s">
        <v>417</v>
      </c>
      <c r="J317">
        <v>8</v>
      </c>
      <c r="K317">
        <v>22</v>
      </c>
      <c r="L317" s="106">
        <v>-230500</v>
      </c>
      <c r="M317" s="93">
        <v>44804</v>
      </c>
      <c r="N317" s="50">
        <v>44804</v>
      </c>
      <c r="O317" s="50">
        <v>44799</v>
      </c>
      <c r="P317" t="s">
        <v>2234</v>
      </c>
      <c r="Q317" t="s">
        <v>2141</v>
      </c>
      <c r="S317" s="93">
        <v>0</v>
      </c>
      <c r="T317" t="s">
        <v>2235</v>
      </c>
      <c r="X317" s="93"/>
      <c r="Y317" t="s">
        <v>389</v>
      </c>
      <c r="Z317" t="s">
        <v>390</v>
      </c>
      <c r="AA317" t="s">
        <v>698</v>
      </c>
      <c r="AB317" t="s">
        <v>392</v>
      </c>
      <c r="AC317">
        <v>12204.20033</v>
      </c>
      <c r="AD317" s="93">
        <v>227027</v>
      </c>
      <c r="AH317" t="s">
        <v>1015</v>
      </c>
    </row>
    <row r="318" spans="1:34" x14ac:dyDescent="0.35">
      <c r="A318" t="s">
        <v>346</v>
      </c>
      <c r="B318" s="93">
        <v>12206</v>
      </c>
      <c r="C318" s="93">
        <v>200330</v>
      </c>
      <c r="E318" t="s">
        <v>396</v>
      </c>
      <c r="G318">
        <v>10077866</v>
      </c>
      <c r="H318">
        <v>19175677</v>
      </c>
      <c r="I318" t="s">
        <v>417</v>
      </c>
      <c r="J318">
        <v>8</v>
      </c>
      <c r="K318">
        <v>22</v>
      </c>
      <c r="L318" s="106">
        <v>-300000</v>
      </c>
      <c r="M318" s="93">
        <v>44804</v>
      </c>
      <c r="N318" s="50">
        <v>44804</v>
      </c>
      <c r="O318" s="50">
        <v>44799</v>
      </c>
      <c r="P318" t="s">
        <v>2236</v>
      </c>
      <c r="Q318" t="s">
        <v>2141</v>
      </c>
      <c r="S318" s="93">
        <v>0</v>
      </c>
      <c r="T318" t="s">
        <v>2237</v>
      </c>
      <c r="X318" s="93"/>
      <c r="Y318" t="s">
        <v>389</v>
      </c>
      <c r="Z318" t="s">
        <v>390</v>
      </c>
      <c r="AA318" t="s">
        <v>698</v>
      </c>
      <c r="AB318" t="s">
        <v>392</v>
      </c>
      <c r="AC318">
        <v>12206.20033</v>
      </c>
      <c r="AD318" s="93">
        <v>227028</v>
      </c>
      <c r="AH318" t="s">
        <v>1015</v>
      </c>
    </row>
    <row r="319" spans="1:34" x14ac:dyDescent="0.35">
      <c r="A319" t="s">
        <v>346</v>
      </c>
      <c r="B319" s="93">
        <v>12206</v>
      </c>
      <c r="C319" s="93">
        <v>200330</v>
      </c>
      <c r="E319" t="s">
        <v>396</v>
      </c>
      <c r="G319">
        <v>10077866</v>
      </c>
      <c r="H319">
        <v>19175677</v>
      </c>
      <c r="I319" t="s">
        <v>417</v>
      </c>
      <c r="J319">
        <v>8</v>
      </c>
      <c r="K319">
        <v>22</v>
      </c>
      <c r="L319" s="106">
        <v>-287420</v>
      </c>
      <c r="M319" s="93">
        <v>44804</v>
      </c>
      <c r="N319" s="50">
        <v>44804</v>
      </c>
      <c r="O319" s="50">
        <v>44799</v>
      </c>
      <c r="P319" t="s">
        <v>2238</v>
      </c>
      <c r="Q319" t="s">
        <v>2141</v>
      </c>
      <c r="S319" s="93">
        <v>0</v>
      </c>
      <c r="T319" t="s">
        <v>2239</v>
      </c>
      <c r="X319" s="93"/>
      <c r="Y319" t="s">
        <v>389</v>
      </c>
      <c r="Z319" t="s">
        <v>390</v>
      </c>
      <c r="AA319" t="s">
        <v>698</v>
      </c>
      <c r="AB319" t="s">
        <v>392</v>
      </c>
      <c r="AC319">
        <v>12206.20033</v>
      </c>
      <c r="AD319" s="93">
        <v>227029</v>
      </c>
      <c r="AH319" t="s">
        <v>1015</v>
      </c>
    </row>
    <row r="320" spans="1:34" x14ac:dyDescent="0.35">
      <c r="A320" t="s">
        <v>346</v>
      </c>
      <c r="B320" s="93">
        <v>12285</v>
      </c>
      <c r="C320" s="93">
        <v>200330</v>
      </c>
      <c r="E320" t="s">
        <v>396</v>
      </c>
      <c r="G320">
        <v>10071660</v>
      </c>
      <c r="H320">
        <v>19127433</v>
      </c>
      <c r="I320" t="s">
        <v>417</v>
      </c>
      <c r="J320">
        <v>8</v>
      </c>
      <c r="K320">
        <v>22</v>
      </c>
      <c r="L320" s="106">
        <v>50000</v>
      </c>
      <c r="M320" s="93">
        <v>44774</v>
      </c>
      <c r="N320" s="50">
        <v>44774</v>
      </c>
      <c r="O320" s="50">
        <v>44785</v>
      </c>
      <c r="P320" t="s">
        <v>2240</v>
      </c>
      <c r="Q320" t="s">
        <v>2241</v>
      </c>
      <c r="S320" s="93">
        <v>0</v>
      </c>
      <c r="T320" t="s">
        <v>2242</v>
      </c>
      <c r="X320" s="93"/>
      <c r="Y320" t="s">
        <v>389</v>
      </c>
      <c r="Z320" t="s">
        <v>390</v>
      </c>
      <c r="AA320" t="s">
        <v>881</v>
      </c>
      <c r="AB320" t="s">
        <v>610</v>
      </c>
      <c r="AC320">
        <v>12285.20033</v>
      </c>
      <c r="AD320" s="93">
        <v>197302</v>
      </c>
      <c r="AH320">
        <v>197302</v>
      </c>
    </row>
    <row r="321" spans="1:34" x14ac:dyDescent="0.35">
      <c r="A321" t="s">
        <v>346</v>
      </c>
      <c r="B321" s="93">
        <v>12285</v>
      </c>
      <c r="C321" s="93">
        <v>200330</v>
      </c>
      <c r="E321" t="s">
        <v>396</v>
      </c>
      <c r="G321">
        <v>10071660</v>
      </c>
      <c r="H321">
        <v>19127433</v>
      </c>
      <c r="I321" t="s">
        <v>417</v>
      </c>
      <c r="J321">
        <v>8</v>
      </c>
      <c r="K321">
        <v>22</v>
      </c>
      <c r="L321" s="106">
        <v>24591.040000000001</v>
      </c>
      <c r="M321" s="93">
        <v>44774</v>
      </c>
      <c r="N321" s="50">
        <v>44774</v>
      </c>
      <c r="O321" s="50">
        <v>44785</v>
      </c>
      <c r="P321" t="s">
        <v>2243</v>
      </c>
      <c r="Q321" t="s">
        <v>2241</v>
      </c>
      <c r="S321" s="93">
        <v>0</v>
      </c>
      <c r="T321" t="s">
        <v>452</v>
      </c>
      <c r="X321" s="93"/>
      <c r="Y321" t="s">
        <v>389</v>
      </c>
      <c r="Z321" t="s">
        <v>390</v>
      </c>
      <c r="AA321" t="s">
        <v>881</v>
      </c>
      <c r="AB321" t="s">
        <v>610</v>
      </c>
      <c r="AC321">
        <v>12285.20033</v>
      </c>
      <c r="AD321" s="93">
        <v>223558</v>
      </c>
      <c r="AH321">
        <v>223558</v>
      </c>
    </row>
    <row r="322" spans="1:34" x14ac:dyDescent="0.35">
      <c r="A322" t="s">
        <v>346</v>
      </c>
      <c r="B322" s="93">
        <v>12285</v>
      </c>
      <c r="C322" s="93">
        <v>200330</v>
      </c>
      <c r="E322" t="s">
        <v>396</v>
      </c>
      <c r="G322">
        <v>10076362</v>
      </c>
      <c r="H322">
        <v>19172633</v>
      </c>
      <c r="I322" t="s">
        <v>417</v>
      </c>
      <c r="J322">
        <v>8</v>
      </c>
      <c r="K322">
        <v>22</v>
      </c>
      <c r="L322" s="106">
        <v>200000</v>
      </c>
      <c r="M322" s="93">
        <v>44797</v>
      </c>
      <c r="N322" s="50">
        <v>44774</v>
      </c>
      <c r="O322" s="50">
        <v>44797</v>
      </c>
      <c r="P322" t="s">
        <v>2244</v>
      </c>
      <c r="Q322" t="s">
        <v>2244</v>
      </c>
      <c r="S322" s="93">
        <v>0</v>
      </c>
      <c r="T322" t="s">
        <v>2245</v>
      </c>
      <c r="X322" s="93"/>
      <c r="Y322" t="s">
        <v>389</v>
      </c>
      <c r="Z322" t="s">
        <v>390</v>
      </c>
      <c r="AA322" t="s">
        <v>881</v>
      </c>
      <c r="AB322" t="s">
        <v>610</v>
      </c>
      <c r="AC322">
        <v>12285.20033</v>
      </c>
      <c r="AD322" s="93">
        <v>197703</v>
      </c>
      <c r="AH322">
        <v>197703</v>
      </c>
    </row>
    <row r="323" spans="1:34" x14ac:dyDescent="0.35">
      <c r="A323" t="s">
        <v>346</v>
      </c>
      <c r="B323" s="93">
        <v>12292</v>
      </c>
      <c r="C323" s="93">
        <v>200330</v>
      </c>
      <c r="E323" t="s">
        <v>396</v>
      </c>
      <c r="G323">
        <v>10070373</v>
      </c>
      <c r="H323">
        <v>19127106</v>
      </c>
      <c r="I323" t="s">
        <v>417</v>
      </c>
      <c r="J323">
        <v>8</v>
      </c>
      <c r="K323">
        <v>22</v>
      </c>
      <c r="L323" s="106">
        <v>30493.279999999999</v>
      </c>
      <c r="M323" s="93">
        <v>44774</v>
      </c>
      <c r="N323" s="50">
        <v>44774</v>
      </c>
      <c r="O323" s="50">
        <v>44783</v>
      </c>
      <c r="Q323" t="s">
        <v>2246</v>
      </c>
      <c r="S323" s="93">
        <v>0</v>
      </c>
      <c r="T323" t="s">
        <v>2247</v>
      </c>
      <c r="X323" s="93"/>
      <c r="Y323" t="s">
        <v>389</v>
      </c>
      <c r="Z323" t="s">
        <v>390</v>
      </c>
      <c r="AA323" t="s">
        <v>881</v>
      </c>
      <c r="AB323" t="s">
        <v>610</v>
      </c>
      <c r="AC323">
        <v>12292.20033</v>
      </c>
      <c r="AD323" s="93">
        <v>219855</v>
      </c>
      <c r="AH323">
        <v>219855</v>
      </c>
    </row>
    <row r="324" spans="1:34" x14ac:dyDescent="0.35">
      <c r="A324" t="s">
        <v>346</v>
      </c>
      <c r="B324" s="93">
        <v>12292</v>
      </c>
      <c r="C324" s="93">
        <v>200330</v>
      </c>
      <c r="E324" t="s">
        <v>396</v>
      </c>
      <c r="G324">
        <v>10076358</v>
      </c>
      <c r="H324">
        <v>19172632</v>
      </c>
      <c r="I324" t="s">
        <v>417</v>
      </c>
      <c r="J324">
        <v>8</v>
      </c>
      <c r="K324">
        <v>22</v>
      </c>
      <c r="L324" s="106">
        <v>51000</v>
      </c>
      <c r="M324" s="93">
        <v>44774</v>
      </c>
      <c r="N324" s="50">
        <v>44774</v>
      </c>
      <c r="O324" s="50">
        <v>44797</v>
      </c>
      <c r="P324" t="s">
        <v>2248</v>
      </c>
      <c r="Q324" t="s">
        <v>2249</v>
      </c>
      <c r="S324" s="93">
        <v>0</v>
      </c>
      <c r="T324" t="s">
        <v>2250</v>
      </c>
      <c r="X324" s="93"/>
      <c r="Y324" t="s">
        <v>389</v>
      </c>
      <c r="Z324" t="s">
        <v>390</v>
      </c>
      <c r="AA324" t="s">
        <v>881</v>
      </c>
      <c r="AB324" t="s">
        <v>610</v>
      </c>
      <c r="AC324">
        <v>12292.20033</v>
      </c>
      <c r="AD324" s="93">
        <v>196866</v>
      </c>
      <c r="AH324">
        <v>196866</v>
      </c>
    </row>
    <row r="325" spans="1:34" x14ac:dyDescent="0.35">
      <c r="A325" t="s">
        <v>346</v>
      </c>
      <c r="B325" s="93">
        <v>12305</v>
      </c>
      <c r="C325" s="93">
        <v>200330</v>
      </c>
      <c r="E325" t="s">
        <v>396</v>
      </c>
      <c r="G325">
        <v>10074615</v>
      </c>
      <c r="H325">
        <v>19129459</v>
      </c>
      <c r="I325" t="s">
        <v>417</v>
      </c>
      <c r="J325">
        <v>8</v>
      </c>
      <c r="K325">
        <v>22</v>
      </c>
      <c r="L325" s="106">
        <v>15000</v>
      </c>
      <c r="M325" s="93">
        <v>44792</v>
      </c>
      <c r="N325" s="50">
        <v>44792</v>
      </c>
      <c r="O325" s="50">
        <v>44792</v>
      </c>
      <c r="P325" t="s">
        <v>2251</v>
      </c>
      <c r="Q325" t="s">
        <v>2252</v>
      </c>
      <c r="S325" s="93">
        <v>0</v>
      </c>
      <c r="T325" t="s">
        <v>2253</v>
      </c>
      <c r="W325" s="89">
        <v>44836</v>
      </c>
      <c r="X325" s="93"/>
      <c r="Y325" t="s">
        <v>389</v>
      </c>
      <c r="Z325" t="s">
        <v>390</v>
      </c>
      <c r="AA325" t="s">
        <v>438</v>
      </c>
      <c r="AB325" t="s">
        <v>2094</v>
      </c>
      <c r="AC325">
        <v>12305.20033</v>
      </c>
      <c r="AD325" s="93">
        <v>188216</v>
      </c>
      <c r="AH325">
        <v>188216</v>
      </c>
    </row>
    <row r="326" spans="1:34" x14ac:dyDescent="0.35">
      <c r="A326" t="s">
        <v>346</v>
      </c>
      <c r="B326" s="93">
        <v>12305</v>
      </c>
      <c r="C326" s="93">
        <v>200330</v>
      </c>
      <c r="E326" t="s">
        <v>396</v>
      </c>
      <c r="G326">
        <v>10074615</v>
      </c>
      <c r="H326">
        <v>19129459</v>
      </c>
      <c r="I326" t="s">
        <v>417</v>
      </c>
      <c r="J326">
        <v>8</v>
      </c>
      <c r="K326">
        <v>22</v>
      </c>
      <c r="L326" s="106">
        <v>5000</v>
      </c>
      <c r="M326" s="93">
        <v>44792</v>
      </c>
      <c r="N326" s="50">
        <v>44792</v>
      </c>
      <c r="O326" s="50">
        <v>44792</v>
      </c>
      <c r="P326" t="s">
        <v>2254</v>
      </c>
      <c r="Q326" t="s">
        <v>2252</v>
      </c>
      <c r="S326" s="93">
        <v>0</v>
      </c>
      <c r="T326" t="s">
        <v>2255</v>
      </c>
      <c r="W326" s="89">
        <v>44836</v>
      </c>
      <c r="X326" s="93"/>
      <c r="Y326" t="s">
        <v>389</v>
      </c>
      <c r="Z326" t="s">
        <v>390</v>
      </c>
      <c r="AA326" t="s">
        <v>438</v>
      </c>
      <c r="AB326" t="s">
        <v>2094</v>
      </c>
      <c r="AC326">
        <v>12305.20033</v>
      </c>
      <c r="AD326" s="93">
        <v>214745</v>
      </c>
      <c r="AH326">
        <v>214745</v>
      </c>
    </row>
    <row r="327" spans="1:34" x14ac:dyDescent="0.35">
      <c r="A327" t="s">
        <v>346</v>
      </c>
      <c r="B327" s="93">
        <v>12305</v>
      </c>
      <c r="C327" s="93">
        <v>200330</v>
      </c>
      <c r="E327" t="s">
        <v>396</v>
      </c>
      <c r="G327">
        <v>10074615</v>
      </c>
      <c r="H327">
        <v>19129459</v>
      </c>
      <c r="I327" t="s">
        <v>417</v>
      </c>
      <c r="J327">
        <v>8</v>
      </c>
      <c r="K327">
        <v>22</v>
      </c>
      <c r="L327" s="106">
        <v>10000</v>
      </c>
      <c r="M327" s="93">
        <v>44792</v>
      </c>
      <c r="N327" s="50">
        <v>44792</v>
      </c>
      <c r="O327" s="50">
        <v>44792</v>
      </c>
      <c r="P327" t="s">
        <v>2256</v>
      </c>
      <c r="Q327" t="s">
        <v>2252</v>
      </c>
      <c r="S327" s="93">
        <v>0</v>
      </c>
      <c r="T327" t="s">
        <v>2257</v>
      </c>
      <c r="W327" s="89">
        <v>44836</v>
      </c>
      <c r="X327" s="93"/>
      <c r="Y327" t="s">
        <v>389</v>
      </c>
      <c r="Z327" t="s">
        <v>390</v>
      </c>
      <c r="AA327" t="s">
        <v>438</v>
      </c>
      <c r="AB327" t="s">
        <v>2094</v>
      </c>
      <c r="AC327">
        <v>12305.20033</v>
      </c>
      <c r="AD327" s="93">
        <v>214846</v>
      </c>
      <c r="AH327">
        <v>214846</v>
      </c>
    </row>
    <row r="328" spans="1:34" x14ac:dyDescent="0.35">
      <c r="A328" t="s">
        <v>346</v>
      </c>
      <c r="B328" s="93">
        <v>12305</v>
      </c>
      <c r="C328" s="93">
        <v>200330</v>
      </c>
      <c r="E328" t="s">
        <v>396</v>
      </c>
      <c r="G328">
        <v>10074615</v>
      </c>
      <c r="H328">
        <v>19129459</v>
      </c>
      <c r="I328" t="s">
        <v>417</v>
      </c>
      <c r="J328">
        <v>8</v>
      </c>
      <c r="K328">
        <v>22</v>
      </c>
      <c r="L328" s="106">
        <v>35000</v>
      </c>
      <c r="M328" s="93">
        <v>44792</v>
      </c>
      <c r="N328" s="50">
        <v>44792</v>
      </c>
      <c r="O328" s="50">
        <v>44792</v>
      </c>
      <c r="P328" t="s">
        <v>2258</v>
      </c>
      <c r="Q328" t="s">
        <v>2252</v>
      </c>
      <c r="S328" s="93">
        <v>0</v>
      </c>
      <c r="T328" t="s">
        <v>2259</v>
      </c>
      <c r="W328" s="89">
        <v>44836</v>
      </c>
      <c r="X328" s="93"/>
      <c r="Y328" t="s">
        <v>389</v>
      </c>
      <c r="Z328" t="s">
        <v>390</v>
      </c>
      <c r="AA328" t="s">
        <v>438</v>
      </c>
      <c r="AB328" t="s">
        <v>2094</v>
      </c>
      <c r="AC328">
        <v>12305.20033</v>
      </c>
      <c r="AD328" s="93">
        <v>214998</v>
      </c>
      <c r="AH328">
        <v>214998</v>
      </c>
    </row>
    <row r="329" spans="1:34" x14ac:dyDescent="0.35">
      <c r="A329" t="s">
        <v>346</v>
      </c>
      <c r="B329" s="93">
        <v>12305</v>
      </c>
      <c r="C329" s="93">
        <v>200330</v>
      </c>
      <c r="E329" t="s">
        <v>396</v>
      </c>
      <c r="G329">
        <v>10075143</v>
      </c>
      <c r="H329">
        <v>19129492</v>
      </c>
      <c r="I329" t="s">
        <v>417</v>
      </c>
      <c r="J329">
        <v>8</v>
      </c>
      <c r="K329">
        <v>22</v>
      </c>
      <c r="L329" s="106">
        <v>8465.24</v>
      </c>
      <c r="M329" s="93">
        <v>44795</v>
      </c>
      <c r="N329" s="50">
        <v>44795</v>
      </c>
      <c r="O329" s="50">
        <v>44795</v>
      </c>
      <c r="P329" t="s">
        <v>2260</v>
      </c>
      <c r="Q329" t="s">
        <v>2261</v>
      </c>
      <c r="S329" s="93">
        <v>0</v>
      </c>
      <c r="T329" t="s">
        <v>2262</v>
      </c>
      <c r="W329" s="89">
        <v>44835</v>
      </c>
      <c r="X329" s="93"/>
      <c r="Y329" t="s">
        <v>389</v>
      </c>
      <c r="Z329" t="s">
        <v>390</v>
      </c>
      <c r="AA329" t="s">
        <v>438</v>
      </c>
      <c r="AB329" t="s">
        <v>2094</v>
      </c>
      <c r="AC329">
        <v>12305.20033</v>
      </c>
      <c r="AD329" s="93">
        <v>211700</v>
      </c>
      <c r="AH329">
        <v>211700</v>
      </c>
    </row>
    <row r="330" spans="1:34" x14ac:dyDescent="0.35">
      <c r="A330" t="s">
        <v>346</v>
      </c>
      <c r="B330" s="93">
        <v>12305</v>
      </c>
      <c r="C330" s="93">
        <v>200330</v>
      </c>
      <c r="E330" t="s">
        <v>396</v>
      </c>
      <c r="G330">
        <v>10077866</v>
      </c>
      <c r="H330">
        <v>19175677</v>
      </c>
      <c r="I330" t="s">
        <v>417</v>
      </c>
      <c r="J330">
        <v>8</v>
      </c>
      <c r="K330">
        <v>22</v>
      </c>
      <c r="L330" s="106">
        <v>-62550</v>
      </c>
      <c r="M330" s="93">
        <v>44804</v>
      </c>
      <c r="N330" s="50">
        <v>44804</v>
      </c>
      <c r="O330" s="50">
        <v>44799</v>
      </c>
      <c r="P330" t="s">
        <v>2263</v>
      </c>
      <c r="Q330" t="s">
        <v>2141</v>
      </c>
      <c r="S330" s="93">
        <v>0</v>
      </c>
      <c r="T330" t="s">
        <v>2264</v>
      </c>
      <c r="X330" s="93"/>
      <c r="Y330" t="s">
        <v>389</v>
      </c>
      <c r="Z330" t="s">
        <v>390</v>
      </c>
      <c r="AA330" t="s">
        <v>698</v>
      </c>
      <c r="AB330" t="s">
        <v>392</v>
      </c>
      <c r="AC330">
        <v>12305.20033</v>
      </c>
      <c r="AD330" s="93">
        <v>227092</v>
      </c>
      <c r="AH330" t="s">
        <v>1015</v>
      </c>
    </row>
    <row r="331" spans="1:34" x14ac:dyDescent="0.35">
      <c r="A331" t="s">
        <v>346</v>
      </c>
      <c r="B331" s="93">
        <v>12305</v>
      </c>
      <c r="C331" s="93">
        <v>200330</v>
      </c>
      <c r="E331" t="s">
        <v>396</v>
      </c>
      <c r="G331">
        <v>10077866</v>
      </c>
      <c r="H331">
        <v>19175677</v>
      </c>
      <c r="I331" t="s">
        <v>417</v>
      </c>
      <c r="J331">
        <v>8</v>
      </c>
      <c r="K331">
        <v>22</v>
      </c>
      <c r="L331" s="106">
        <v>-675641.25</v>
      </c>
      <c r="M331" s="93">
        <v>44804</v>
      </c>
      <c r="N331" s="50">
        <v>44804</v>
      </c>
      <c r="O331" s="50">
        <v>44799</v>
      </c>
      <c r="P331" t="s">
        <v>2265</v>
      </c>
      <c r="Q331" t="s">
        <v>2141</v>
      </c>
      <c r="S331" s="93">
        <v>0</v>
      </c>
      <c r="T331" t="s">
        <v>2266</v>
      </c>
      <c r="X331" s="93"/>
      <c r="Y331" t="s">
        <v>389</v>
      </c>
      <c r="Z331" t="s">
        <v>390</v>
      </c>
      <c r="AA331" t="s">
        <v>698</v>
      </c>
      <c r="AB331" t="s">
        <v>392</v>
      </c>
      <c r="AC331">
        <v>12305.20033</v>
      </c>
      <c r="AD331" s="93">
        <v>227093</v>
      </c>
      <c r="AH331" t="s">
        <v>1015</v>
      </c>
    </row>
    <row r="332" spans="1:34" x14ac:dyDescent="0.35">
      <c r="A332" t="s">
        <v>346</v>
      </c>
      <c r="B332" s="93">
        <v>12305</v>
      </c>
      <c r="C332" s="93">
        <v>200330</v>
      </c>
      <c r="E332" t="s">
        <v>396</v>
      </c>
      <c r="G332">
        <v>10077866</v>
      </c>
      <c r="H332">
        <v>19175677</v>
      </c>
      <c r="I332" t="s">
        <v>417</v>
      </c>
      <c r="J332">
        <v>8</v>
      </c>
      <c r="K332">
        <v>22</v>
      </c>
      <c r="L332" s="106">
        <v>-959930.3</v>
      </c>
      <c r="M332" s="93">
        <v>44804</v>
      </c>
      <c r="N332" s="50">
        <v>44804</v>
      </c>
      <c r="O332" s="50">
        <v>44799</v>
      </c>
      <c r="P332" t="s">
        <v>2267</v>
      </c>
      <c r="Q332" t="s">
        <v>2141</v>
      </c>
      <c r="S332" s="93">
        <v>0</v>
      </c>
      <c r="T332" t="s">
        <v>2268</v>
      </c>
      <c r="X332" s="93"/>
      <c r="Y332" t="s">
        <v>389</v>
      </c>
      <c r="Z332" t="s">
        <v>390</v>
      </c>
      <c r="AA332" t="s">
        <v>698</v>
      </c>
      <c r="AB332" t="s">
        <v>392</v>
      </c>
      <c r="AC332">
        <v>12305.20033</v>
      </c>
      <c r="AD332" s="93">
        <v>227094</v>
      </c>
      <c r="AH332" t="s">
        <v>1015</v>
      </c>
    </row>
    <row r="333" spans="1:34" x14ac:dyDescent="0.35">
      <c r="A333" t="s">
        <v>346</v>
      </c>
      <c r="B333" s="93">
        <v>12306</v>
      </c>
      <c r="C333" s="93">
        <v>200330</v>
      </c>
      <c r="E333" t="s">
        <v>396</v>
      </c>
      <c r="G333">
        <v>10070006</v>
      </c>
      <c r="H333">
        <v>19125832</v>
      </c>
      <c r="I333" t="s">
        <v>417</v>
      </c>
      <c r="J333">
        <v>8</v>
      </c>
      <c r="K333">
        <v>22</v>
      </c>
      <c r="L333" s="106">
        <v>-191785</v>
      </c>
      <c r="M333" s="93">
        <v>44782</v>
      </c>
      <c r="N333" s="50">
        <v>44782</v>
      </c>
      <c r="O333" s="50">
        <v>44782</v>
      </c>
      <c r="P333" t="s">
        <v>2269</v>
      </c>
      <c r="Q333" t="s">
        <v>2270</v>
      </c>
      <c r="S333" s="93">
        <v>0</v>
      </c>
      <c r="T333" t="s">
        <v>2271</v>
      </c>
      <c r="W333" s="89">
        <v>44775</v>
      </c>
      <c r="X333" s="93"/>
      <c r="Y333" t="s">
        <v>389</v>
      </c>
      <c r="Z333" t="s">
        <v>390</v>
      </c>
      <c r="AA333" t="s">
        <v>438</v>
      </c>
      <c r="AB333" t="s">
        <v>2094</v>
      </c>
      <c r="AC333">
        <v>12306.20033</v>
      </c>
      <c r="AD333" s="93">
        <v>224323</v>
      </c>
      <c r="AH333" t="s">
        <v>1015</v>
      </c>
    </row>
    <row r="334" spans="1:34" x14ac:dyDescent="0.35">
      <c r="A334" t="s">
        <v>346</v>
      </c>
      <c r="B334" s="93">
        <v>12306</v>
      </c>
      <c r="C334" s="93">
        <v>200330</v>
      </c>
      <c r="E334" t="s">
        <v>396</v>
      </c>
      <c r="G334">
        <v>10070006</v>
      </c>
      <c r="H334">
        <v>19125832</v>
      </c>
      <c r="I334" t="s">
        <v>417</v>
      </c>
      <c r="J334">
        <v>8</v>
      </c>
      <c r="K334">
        <v>22</v>
      </c>
      <c r="L334" s="106">
        <v>-71779.66</v>
      </c>
      <c r="M334" s="93">
        <v>44782</v>
      </c>
      <c r="N334" s="50">
        <v>44782</v>
      </c>
      <c r="O334" s="50">
        <v>44782</v>
      </c>
      <c r="P334" t="s">
        <v>2272</v>
      </c>
      <c r="Q334" t="s">
        <v>2270</v>
      </c>
      <c r="S334" s="93">
        <v>0</v>
      </c>
      <c r="T334" t="s">
        <v>2271</v>
      </c>
      <c r="W334" s="89">
        <v>44775</v>
      </c>
      <c r="X334" s="93"/>
      <c r="Y334" t="s">
        <v>389</v>
      </c>
      <c r="Z334" t="s">
        <v>390</v>
      </c>
      <c r="AA334" t="s">
        <v>438</v>
      </c>
      <c r="AB334" t="s">
        <v>2094</v>
      </c>
      <c r="AC334">
        <v>12306.20033</v>
      </c>
      <c r="AD334" s="93">
        <v>226962</v>
      </c>
      <c r="AH334" t="s">
        <v>1015</v>
      </c>
    </row>
    <row r="335" spans="1:34" x14ac:dyDescent="0.35">
      <c r="A335" t="s">
        <v>347</v>
      </c>
      <c r="B335" s="93">
        <v>12211</v>
      </c>
      <c r="C335" s="93">
        <v>200330</v>
      </c>
      <c r="E335" t="s">
        <v>382</v>
      </c>
      <c r="G335">
        <v>10066623</v>
      </c>
      <c r="H335">
        <v>1443781</v>
      </c>
      <c r="I335" t="s">
        <v>383</v>
      </c>
      <c r="J335">
        <v>8</v>
      </c>
      <c r="K335">
        <v>22</v>
      </c>
      <c r="L335" s="106">
        <v>97500</v>
      </c>
      <c r="M335" s="93">
        <v>44708</v>
      </c>
      <c r="N335" s="50">
        <v>44774</v>
      </c>
      <c r="O335" s="50">
        <v>44774</v>
      </c>
      <c r="P335" t="s">
        <v>474</v>
      </c>
      <c r="Q335" t="s">
        <v>43</v>
      </c>
      <c r="R335" t="s">
        <v>2273</v>
      </c>
      <c r="S335" s="93" t="s">
        <v>476</v>
      </c>
      <c r="T335" t="s">
        <v>477</v>
      </c>
      <c r="X335" s="93"/>
      <c r="Y335" t="s">
        <v>389</v>
      </c>
      <c r="Z335" t="s">
        <v>390</v>
      </c>
      <c r="AA335" t="s">
        <v>391</v>
      </c>
      <c r="AB335" t="s">
        <v>392</v>
      </c>
      <c r="AC335">
        <v>12211.20033</v>
      </c>
      <c r="AD335" s="93">
        <v>222606</v>
      </c>
      <c r="AH335">
        <v>222606</v>
      </c>
    </row>
    <row r="336" spans="1:34" x14ac:dyDescent="0.35">
      <c r="A336" t="s">
        <v>347</v>
      </c>
      <c r="B336" s="93">
        <v>12211</v>
      </c>
      <c r="C336" s="93">
        <v>200330</v>
      </c>
      <c r="E336" t="s">
        <v>396</v>
      </c>
      <c r="G336">
        <v>10067729</v>
      </c>
      <c r="H336">
        <v>19125526</v>
      </c>
      <c r="I336" t="s">
        <v>417</v>
      </c>
      <c r="J336">
        <v>8</v>
      </c>
      <c r="K336">
        <v>22</v>
      </c>
      <c r="L336" s="106">
        <v>125100</v>
      </c>
      <c r="M336" s="93">
        <v>44804</v>
      </c>
      <c r="N336" s="50">
        <v>44804</v>
      </c>
      <c r="O336" s="50">
        <v>44776</v>
      </c>
      <c r="P336" t="s">
        <v>461</v>
      </c>
      <c r="Q336" t="s">
        <v>2274</v>
      </c>
      <c r="S336" s="93">
        <v>0</v>
      </c>
      <c r="T336" t="s">
        <v>462</v>
      </c>
      <c r="X336" s="93"/>
      <c r="Y336" t="s">
        <v>389</v>
      </c>
      <c r="Z336" t="s">
        <v>390</v>
      </c>
      <c r="AA336" t="s">
        <v>458</v>
      </c>
      <c r="AB336" t="s">
        <v>392</v>
      </c>
      <c r="AC336">
        <v>12211.20033</v>
      </c>
      <c r="AD336" s="93">
        <v>223135</v>
      </c>
      <c r="AH336">
        <v>223135</v>
      </c>
    </row>
    <row r="337" spans="1:34" x14ac:dyDescent="0.35">
      <c r="A337" t="s">
        <v>347</v>
      </c>
      <c r="B337" s="93">
        <v>12211</v>
      </c>
      <c r="C337" s="93">
        <v>200330</v>
      </c>
      <c r="E337" t="s">
        <v>396</v>
      </c>
      <c r="G337">
        <v>10077866</v>
      </c>
      <c r="H337">
        <v>19175677</v>
      </c>
      <c r="I337" t="s">
        <v>417</v>
      </c>
      <c r="J337">
        <v>8</v>
      </c>
      <c r="K337">
        <v>22</v>
      </c>
      <c r="L337" s="106">
        <v>-157875</v>
      </c>
      <c r="M337" s="93">
        <v>44804</v>
      </c>
      <c r="N337" s="50">
        <v>44804</v>
      </c>
      <c r="O337" s="50">
        <v>44799</v>
      </c>
      <c r="P337" t="s">
        <v>2275</v>
      </c>
      <c r="Q337" t="s">
        <v>2141</v>
      </c>
      <c r="S337" s="93">
        <v>0</v>
      </c>
      <c r="T337" t="s">
        <v>2276</v>
      </c>
      <c r="X337" s="93"/>
      <c r="Y337" t="s">
        <v>389</v>
      </c>
      <c r="Z337" t="s">
        <v>390</v>
      </c>
      <c r="AA337" t="s">
        <v>698</v>
      </c>
      <c r="AB337" t="s">
        <v>392</v>
      </c>
      <c r="AC337">
        <v>12211.20033</v>
      </c>
      <c r="AD337" s="93">
        <v>227031</v>
      </c>
      <c r="AH337" t="s">
        <v>1015</v>
      </c>
    </row>
    <row r="338" spans="1:34" x14ac:dyDescent="0.35">
      <c r="A338" t="s">
        <v>347</v>
      </c>
      <c r="B338" s="93">
        <v>12211</v>
      </c>
      <c r="C338" s="93">
        <v>200330</v>
      </c>
      <c r="E338" t="s">
        <v>396</v>
      </c>
      <c r="G338">
        <v>10077866</v>
      </c>
      <c r="H338">
        <v>19175677</v>
      </c>
      <c r="I338" t="s">
        <v>417</v>
      </c>
      <c r="J338">
        <v>8</v>
      </c>
      <c r="K338">
        <v>22</v>
      </c>
      <c r="L338" s="106">
        <v>-170070</v>
      </c>
      <c r="M338" s="93">
        <v>44804</v>
      </c>
      <c r="N338" s="50">
        <v>44804</v>
      </c>
      <c r="O338" s="50">
        <v>44799</v>
      </c>
      <c r="P338" t="s">
        <v>2277</v>
      </c>
      <c r="Q338" t="s">
        <v>2141</v>
      </c>
      <c r="S338" s="93">
        <v>0</v>
      </c>
      <c r="T338" t="s">
        <v>2278</v>
      </c>
      <c r="X338" s="93"/>
      <c r="Y338" t="s">
        <v>389</v>
      </c>
      <c r="Z338" t="s">
        <v>390</v>
      </c>
      <c r="AA338" t="s">
        <v>698</v>
      </c>
      <c r="AB338" t="s">
        <v>392</v>
      </c>
      <c r="AC338">
        <v>12211.20033</v>
      </c>
      <c r="AD338" s="93">
        <v>227032</v>
      </c>
      <c r="AH338" t="s">
        <v>1015</v>
      </c>
    </row>
    <row r="339" spans="1:34" x14ac:dyDescent="0.35">
      <c r="A339" t="s">
        <v>347</v>
      </c>
      <c r="B339" s="93">
        <v>12211</v>
      </c>
      <c r="C339" s="93">
        <v>200330</v>
      </c>
      <c r="E339" t="s">
        <v>396</v>
      </c>
      <c r="G339">
        <v>10077866</v>
      </c>
      <c r="H339">
        <v>19175677</v>
      </c>
      <c r="I339" t="s">
        <v>417</v>
      </c>
      <c r="J339">
        <v>8</v>
      </c>
      <c r="K339">
        <v>22</v>
      </c>
      <c r="L339" s="106">
        <v>-100000</v>
      </c>
      <c r="M339" s="93">
        <v>44804</v>
      </c>
      <c r="N339" s="50">
        <v>44804</v>
      </c>
      <c r="O339" s="50">
        <v>44799</v>
      </c>
      <c r="P339" t="s">
        <v>2279</v>
      </c>
      <c r="Q339" t="s">
        <v>2141</v>
      </c>
      <c r="S339" s="93">
        <v>0</v>
      </c>
      <c r="T339" t="s">
        <v>2280</v>
      </c>
      <c r="X339" s="93"/>
      <c r="Y339" t="s">
        <v>389</v>
      </c>
      <c r="Z339" t="s">
        <v>390</v>
      </c>
      <c r="AA339" t="s">
        <v>698</v>
      </c>
      <c r="AB339" t="s">
        <v>392</v>
      </c>
      <c r="AC339">
        <v>12211.20033</v>
      </c>
      <c r="AD339" s="93">
        <v>227033</v>
      </c>
      <c r="AH339" t="s">
        <v>1015</v>
      </c>
    </row>
    <row r="340" spans="1:34" x14ac:dyDescent="0.35">
      <c r="A340" t="s">
        <v>347</v>
      </c>
      <c r="B340" s="93">
        <v>12211</v>
      </c>
      <c r="C340" s="93">
        <v>200330</v>
      </c>
      <c r="E340" t="s">
        <v>396</v>
      </c>
      <c r="G340">
        <v>10077866</v>
      </c>
      <c r="H340">
        <v>19175677</v>
      </c>
      <c r="I340" t="s">
        <v>417</v>
      </c>
      <c r="J340">
        <v>8</v>
      </c>
      <c r="K340">
        <v>22</v>
      </c>
      <c r="L340" s="106">
        <v>-94500</v>
      </c>
      <c r="M340" s="93">
        <v>44804</v>
      </c>
      <c r="N340" s="50">
        <v>44804</v>
      </c>
      <c r="O340" s="50">
        <v>44799</v>
      </c>
      <c r="P340" t="s">
        <v>2281</v>
      </c>
      <c r="Q340" t="s">
        <v>2141</v>
      </c>
      <c r="S340" s="93">
        <v>0</v>
      </c>
      <c r="T340" t="s">
        <v>2282</v>
      </c>
      <c r="X340" s="93"/>
      <c r="Y340" t="s">
        <v>389</v>
      </c>
      <c r="Z340" t="s">
        <v>390</v>
      </c>
      <c r="AA340" t="s">
        <v>698</v>
      </c>
      <c r="AB340" t="s">
        <v>392</v>
      </c>
      <c r="AC340">
        <v>12211.20033</v>
      </c>
      <c r="AD340" s="93">
        <v>227034</v>
      </c>
      <c r="AH340" t="s">
        <v>1015</v>
      </c>
    </row>
    <row r="341" spans="1:34" x14ac:dyDescent="0.35">
      <c r="A341" t="s">
        <v>347</v>
      </c>
      <c r="B341" s="93">
        <v>12230</v>
      </c>
      <c r="C341" s="93">
        <v>200330</v>
      </c>
      <c r="E341" t="s">
        <v>396</v>
      </c>
      <c r="G341">
        <v>10072828</v>
      </c>
      <c r="H341">
        <v>19127600</v>
      </c>
      <c r="I341" t="s">
        <v>417</v>
      </c>
      <c r="J341">
        <v>8</v>
      </c>
      <c r="K341">
        <v>22</v>
      </c>
      <c r="L341" s="106">
        <v>7500</v>
      </c>
      <c r="M341" s="93">
        <v>44789</v>
      </c>
      <c r="N341" s="50">
        <v>44789</v>
      </c>
      <c r="O341" s="50">
        <v>44789</v>
      </c>
      <c r="P341" t="s">
        <v>2283</v>
      </c>
      <c r="Q341" t="s">
        <v>2284</v>
      </c>
      <c r="S341" s="93">
        <v>0</v>
      </c>
      <c r="T341" t="s">
        <v>2285</v>
      </c>
      <c r="X341" s="93"/>
      <c r="Y341" t="s">
        <v>389</v>
      </c>
      <c r="Z341" t="s">
        <v>390</v>
      </c>
      <c r="AA341" t="s">
        <v>694</v>
      </c>
      <c r="AB341" t="s">
        <v>392</v>
      </c>
      <c r="AC341">
        <v>12230.20033</v>
      </c>
      <c r="AD341" s="93">
        <v>195387</v>
      </c>
      <c r="AH341">
        <v>195387</v>
      </c>
    </row>
    <row r="342" spans="1:34" x14ac:dyDescent="0.35">
      <c r="A342" t="s">
        <v>347</v>
      </c>
      <c r="B342" s="93">
        <v>12230</v>
      </c>
      <c r="C342" s="93">
        <v>200330</v>
      </c>
      <c r="E342" t="s">
        <v>396</v>
      </c>
      <c r="G342">
        <v>10072828</v>
      </c>
      <c r="H342">
        <v>19127600</v>
      </c>
      <c r="I342" t="s">
        <v>417</v>
      </c>
      <c r="J342">
        <v>8</v>
      </c>
      <c r="K342">
        <v>22</v>
      </c>
      <c r="L342" s="106">
        <v>5000</v>
      </c>
      <c r="M342" s="93">
        <v>44789</v>
      </c>
      <c r="N342" s="50">
        <v>44789</v>
      </c>
      <c r="O342" s="50">
        <v>44789</v>
      </c>
      <c r="P342" t="s">
        <v>2286</v>
      </c>
      <c r="Q342" t="s">
        <v>2284</v>
      </c>
      <c r="S342" s="93">
        <v>0</v>
      </c>
      <c r="T342" t="s">
        <v>2287</v>
      </c>
      <c r="X342" s="93"/>
      <c r="Y342" t="s">
        <v>389</v>
      </c>
      <c r="Z342" t="s">
        <v>390</v>
      </c>
      <c r="AA342" t="s">
        <v>694</v>
      </c>
      <c r="AB342" t="s">
        <v>392</v>
      </c>
      <c r="AC342">
        <v>12230.20033</v>
      </c>
      <c r="AD342" s="93">
        <v>216343</v>
      </c>
      <c r="AH342">
        <v>216343</v>
      </c>
    </row>
    <row r="343" spans="1:34" x14ac:dyDescent="0.35">
      <c r="A343" t="s">
        <v>347</v>
      </c>
      <c r="B343" s="93">
        <v>12230</v>
      </c>
      <c r="C343" s="93">
        <v>200330</v>
      </c>
      <c r="E343" t="s">
        <v>396</v>
      </c>
      <c r="G343">
        <v>10077866</v>
      </c>
      <c r="H343">
        <v>19175677</v>
      </c>
      <c r="I343" t="s">
        <v>417</v>
      </c>
      <c r="J343">
        <v>8</v>
      </c>
      <c r="K343">
        <v>22</v>
      </c>
      <c r="L343" s="106">
        <v>-50000</v>
      </c>
      <c r="M343" s="93">
        <v>44804</v>
      </c>
      <c r="N343" s="50">
        <v>44804</v>
      </c>
      <c r="O343" s="50">
        <v>44799</v>
      </c>
      <c r="P343" t="s">
        <v>2288</v>
      </c>
      <c r="Q343" t="s">
        <v>2141</v>
      </c>
      <c r="S343" s="93">
        <v>0</v>
      </c>
      <c r="T343" t="s">
        <v>2289</v>
      </c>
      <c r="X343" s="93"/>
      <c r="Y343" t="s">
        <v>389</v>
      </c>
      <c r="Z343" t="s">
        <v>390</v>
      </c>
      <c r="AA343" t="s">
        <v>698</v>
      </c>
      <c r="AB343" t="s">
        <v>392</v>
      </c>
      <c r="AC343">
        <v>12230.20033</v>
      </c>
      <c r="AD343" s="93">
        <v>227035</v>
      </c>
      <c r="AH343" t="s">
        <v>1015</v>
      </c>
    </row>
    <row r="344" spans="1:34" x14ac:dyDescent="0.35">
      <c r="A344" t="s">
        <v>347</v>
      </c>
      <c r="B344" s="93">
        <v>12230</v>
      </c>
      <c r="C344" s="93">
        <v>200330</v>
      </c>
      <c r="E344" t="s">
        <v>396</v>
      </c>
      <c r="G344">
        <v>10077866</v>
      </c>
      <c r="H344">
        <v>19175677</v>
      </c>
      <c r="I344" t="s">
        <v>417</v>
      </c>
      <c r="J344">
        <v>8</v>
      </c>
      <c r="K344">
        <v>22</v>
      </c>
      <c r="L344" s="106">
        <v>-2000</v>
      </c>
      <c r="M344" s="93">
        <v>44804</v>
      </c>
      <c r="N344" s="50">
        <v>44804</v>
      </c>
      <c r="O344" s="50">
        <v>44799</v>
      </c>
      <c r="P344" t="s">
        <v>2290</v>
      </c>
      <c r="Q344" t="s">
        <v>2141</v>
      </c>
      <c r="S344" s="93">
        <v>0</v>
      </c>
      <c r="T344" t="s">
        <v>2291</v>
      </c>
      <c r="X344" s="93"/>
      <c r="Y344" t="s">
        <v>389</v>
      </c>
      <c r="Z344" t="s">
        <v>390</v>
      </c>
      <c r="AA344" t="s">
        <v>698</v>
      </c>
      <c r="AB344" t="s">
        <v>392</v>
      </c>
      <c r="AC344">
        <v>12230.20033</v>
      </c>
      <c r="AD344" s="93">
        <v>227036</v>
      </c>
      <c r="AH344" t="s">
        <v>1015</v>
      </c>
    </row>
    <row r="345" spans="1:34" x14ac:dyDescent="0.35">
      <c r="A345" t="s">
        <v>347</v>
      </c>
      <c r="B345" s="93">
        <v>12234</v>
      </c>
      <c r="C345" s="93">
        <v>200330</v>
      </c>
      <c r="E345" t="s">
        <v>396</v>
      </c>
      <c r="G345">
        <v>10077866</v>
      </c>
      <c r="H345">
        <v>19175677</v>
      </c>
      <c r="I345" t="s">
        <v>417</v>
      </c>
      <c r="J345">
        <v>8</v>
      </c>
      <c r="K345">
        <v>22</v>
      </c>
      <c r="L345" s="106">
        <v>-210000</v>
      </c>
      <c r="M345" s="93">
        <v>44804</v>
      </c>
      <c r="N345" s="50">
        <v>44804</v>
      </c>
      <c r="O345" s="50">
        <v>44799</v>
      </c>
      <c r="P345" t="s">
        <v>2292</v>
      </c>
      <c r="Q345" t="s">
        <v>2141</v>
      </c>
      <c r="S345" s="93">
        <v>0</v>
      </c>
      <c r="T345" t="s">
        <v>2293</v>
      </c>
      <c r="X345" s="93"/>
      <c r="Y345" t="s">
        <v>389</v>
      </c>
      <c r="Z345" t="s">
        <v>390</v>
      </c>
      <c r="AA345" t="s">
        <v>698</v>
      </c>
      <c r="AB345" t="s">
        <v>392</v>
      </c>
      <c r="AC345">
        <v>12234.20033</v>
      </c>
      <c r="AD345" s="93">
        <v>227038</v>
      </c>
      <c r="AH345" t="s">
        <v>1015</v>
      </c>
    </row>
    <row r="346" spans="1:34" x14ac:dyDescent="0.35">
      <c r="A346" t="s">
        <v>347</v>
      </c>
      <c r="B346" s="93">
        <v>12234</v>
      </c>
      <c r="C346" s="93">
        <v>200330</v>
      </c>
      <c r="E346" t="s">
        <v>396</v>
      </c>
      <c r="G346">
        <v>10077866</v>
      </c>
      <c r="H346">
        <v>19175677</v>
      </c>
      <c r="I346" t="s">
        <v>417</v>
      </c>
      <c r="J346">
        <v>8</v>
      </c>
      <c r="K346">
        <v>22</v>
      </c>
      <c r="L346" s="106">
        <v>-149900</v>
      </c>
      <c r="M346" s="93">
        <v>44804</v>
      </c>
      <c r="N346" s="50">
        <v>44804</v>
      </c>
      <c r="O346" s="50">
        <v>44799</v>
      </c>
      <c r="P346" t="s">
        <v>2294</v>
      </c>
      <c r="Q346" t="s">
        <v>2141</v>
      </c>
      <c r="S346" s="93">
        <v>0</v>
      </c>
      <c r="T346" t="s">
        <v>2295</v>
      </c>
      <c r="X346" s="93"/>
      <c r="Y346" t="s">
        <v>389</v>
      </c>
      <c r="Z346" t="s">
        <v>390</v>
      </c>
      <c r="AA346" t="s">
        <v>698</v>
      </c>
      <c r="AB346" t="s">
        <v>392</v>
      </c>
      <c r="AC346">
        <v>12234.20033</v>
      </c>
      <c r="AD346" s="93">
        <v>227039</v>
      </c>
      <c r="AH346" t="s">
        <v>1015</v>
      </c>
    </row>
    <row r="347" spans="1:34" x14ac:dyDescent="0.35">
      <c r="A347" t="s">
        <v>347</v>
      </c>
      <c r="B347" s="93">
        <v>12234</v>
      </c>
      <c r="C347" s="93">
        <v>200330</v>
      </c>
      <c r="E347" t="s">
        <v>396</v>
      </c>
      <c r="G347">
        <v>10077866</v>
      </c>
      <c r="H347">
        <v>19175677</v>
      </c>
      <c r="I347" t="s">
        <v>417</v>
      </c>
      <c r="J347">
        <v>8</v>
      </c>
      <c r="K347">
        <v>22</v>
      </c>
      <c r="L347" s="106">
        <v>-132000</v>
      </c>
      <c r="M347" s="93">
        <v>44804</v>
      </c>
      <c r="N347" s="50">
        <v>44804</v>
      </c>
      <c r="O347" s="50">
        <v>44799</v>
      </c>
      <c r="P347" t="s">
        <v>2296</v>
      </c>
      <c r="Q347" t="s">
        <v>2141</v>
      </c>
      <c r="S347" s="93">
        <v>0</v>
      </c>
      <c r="T347" t="s">
        <v>2297</v>
      </c>
      <c r="X347" s="93"/>
      <c r="Y347" t="s">
        <v>389</v>
      </c>
      <c r="Z347" t="s">
        <v>390</v>
      </c>
      <c r="AA347" t="s">
        <v>698</v>
      </c>
      <c r="AB347" t="s">
        <v>392</v>
      </c>
      <c r="AC347">
        <v>12234.20033</v>
      </c>
      <c r="AD347" s="93">
        <v>227040</v>
      </c>
      <c r="AH347" t="s">
        <v>1015</v>
      </c>
    </row>
    <row r="348" spans="1:34" x14ac:dyDescent="0.35">
      <c r="A348" t="s">
        <v>347</v>
      </c>
      <c r="B348" s="93">
        <v>12234</v>
      </c>
      <c r="C348" s="93">
        <v>200330</v>
      </c>
      <c r="E348" t="s">
        <v>396</v>
      </c>
      <c r="G348">
        <v>10077866</v>
      </c>
      <c r="H348">
        <v>19175677</v>
      </c>
      <c r="I348" t="s">
        <v>417</v>
      </c>
      <c r="J348">
        <v>8</v>
      </c>
      <c r="K348">
        <v>22</v>
      </c>
      <c r="L348" s="106">
        <v>-25000</v>
      </c>
      <c r="M348" s="93">
        <v>44804</v>
      </c>
      <c r="N348" s="50">
        <v>44804</v>
      </c>
      <c r="O348" s="50">
        <v>44799</v>
      </c>
      <c r="P348" t="s">
        <v>2298</v>
      </c>
      <c r="Q348" t="s">
        <v>2141</v>
      </c>
      <c r="S348" s="93">
        <v>0</v>
      </c>
      <c r="T348" t="s">
        <v>2299</v>
      </c>
      <c r="X348" s="93"/>
      <c r="Y348" t="s">
        <v>389</v>
      </c>
      <c r="Z348" t="s">
        <v>390</v>
      </c>
      <c r="AA348" t="s">
        <v>698</v>
      </c>
      <c r="AB348" t="s">
        <v>392</v>
      </c>
      <c r="AC348">
        <v>12234.20033</v>
      </c>
      <c r="AD348" s="93">
        <v>227041</v>
      </c>
      <c r="AH348" t="s">
        <v>1015</v>
      </c>
    </row>
    <row r="349" spans="1:34" x14ac:dyDescent="0.35">
      <c r="A349" t="s">
        <v>347</v>
      </c>
      <c r="B349" s="93">
        <v>12277</v>
      </c>
      <c r="C349" s="93">
        <v>200330</v>
      </c>
      <c r="E349" t="s">
        <v>396</v>
      </c>
      <c r="G349">
        <v>10074631</v>
      </c>
      <c r="H349">
        <v>19129464</v>
      </c>
      <c r="I349" t="s">
        <v>417</v>
      </c>
      <c r="J349">
        <v>8</v>
      </c>
      <c r="K349">
        <v>22</v>
      </c>
      <c r="L349" s="106">
        <v>150000</v>
      </c>
      <c r="M349" s="93">
        <v>44804</v>
      </c>
      <c r="N349" s="50">
        <v>44804</v>
      </c>
      <c r="O349" s="50">
        <v>44792</v>
      </c>
      <c r="P349" t="s">
        <v>2300</v>
      </c>
      <c r="Q349" t="s">
        <v>2300</v>
      </c>
      <c r="S349" s="93">
        <v>0</v>
      </c>
      <c r="T349" t="s">
        <v>2301</v>
      </c>
      <c r="W349" s="89">
        <v>44775</v>
      </c>
      <c r="X349" s="93"/>
      <c r="Y349" t="s">
        <v>389</v>
      </c>
      <c r="Z349" t="s">
        <v>390</v>
      </c>
      <c r="AA349" t="s">
        <v>522</v>
      </c>
      <c r="AB349" t="s">
        <v>392</v>
      </c>
      <c r="AC349">
        <v>12277.20033</v>
      </c>
      <c r="AD349" s="93">
        <v>183505</v>
      </c>
      <c r="AH349">
        <v>183505</v>
      </c>
    </row>
    <row r="350" spans="1:34" x14ac:dyDescent="0.35">
      <c r="A350" t="s">
        <v>347</v>
      </c>
      <c r="B350" s="93">
        <v>12277</v>
      </c>
      <c r="C350" s="93">
        <v>200330</v>
      </c>
      <c r="E350" t="s">
        <v>396</v>
      </c>
      <c r="G350">
        <v>10074632</v>
      </c>
      <c r="H350">
        <v>19129465</v>
      </c>
      <c r="I350" t="s">
        <v>417</v>
      </c>
      <c r="J350">
        <v>8</v>
      </c>
      <c r="K350">
        <v>22</v>
      </c>
      <c r="L350" s="106">
        <v>25000</v>
      </c>
      <c r="M350" s="93">
        <v>44804</v>
      </c>
      <c r="N350" s="50">
        <v>44804</v>
      </c>
      <c r="O350" s="50">
        <v>44792</v>
      </c>
      <c r="P350" t="s">
        <v>2302</v>
      </c>
      <c r="Q350" t="s">
        <v>2302</v>
      </c>
      <c r="S350" s="93">
        <v>0</v>
      </c>
      <c r="T350" t="s">
        <v>2303</v>
      </c>
      <c r="W350" s="89">
        <v>44775</v>
      </c>
      <c r="X350" s="93"/>
      <c r="Y350" t="s">
        <v>389</v>
      </c>
      <c r="Z350" t="s">
        <v>390</v>
      </c>
      <c r="AA350" t="s">
        <v>522</v>
      </c>
      <c r="AB350" t="s">
        <v>392</v>
      </c>
      <c r="AC350">
        <v>12277.20033</v>
      </c>
      <c r="AD350" s="93">
        <v>186242</v>
      </c>
      <c r="AH350">
        <v>186242</v>
      </c>
    </row>
    <row r="351" spans="1:34" x14ac:dyDescent="0.35">
      <c r="A351" t="s">
        <v>347</v>
      </c>
      <c r="B351" s="93">
        <v>12277</v>
      </c>
      <c r="C351" s="93">
        <v>200330</v>
      </c>
      <c r="E351" t="s">
        <v>396</v>
      </c>
      <c r="G351">
        <v>10074816</v>
      </c>
      <c r="H351">
        <v>19129490</v>
      </c>
      <c r="I351" t="s">
        <v>417</v>
      </c>
      <c r="J351">
        <v>8</v>
      </c>
      <c r="K351">
        <v>22</v>
      </c>
      <c r="L351" s="106">
        <v>42500</v>
      </c>
      <c r="M351" s="93">
        <v>44804</v>
      </c>
      <c r="N351" s="50">
        <v>44804</v>
      </c>
      <c r="O351" s="50">
        <v>44792</v>
      </c>
      <c r="P351" t="s">
        <v>2304</v>
      </c>
      <c r="Q351" t="s">
        <v>2304</v>
      </c>
      <c r="S351" s="93">
        <v>0</v>
      </c>
      <c r="T351" t="s">
        <v>2305</v>
      </c>
      <c r="W351" s="89">
        <v>44775</v>
      </c>
      <c r="X351" s="93"/>
      <c r="Y351" t="s">
        <v>389</v>
      </c>
      <c r="Z351" t="s">
        <v>390</v>
      </c>
      <c r="AA351" t="s">
        <v>522</v>
      </c>
      <c r="AB351" t="s">
        <v>392</v>
      </c>
      <c r="AC351">
        <v>12277.20033</v>
      </c>
      <c r="AD351" s="93">
        <v>183484</v>
      </c>
      <c r="AH351">
        <v>183484</v>
      </c>
    </row>
    <row r="352" spans="1:34" x14ac:dyDescent="0.35">
      <c r="A352" t="s">
        <v>347</v>
      </c>
      <c r="B352" s="93">
        <v>12291</v>
      </c>
      <c r="C352" s="93">
        <v>200330</v>
      </c>
      <c r="E352" t="s">
        <v>382</v>
      </c>
      <c r="G352">
        <v>10074818</v>
      </c>
      <c r="H352">
        <v>1445884</v>
      </c>
      <c r="I352" t="s">
        <v>383</v>
      </c>
      <c r="J352">
        <v>8</v>
      </c>
      <c r="K352">
        <v>22</v>
      </c>
      <c r="L352" s="106">
        <v>1327650</v>
      </c>
      <c r="M352" s="93">
        <v>44782</v>
      </c>
      <c r="N352" s="50">
        <v>44792</v>
      </c>
      <c r="O352" s="50">
        <v>44792</v>
      </c>
      <c r="P352" t="s">
        <v>2306</v>
      </c>
      <c r="Q352" t="s">
        <v>90</v>
      </c>
      <c r="R352" t="s">
        <v>2307</v>
      </c>
      <c r="S352" s="93" t="s">
        <v>2308</v>
      </c>
      <c r="T352" t="s">
        <v>2309</v>
      </c>
      <c r="X352" s="93"/>
      <c r="Y352" t="s">
        <v>389</v>
      </c>
      <c r="Z352" t="s">
        <v>390</v>
      </c>
      <c r="AA352" t="s">
        <v>391</v>
      </c>
      <c r="AB352" t="s">
        <v>392</v>
      </c>
      <c r="AC352">
        <v>12291.20033</v>
      </c>
      <c r="AD352" s="93">
        <v>227067</v>
      </c>
      <c r="AH352" t="s">
        <v>1015</v>
      </c>
    </row>
    <row r="353" spans="1:34" x14ac:dyDescent="0.35">
      <c r="A353" t="s">
        <v>347</v>
      </c>
      <c r="B353" s="93">
        <v>12291</v>
      </c>
      <c r="C353" s="93">
        <v>200330</v>
      </c>
      <c r="E353" t="s">
        <v>396</v>
      </c>
      <c r="G353">
        <v>10074646</v>
      </c>
      <c r="H353">
        <v>19129467</v>
      </c>
      <c r="I353" t="s">
        <v>417</v>
      </c>
      <c r="J353">
        <v>8</v>
      </c>
      <c r="K353">
        <v>22</v>
      </c>
      <c r="L353" s="106">
        <v>50000</v>
      </c>
      <c r="M353" s="93">
        <v>44804</v>
      </c>
      <c r="N353" s="50">
        <v>44804</v>
      </c>
      <c r="O353" s="50">
        <v>44792</v>
      </c>
      <c r="P353" t="s">
        <v>2310</v>
      </c>
      <c r="Q353" t="s">
        <v>2284</v>
      </c>
      <c r="S353" s="93">
        <v>0</v>
      </c>
      <c r="T353" t="s">
        <v>2311</v>
      </c>
      <c r="W353" s="89">
        <v>44835</v>
      </c>
      <c r="X353" s="93"/>
      <c r="Y353" t="s">
        <v>389</v>
      </c>
      <c r="Z353" t="s">
        <v>390</v>
      </c>
      <c r="AA353" t="s">
        <v>1004</v>
      </c>
      <c r="AB353" t="s">
        <v>392</v>
      </c>
      <c r="AC353">
        <v>12291.20033</v>
      </c>
      <c r="AD353" s="93">
        <v>196882</v>
      </c>
      <c r="AH353">
        <v>196882</v>
      </c>
    </row>
    <row r="354" spans="1:34" x14ac:dyDescent="0.35">
      <c r="A354" t="s">
        <v>347</v>
      </c>
      <c r="B354" s="93">
        <v>12291</v>
      </c>
      <c r="C354" s="93">
        <v>200330</v>
      </c>
      <c r="E354" t="s">
        <v>396</v>
      </c>
      <c r="G354">
        <v>10077866</v>
      </c>
      <c r="H354">
        <v>19175677</v>
      </c>
      <c r="I354" t="s">
        <v>417</v>
      </c>
      <c r="J354">
        <v>8</v>
      </c>
      <c r="K354">
        <v>22</v>
      </c>
      <c r="L354" s="106">
        <v>-2655300</v>
      </c>
      <c r="M354" s="93">
        <v>44804</v>
      </c>
      <c r="N354" s="50">
        <v>44804</v>
      </c>
      <c r="O354" s="50">
        <v>44799</v>
      </c>
      <c r="P354" t="s">
        <v>2312</v>
      </c>
      <c r="Q354" t="s">
        <v>2141</v>
      </c>
      <c r="S354" s="93">
        <v>0</v>
      </c>
      <c r="T354" t="s">
        <v>2309</v>
      </c>
      <c r="X354" s="93"/>
      <c r="Y354" t="s">
        <v>389</v>
      </c>
      <c r="Z354" t="s">
        <v>390</v>
      </c>
      <c r="AA354" t="s">
        <v>698</v>
      </c>
      <c r="AB354" t="s">
        <v>392</v>
      </c>
      <c r="AC354">
        <v>12291.20033</v>
      </c>
      <c r="AD354" s="93">
        <v>227067</v>
      </c>
      <c r="AH354" t="s">
        <v>1015</v>
      </c>
    </row>
    <row r="355" spans="1:34" x14ac:dyDescent="0.35">
      <c r="A355" t="s">
        <v>347</v>
      </c>
      <c r="B355" s="93">
        <v>12291</v>
      </c>
      <c r="C355" s="93">
        <v>200330</v>
      </c>
      <c r="E355" t="s">
        <v>396</v>
      </c>
      <c r="G355">
        <v>10077866</v>
      </c>
      <c r="H355">
        <v>19175677</v>
      </c>
      <c r="I355" t="s">
        <v>417</v>
      </c>
      <c r="J355">
        <v>8</v>
      </c>
      <c r="K355">
        <v>22</v>
      </c>
      <c r="L355" s="106">
        <v>-50000</v>
      </c>
      <c r="M355" s="93">
        <v>44804</v>
      </c>
      <c r="N355" s="50">
        <v>44804</v>
      </c>
      <c r="O355" s="50">
        <v>44799</v>
      </c>
      <c r="P355" t="s">
        <v>2313</v>
      </c>
      <c r="Q355" t="s">
        <v>2141</v>
      </c>
      <c r="S355" s="93">
        <v>0</v>
      </c>
      <c r="T355" t="s">
        <v>2314</v>
      </c>
      <c r="X355" s="93"/>
      <c r="Y355" t="s">
        <v>389</v>
      </c>
      <c r="Z355" t="s">
        <v>390</v>
      </c>
      <c r="AA355" t="s">
        <v>698</v>
      </c>
      <c r="AB355" t="s">
        <v>392</v>
      </c>
      <c r="AC355">
        <v>12291.20033</v>
      </c>
      <c r="AD355" s="93">
        <v>227070</v>
      </c>
      <c r="AH355" t="s">
        <v>1015</v>
      </c>
    </row>
    <row r="356" spans="1:34" x14ac:dyDescent="0.35">
      <c r="A356" t="s">
        <v>347</v>
      </c>
      <c r="B356" s="93">
        <v>12291</v>
      </c>
      <c r="C356" s="93">
        <v>200330</v>
      </c>
      <c r="E356" t="s">
        <v>396</v>
      </c>
      <c r="G356">
        <v>10077866</v>
      </c>
      <c r="H356">
        <v>19175677</v>
      </c>
      <c r="I356" t="s">
        <v>417</v>
      </c>
      <c r="J356">
        <v>8</v>
      </c>
      <c r="K356">
        <v>22</v>
      </c>
      <c r="L356" s="106">
        <v>-7500</v>
      </c>
      <c r="M356" s="93">
        <v>44804</v>
      </c>
      <c r="N356" s="50">
        <v>44804</v>
      </c>
      <c r="O356" s="50">
        <v>44799</v>
      </c>
      <c r="P356" t="s">
        <v>2315</v>
      </c>
      <c r="Q356" t="s">
        <v>2141</v>
      </c>
      <c r="S356" s="93">
        <v>0</v>
      </c>
      <c r="T356" t="s">
        <v>2316</v>
      </c>
      <c r="X356" s="93"/>
      <c r="Y356" t="s">
        <v>389</v>
      </c>
      <c r="Z356" t="s">
        <v>390</v>
      </c>
      <c r="AA356" t="s">
        <v>698</v>
      </c>
      <c r="AB356" t="s">
        <v>392</v>
      </c>
      <c r="AC356">
        <v>12291.20033</v>
      </c>
      <c r="AD356" s="93">
        <v>227071</v>
      </c>
      <c r="AH356" t="s">
        <v>1015</v>
      </c>
    </row>
    <row r="357" spans="1:34" x14ac:dyDescent="0.35">
      <c r="A357" t="s">
        <v>347</v>
      </c>
      <c r="B357" s="93">
        <v>12291</v>
      </c>
      <c r="C357" s="93">
        <v>200330</v>
      </c>
      <c r="E357" t="s">
        <v>396</v>
      </c>
      <c r="G357">
        <v>10077866</v>
      </c>
      <c r="H357">
        <v>19175677</v>
      </c>
      <c r="I357" t="s">
        <v>417</v>
      </c>
      <c r="J357">
        <v>8</v>
      </c>
      <c r="K357">
        <v>22</v>
      </c>
      <c r="L357" s="106">
        <v>-30000</v>
      </c>
      <c r="M357" s="93">
        <v>44804</v>
      </c>
      <c r="N357" s="50">
        <v>44804</v>
      </c>
      <c r="O357" s="50">
        <v>44799</v>
      </c>
      <c r="P357" t="s">
        <v>2317</v>
      </c>
      <c r="Q357" t="s">
        <v>2141</v>
      </c>
      <c r="S357" s="93">
        <v>0</v>
      </c>
      <c r="T357" t="s">
        <v>2318</v>
      </c>
      <c r="X357" s="93"/>
      <c r="Y357" t="s">
        <v>389</v>
      </c>
      <c r="Z357" t="s">
        <v>390</v>
      </c>
      <c r="AA357" t="s">
        <v>698</v>
      </c>
      <c r="AB357" t="s">
        <v>392</v>
      </c>
      <c r="AC357">
        <v>12291.20033</v>
      </c>
      <c r="AD357" s="93">
        <v>227072</v>
      </c>
      <c r="AH357" t="s">
        <v>1015</v>
      </c>
    </row>
    <row r="358" spans="1:34" x14ac:dyDescent="0.35">
      <c r="A358" t="s">
        <v>347</v>
      </c>
      <c r="B358" s="93">
        <v>12297</v>
      </c>
      <c r="C358" s="93">
        <v>200330</v>
      </c>
      <c r="E358" t="s">
        <v>396</v>
      </c>
      <c r="G358">
        <v>10077866</v>
      </c>
      <c r="H358">
        <v>19175677</v>
      </c>
      <c r="I358" t="s">
        <v>417</v>
      </c>
      <c r="J358">
        <v>8</v>
      </c>
      <c r="K358">
        <v>22</v>
      </c>
      <c r="L358" s="106">
        <v>-50000</v>
      </c>
      <c r="M358" s="93">
        <v>44804</v>
      </c>
      <c r="N358" s="50">
        <v>44804</v>
      </c>
      <c r="O358" s="50">
        <v>44799</v>
      </c>
      <c r="P358" t="s">
        <v>2319</v>
      </c>
      <c r="Q358" t="s">
        <v>2141</v>
      </c>
      <c r="S358" s="93">
        <v>0</v>
      </c>
      <c r="T358" t="s">
        <v>2320</v>
      </c>
      <c r="X358" s="93"/>
      <c r="Y358" t="s">
        <v>389</v>
      </c>
      <c r="Z358" t="s">
        <v>390</v>
      </c>
      <c r="AA358" t="s">
        <v>698</v>
      </c>
      <c r="AB358" t="s">
        <v>392</v>
      </c>
      <c r="AC358">
        <v>12297.20033</v>
      </c>
      <c r="AD358" s="93">
        <v>227085</v>
      </c>
      <c r="AH358" t="s">
        <v>1015</v>
      </c>
    </row>
    <row r="359" spans="1:34" x14ac:dyDescent="0.35">
      <c r="A359" t="s">
        <v>347</v>
      </c>
      <c r="B359" s="93">
        <v>12297</v>
      </c>
      <c r="C359" s="93">
        <v>200330</v>
      </c>
      <c r="E359" t="s">
        <v>396</v>
      </c>
      <c r="G359">
        <v>10077866</v>
      </c>
      <c r="H359">
        <v>19175677</v>
      </c>
      <c r="I359" t="s">
        <v>417</v>
      </c>
      <c r="J359">
        <v>8</v>
      </c>
      <c r="K359">
        <v>22</v>
      </c>
      <c r="L359" s="106">
        <v>-1047600</v>
      </c>
      <c r="M359" s="93">
        <v>44804</v>
      </c>
      <c r="N359" s="50">
        <v>44804</v>
      </c>
      <c r="O359" s="50">
        <v>44799</v>
      </c>
      <c r="P359" t="s">
        <v>2321</v>
      </c>
      <c r="Q359" t="s">
        <v>2141</v>
      </c>
      <c r="S359" s="93">
        <v>0</v>
      </c>
      <c r="T359" t="s">
        <v>2322</v>
      </c>
      <c r="X359" s="93"/>
      <c r="Y359" t="s">
        <v>389</v>
      </c>
      <c r="Z359" t="s">
        <v>390</v>
      </c>
      <c r="AA359" t="s">
        <v>698</v>
      </c>
      <c r="AB359" t="s">
        <v>392</v>
      </c>
      <c r="AC359">
        <v>12297.20033</v>
      </c>
      <c r="AD359" s="93">
        <v>227087</v>
      </c>
      <c r="AH359" t="s">
        <v>1015</v>
      </c>
    </row>
    <row r="360" spans="1:34" x14ac:dyDescent="0.35">
      <c r="A360" t="s">
        <v>347</v>
      </c>
      <c r="B360" s="93">
        <v>12297</v>
      </c>
      <c r="C360" s="93">
        <v>200330</v>
      </c>
      <c r="E360" t="s">
        <v>396</v>
      </c>
      <c r="G360">
        <v>10077866</v>
      </c>
      <c r="H360">
        <v>19175677</v>
      </c>
      <c r="I360" t="s">
        <v>417</v>
      </c>
      <c r="J360">
        <v>8</v>
      </c>
      <c r="K360">
        <v>22</v>
      </c>
      <c r="L360" s="106">
        <v>-20000</v>
      </c>
      <c r="M360" s="93">
        <v>44804</v>
      </c>
      <c r="N360" s="50">
        <v>44804</v>
      </c>
      <c r="O360" s="50">
        <v>44799</v>
      </c>
      <c r="P360" t="s">
        <v>2323</v>
      </c>
      <c r="Q360" t="s">
        <v>2141</v>
      </c>
      <c r="S360" s="93">
        <v>0</v>
      </c>
      <c r="T360" t="s">
        <v>2324</v>
      </c>
      <c r="X360" s="93"/>
      <c r="Y360" t="s">
        <v>389</v>
      </c>
      <c r="Z360" t="s">
        <v>390</v>
      </c>
      <c r="AA360" t="s">
        <v>698</v>
      </c>
      <c r="AB360" t="s">
        <v>392</v>
      </c>
      <c r="AC360">
        <v>12297.20033</v>
      </c>
      <c r="AD360" s="93">
        <v>227090</v>
      </c>
      <c r="AH360" t="s">
        <v>1015</v>
      </c>
    </row>
    <row r="361" spans="1:34" x14ac:dyDescent="0.35">
      <c r="A361" t="s">
        <v>347</v>
      </c>
      <c r="B361" s="93">
        <v>12303</v>
      </c>
      <c r="C361" s="93">
        <v>200330</v>
      </c>
      <c r="E361" t="s">
        <v>382</v>
      </c>
      <c r="G361">
        <v>10074668</v>
      </c>
      <c r="H361">
        <v>1445753</v>
      </c>
      <c r="I361" t="s">
        <v>383</v>
      </c>
      <c r="J361">
        <v>8</v>
      </c>
      <c r="K361">
        <v>22</v>
      </c>
      <c r="L361" s="106">
        <v>270000</v>
      </c>
      <c r="M361" s="93">
        <v>44753</v>
      </c>
      <c r="N361" s="50">
        <v>44792</v>
      </c>
      <c r="O361" s="50">
        <v>44792</v>
      </c>
      <c r="P361" t="s">
        <v>818</v>
      </c>
      <c r="Q361" t="s">
        <v>275</v>
      </c>
      <c r="R361" t="s">
        <v>2325</v>
      </c>
      <c r="S361" s="93" t="s">
        <v>820</v>
      </c>
      <c r="T361" t="s">
        <v>821</v>
      </c>
      <c r="X361" s="93"/>
      <c r="Y361" t="s">
        <v>389</v>
      </c>
      <c r="Z361" t="s">
        <v>390</v>
      </c>
      <c r="AA361" t="s">
        <v>391</v>
      </c>
      <c r="AB361" t="s">
        <v>392</v>
      </c>
      <c r="AC361">
        <v>12303.20033</v>
      </c>
      <c r="AD361" s="93">
        <v>222864</v>
      </c>
      <c r="AH361">
        <v>222864</v>
      </c>
    </row>
    <row r="362" spans="1:34" x14ac:dyDescent="0.35">
      <c r="A362" t="s">
        <v>347</v>
      </c>
      <c r="B362" s="93">
        <v>12303</v>
      </c>
      <c r="C362" s="93">
        <v>200330</v>
      </c>
      <c r="E362" t="s">
        <v>396</v>
      </c>
      <c r="G362">
        <v>10077866</v>
      </c>
      <c r="H362">
        <v>19175677</v>
      </c>
      <c r="I362" t="s">
        <v>417</v>
      </c>
      <c r="J362">
        <v>8</v>
      </c>
      <c r="K362">
        <v>22</v>
      </c>
      <c r="L362" s="106">
        <v>-275000</v>
      </c>
      <c r="M362" s="93">
        <v>44804</v>
      </c>
      <c r="N362" s="50">
        <v>44804</v>
      </c>
      <c r="O362" s="50">
        <v>44799</v>
      </c>
      <c r="P362" t="s">
        <v>2326</v>
      </c>
      <c r="Q362" t="s">
        <v>2141</v>
      </c>
      <c r="S362" s="93">
        <v>0</v>
      </c>
      <c r="T362" t="s">
        <v>2327</v>
      </c>
      <c r="X362" s="93"/>
      <c r="Y362" t="s">
        <v>389</v>
      </c>
      <c r="Z362" t="s">
        <v>390</v>
      </c>
      <c r="AA362" t="s">
        <v>698</v>
      </c>
      <c r="AB362" t="s">
        <v>392</v>
      </c>
      <c r="AC362">
        <v>12303.20033</v>
      </c>
      <c r="AD362" s="93">
        <v>227065</v>
      </c>
      <c r="AH362" t="s">
        <v>1015</v>
      </c>
    </row>
    <row r="363" spans="1:34" x14ac:dyDescent="0.35">
      <c r="A363" t="s">
        <v>347</v>
      </c>
      <c r="B363" s="93">
        <v>12303</v>
      </c>
      <c r="C363" s="93">
        <v>200330</v>
      </c>
      <c r="E363" t="s">
        <v>396</v>
      </c>
      <c r="G363">
        <v>10077866</v>
      </c>
      <c r="H363">
        <v>19175677</v>
      </c>
      <c r="I363" t="s">
        <v>417</v>
      </c>
      <c r="J363">
        <v>8</v>
      </c>
      <c r="K363">
        <v>22</v>
      </c>
      <c r="L363" s="106">
        <v>-155870</v>
      </c>
      <c r="M363" s="93">
        <v>44804</v>
      </c>
      <c r="N363" s="50">
        <v>44804</v>
      </c>
      <c r="O363" s="50">
        <v>44799</v>
      </c>
      <c r="P363" t="s">
        <v>2328</v>
      </c>
      <c r="Q363" t="s">
        <v>2141</v>
      </c>
      <c r="S363" s="93">
        <v>0</v>
      </c>
      <c r="T363" t="s">
        <v>2329</v>
      </c>
      <c r="X363" s="93"/>
      <c r="Y363" t="s">
        <v>389</v>
      </c>
      <c r="Z363" t="s">
        <v>390</v>
      </c>
      <c r="AA363" t="s">
        <v>698</v>
      </c>
      <c r="AB363" t="s">
        <v>392</v>
      </c>
      <c r="AC363">
        <v>12303.20033</v>
      </c>
      <c r="AD363" s="93">
        <v>227066</v>
      </c>
      <c r="AH363" t="s">
        <v>1015</v>
      </c>
    </row>
    <row r="364" spans="1:34" x14ac:dyDescent="0.35">
      <c r="A364" t="s">
        <v>348</v>
      </c>
      <c r="B364" s="93">
        <v>12229</v>
      </c>
      <c r="C364" s="93">
        <v>200330</v>
      </c>
      <c r="E364" t="s">
        <v>396</v>
      </c>
      <c r="G364">
        <v>10068084</v>
      </c>
      <c r="H364">
        <v>19125549</v>
      </c>
      <c r="I364" t="s">
        <v>417</v>
      </c>
      <c r="J364">
        <v>8</v>
      </c>
      <c r="K364">
        <v>22</v>
      </c>
      <c r="L364" s="106">
        <v>2000</v>
      </c>
      <c r="M364" s="93">
        <v>44777</v>
      </c>
      <c r="N364" s="50">
        <v>44777</v>
      </c>
      <c r="O364" s="50">
        <v>44777</v>
      </c>
      <c r="P364" t="s">
        <v>2330</v>
      </c>
      <c r="Q364" t="s">
        <v>2331</v>
      </c>
      <c r="S364" s="93">
        <v>0</v>
      </c>
      <c r="T364" t="s">
        <v>2332</v>
      </c>
      <c r="W364" s="89">
        <v>44835</v>
      </c>
      <c r="X364" s="93"/>
      <c r="Y364" t="s">
        <v>389</v>
      </c>
      <c r="Z364" t="s">
        <v>390</v>
      </c>
      <c r="AA364" t="s">
        <v>438</v>
      </c>
      <c r="AB364" t="s">
        <v>2094</v>
      </c>
      <c r="AC364">
        <v>12229.20033</v>
      </c>
      <c r="AD364" s="93">
        <v>194928</v>
      </c>
      <c r="AH364">
        <v>194928</v>
      </c>
    </row>
    <row r="365" spans="1:34" x14ac:dyDescent="0.35">
      <c r="A365" t="s">
        <v>348</v>
      </c>
      <c r="B365" s="93">
        <v>12229</v>
      </c>
      <c r="C365" s="93">
        <v>200330</v>
      </c>
      <c r="E365" t="s">
        <v>396</v>
      </c>
      <c r="G365">
        <v>10077866</v>
      </c>
      <c r="H365">
        <v>19175677</v>
      </c>
      <c r="I365" t="s">
        <v>417</v>
      </c>
      <c r="J365">
        <v>8</v>
      </c>
      <c r="K365">
        <v>22</v>
      </c>
      <c r="L365" s="106">
        <v>-3593.27</v>
      </c>
      <c r="M365" s="93">
        <v>44804</v>
      </c>
      <c r="N365" s="50">
        <v>44804</v>
      </c>
      <c r="O365" s="50">
        <v>44799</v>
      </c>
      <c r="P365" t="s">
        <v>2333</v>
      </c>
      <c r="Q365" t="s">
        <v>2141</v>
      </c>
      <c r="S365" s="93">
        <v>0</v>
      </c>
      <c r="T365" t="s">
        <v>2334</v>
      </c>
      <c r="X365" s="93"/>
      <c r="Y365" t="s">
        <v>389</v>
      </c>
      <c r="Z365" t="s">
        <v>390</v>
      </c>
      <c r="AA365" t="s">
        <v>698</v>
      </c>
      <c r="AB365" t="s">
        <v>392</v>
      </c>
      <c r="AC365">
        <v>12229.20033</v>
      </c>
      <c r="AD365" s="93">
        <v>227037</v>
      </c>
      <c r="AH365" t="s">
        <v>1015</v>
      </c>
    </row>
    <row r="366" spans="1:34" x14ac:dyDescent="0.35">
      <c r="A366" t="s">
        <v>348</v>
      </c>
      <c r="B366" s="93">
        <v>12266</v>
      </c>
      <c r="C366" s="93">
        <v>200330</v>
      </c>
      <c r="E366" t="s">
        <v>396</v>
      </c>
      <c r="G366">
        <v>10074626</v>
      </c>
      <c r="H366">
        <v>19129461</v>
      </c>
      <c r="I366" t="s">
        <v>417</v>
      </c>
      <c r="J366">
        <v>8</v>
      </c>
      <c r="K366">
        <v>22</v>
      </c>
      <c r="L366" s="106">
        <v>200000</v>
      </c>
      <c r="M366" s="93">
        <v>44804</v>
      </c>
      <c r="N366" s="50">
        <v>44804</v>
      </c>
      <c r="O366" s="50">
        <v>44792</v>
      </c>
      <c r="P366" t="s">
        <v>2335</v>
      </c>
      <c r="Q366" t="s">
        <v>2335</v>
      </c>
      <c r="S366" s="93">
        <v>0</v>
      </c>
      <c r="T366" t="s">
        <v>2336</v>
      </c>
      <c r="W366" s="89">
        <v>44775</v>
      </c>
      <c r="X366" s="93"/>
      <c r="Y366" t="s">
        <v>389</v>
      </c>
      <c r="Z366" t="s">
        <v>390</v>
      </c>
      <c r="AA366" t="s">
        <v>522</v>
      </c>
      <c r="AB366" t="s">
        <v>392</v>
      </c>
      <c r="AC366">
        <v>12266.20033</v>
      </c>
      <c r="AD366" s="93">
        <v>221878</v>
      </c>
      <c r="AH366">
        <v>221878</v>
      </c>
    </row>
    <row r="367" spans="1:34" x14ac:dyDescent="0.35">
      <c r="A367" t="s">
        <v>348</v>
      </c>
      <c r="B367" s="93">
        <v>12266</v>
      </c>
      <c r="C367" s="93">
        <v>200330</v>
      </c>
      <c r="E367" t="s">
        <v>396</v>
      </c>
      <c r="G367">
        <v>10074627</v>
      </c>
      <c r="H367">
        <v>19129462</v>
      </c>
      <c r="I367" t="s">
        <v>417</v>
      </c>
      <c r="J367">
        <v>8</v>
      </c>
      <c r="K367">
        <v>22</v>
      </c>
      <c r="L367" s="106">
        <v>50000</v>
      </c>
      <c r="M367" s="93">
        <v>44804</v>
      </c>
      <c r="N367" s="50">
        <v>44804</v>
      </c>
      <c r="O367" s="50">
        <v>44792</v>
      </c>
      <c r="P367" t="s">
        <v>2337</v>
      </c>
      <c r="Q367" t="s">
        <v>2337</v>
      </c>
      <c r="S367" s="93">
        <v>0</v>
      </c>
      <c r="T367" t="s">
        <v>2338</v>
      </c>
      <c r="W367" s="89">
        <v>44775</v>
      </c>
      <c r="X367" s="93"/>
      <c r="Y367" t="s">
        <v>389</v>
      </c>
      <c r="Z367" t="s">
        <v>390</v>
      </c>
      <c r="AA367" t="s">
        <v>522</v>
      </c>
      <c r="AB367" t="s">
        <v>392</v>
      </c>
      <c r="AC367">
        <v>12266.20033</v>
      </c>
      <c r="AD367" s="93">
        <v>220272</v>
      </c>
      <c r="AH367">
        <v>220272</v>
      </c>
    </row>
    <row r="368" spans="1:34" x14ac:dyDescent="0.35">
      <c r="A368" t="s">
        <v>348</v>
      </c>
      <c r="B368" s="93">
        <v>12266</v>
      </c>
      <c r="C368" s="93">
        <v>200330</v>
      </c>
      <c r="E368" t="s">
        <v>396</v>
      </c>
      <c r="G368">
        <v>10074628</v>
      </c>
      <c r="H368">
        <v>19129463</v>
      </c>
      <c r="I368" t="s">
        <v>417</v>
      </c>
      <c r="J368">
        <v>8</v>
      </c>
      <c r="K368">
        <v>22</v>
      </c>
      <c r="L368" s="106">
        <v>20000</v>
      </c>
      <c r="M368" s="93">
        <v>44804</v>
      </c>
      <c r="N368" s="50">
        <v>44804</v>
      </c>
      <c r="O368" s="50">
        <v>44792</v>
      </c>
      <c r="P368" t="s">
        <v>2339</v>
      </c>
      <c r="Q368" t="s">
        <v>2339</v>
      </c>
      <c r="S368" s="93">
        <v>0</v>
      </c>
      <c r="T368" t="s">
        <v>2340</v>
      </c>
      <c r="W368" s="89">
        <v>44775</v>
      </c>
      <c r="X368" s="93"/>
      <c r="Y368" t="s">
        <v>389</v>
      </c>
      <c r="Z368" t="s">
        <v>390</v>
      </c>
      <c r="AA368" t="s">
        <v>522</v>
      </c>
      <c r="AB368" t="s">
        <v>392</v>
      </c>
      <c r="AC368">
        <v>12266.20033</v>
      </c>
      <c r="AD368" s="93">
        <v>221627</v>
      </c>
      <c r="AH368">
        <v>221627</v>
      </c>
    </row>
    <row r="369" spans="1:34" x14ac:dyDescent="0.35">
      <c r="A369" t="s">
        <v>348</v>
      </c>
      <c r="B369" s="93">
        <v>12266</v>
      </c>
      <c r="C369" s="93">
        <v>200330</v>
      </c>
      <c r="E369" t="s">
        <v>396</v>
      </c>
      <c r="G369">
        <v>10074815</v>
      </c>
      <c r="H369">
        <v>19129489</v>
      </c>
      <c r="I369" t="s">
        <v>417</v>
      </c>
      <c r="J369">
        <v>8</v>
      </c>
      <c r="K369">
        <v>22</v>
      </c>
      <c r="L369" s="106">
        <v>15800</v>
      </c>
      <c r="M369" s="93">
        <v>44804</v>
      </c>
      <c r="N369" s="50">
        <v>44804</v>
      </c>
      <c r="O369" s="50">
        <v>44792</v>
      </c>
      <c r="P369" t="s">
        <v>2341</v>
      </c>
      <c r="Q369" t="s">
        <v>2341</v>
      </c>
      <c r="S369" s="93">
        <v>0</v>
      </c>
      <c r="T369" t="s">
        <v>2342</v>
      </c>
      <c r="W369" s="89">
        <v>44775</v>
      </c>
      <c r="X369" s="93"/>
      <c r="Y369" t="s">
        <v>389</v>
      </c>
      <c r="Z369" t="s">
        <v>390</v>
      </c>
      <c r="AA369" t="s">
        <v>522</v>
      </c>
      <c r="AB369" t="s">
        <v>392</v>
      </c>
      <c r="AC369">
        <v>12266.20033</v>
      </c>
      <c r="AD369" s="93">
        <v>214915</v>
      </c>
      <c r="AH369">
        <v>214915</v>
      </c>
    </row>
    <row r="370" spans="1:34" x14ac:dyDescent="0.35">
      <c r="A370" t="s">
        <v>348</v>
      </c>
      <c r="B370" s="93">
        <v>12266</v>
      </c>
      <c r="C370" s="93">
        <v>200330</v>
      </c>
      <c r="E370" t="s">
        <v>396</v>
      </c>
      <c r="G370">
        <v>10077866</v>
      </c>
      <c r="H370">
        <v>19175677</v>
      </c>
      <c r="I370" t="s">
        <v>417</v>
      </c>
      <c r="J370">
        <v>8</v>
      </c>
      <c r="K370">
        <v>22</v>
      </c>
      <c r="L370" s="106">
        <v>-200000</v>
      </c>
      <c r="M370" s="93">
        <v>44804</v>
      </c>
      <c r="N370" s="50">
        <v>44804</v>
      </c>
      <c r="O370" s="50">
        <v>44799</v>
      </c>
      <c r="P370" t="s">
        <v>2343</v>
      </c>
      <c r="Q370" t="s">
        <v>2141</v>
      </c>
      <c r="S370" s="93">
        <v>0</v>
      </c>
      <c r="T370" t="s">
        <v>2344</v>
      </c>
      <c r="X370" s="93"/>
      <c r="Y370" t="s">
        <v>389</v>
      </c>
      <c r="Z370" t="s">
        <v>390</v>
      </c>
      <c r="AA370" t="s">
        <v>698</v>
      </c>
      <c r="AB370" t="s">
        <v>392</v>
      </c>
      <c r="AC370">
        <v>12266.20033</v>
      </c>
      <c r="AD370" s="93">
        <v>227055</v>
      </c>
      <c r="AH370" t="s">
        <v>1015</v>
      </c>
    </row>
    <row r="371" spans="1:34" x14ac:dyDescent="0.35">
      <c r="A371" t="s">
        <v>348</v>
      </c>
      <c r="B371" s="93">
        <v>12266</v>
      </c>
      <c r="C371" s="93">
        <v>200330</v>
      </c>
      <c r="E371" t="s">
        <v>396</v>
      </c>
      <c r="G371">
        <v>10077866</v>
      </c>
      <c r="H371">
        <v>19175677</v>
      </c>
      <c r="I371" t="s">
        <v>417</v>
      </c>
      <c r="J371">
        <v>8</v>
      </c>
      <c r="K371">
        <v>22</v>
      </c>
      <c r="L371" s="106">
        <v>-184130</v>
      </c>
      <c r="M371" s="93">
        <v>44804</v>
      </c>
      <c r="N371" s="50">
        <v>44804</v>
      </c>
      <c r="O371" s="50">
        <v>44799</v>
      </c>
      <c r="P371" t="s">
        <v>2345</v>
      </c>
      <c r="Q371" t="s">
        <v>2141</v>
      </c>
      <c r="S371" s="93">
        <v>0</v>
      </c>
      <c r="T371" t="s">
        <v>2346</v>
      </c>
      <c r="X371" s="93"/>
      <c r="Y371" t="s">
        <v>389</v>
      </c>
      <c r="Z371" t="s">
        <v>390</v>
      </c>
      <c r="AA371" t="s">
        <v>698</v>
      </c>
      <c r="AB371" t="s">
        <v>392</v>
      </c>
      <c r="AC371">
        <v>12266.20033</v>
      </c>
      <c r="AD371" s="93">
        <v>227056</v>
      </c>
      <c r="AH371" t="s">
        <v>1015</v>
      </c>
    </row>
    <row r="372" spans="1:34" x14ac:dyDescent="0.35">
      <c r="A372" t="s">
        <v>348</v>
      </c>
      <c r="B372" s="93">
        <v>12271</v>
      </c>
      <c r="C372" s="93">
        <v>200330</v>
      </c>
      <c r="E372" t="s">
        <v>396</v>
      </c>
      <c r="G372">
        <v>10076621</v>
      </c>
      <c r="H372">
        <v>19175006</v>
      </c>
      <c r="I372" t="s">
        <v>417</v>
      </c>
      <c r="J372">
        <v>8</v>
      </c>
      <c r="K372">
        <v>22</v>
      </c>
      <c r="L372" s="106">
        <v>243740</v>
      </c>
      <c r="M372" s="93">
        <v>44774</v>
      </c>
      <c r="N372" s="50">
        <v>44774</v>
      </c>
      <c r="O372" s="50">
        <v>44798</v>
      </c>
      <c r="P372" t="s">
        <v>2347</v>
      </c>
      <c r="Q372" t="s">
        <v>2347</v>
      </c>
      <c r="S372" s="93">
        <v>0</v>
      </c>
      <c r="T372" t="s">
        <v>2348</v>
      </c>
      <c r="X372" s="93"/>
      <c r="Y372" t="s">
        <v>389</v>
      </c>
      <c r="Z372" t="s">
        <v>390</v>
      </c>
      <c r="AA372" t="s">
        <v>2349</v>
      </c>
      <c r="AB372" t="s">
        <v>610</v>
      </c>
      <c r="AC372">
        <v>12271.20033</v>
      </c>
      <c r="AD372" s="93">
        <v>209262</v>
      </c>
      <c r="AH372">
        <v>209262</v>
      </c>
    </row>
    <row r="373" spans="1:34" x14ac:dyDescent="0.35">
      <c r="A373" t="s">
        <v>348</v>
      </c>
      <c r="B373" s="93">
        <v>12271</v>
      </c>
      <c r="C373" s="93">
        <v>200330</v>
      </c>
      <c r="E373" t="s">
        <v>396</v>
      </c>
      <c r="G373">
        <v>10069966</v>
      </c>
      <c r="H373">
        <v>19125791</v>
      </c>
      <c r="I373" t="s">
        <v>417</v>
      </c>
      <c r="J373">
        <v>8</v>
      </c>
      <c r="K373">
        <v>22</v>
      </c>
      <c r="L373" s="106">
        <v>-36252</v>
      </c>
      <c r="M373" s="93">
        <v>44782</v>
      </c>
      <c r="N373" s="50">
        <v>44782</v>
      </c>
      <c r="O373" s="50">
        <v>44782</v>
      </c>
      <c r="P373" t="s">
        <v>2350</v>
      </c>
      <c r="Q373" t="s">
        <v>2350</v>
      </c>
      <c r="S373" s="93">
        <v>0</v>
      </c>
      <c r="T373" t="s">
        <v>2351</v>
      </c>
      <c r="X373" s="93"/>
      <c r="Y373" t="s">
        <v>389</v>
      </c>
      <c r="Z373" t="s">
        <v>390</v>
      </c>
      <c r="AA373" t="s">
        <v>1986</v>
      </c>
      <c r="AB373" t="s">
        <v>2094</v>
      </c>
      <c r="AC373">
        <v>12271.20033</v>
      </c>
      <c r="AD373" s="93">
        <v>226960</v>
      </c>
      <c r="AH373" t="s">
        <v>1015</v>
      </c>
    </row>
    <row r="374" spans="1:34" x14ac:dyDescent="0.35">
      <c r="A374" t="s">
        <v>348</v>
      </c>
      <c r="B374" s="93">
        <v>12271</v>
      </c>
      <c r="C374" s="93">
        <v>200330</v>
      </c>
      <c r="E374" t="s">
        <v>396</v>
      </c>
      <c r="G374">
        <v>10077866</v>
      </c>
      <c r="H374">
        <v>19175677</v>
      </c>
      <c r="I374" t="s">
        <v>417</v>
      </c>
      <c r="J374">
        <v>8</v>
      </c>
      <c r="K374">
        <v>22</v>
      </c>
      <c r="L374" s="106">
        <v>-1005000</v>
      </c>
      <c r="M374" s="93">
        <v>44804</v>
      </c>
      <c r="N374" s="50">
        <v>44804</v>
      </c>
      <c r="O374" s="50">
        <v>44799</v>
      </c>
      <c r="P374" t="s">
        <v>2352</v>
      </c>
      <c r="Q374" t="s">
        <v>2141</v>
      </c>
      <c r="S374" s="93">
        <v>0</v>
      </c>
      <c r="T374" t="s">
        <v>2351</v>
      </c>
      <c r="X374" s="93"/>
      <c r="Y374" t="s">
        <v>389</v>
      </c>
      <c r="Z374" t="s">
        <v>390</v>
      </c>
      <c r="AA374" t="s">
        <v>698</v>
      </c>
      <c r="AB374" t="s">
        <v>392</v>
      </c>
      <c r="AC374">
        <v>12271.20033</v>
      </c>
      <c r="AD374" s="93">
        <v>227061</v>
      </c>
      <c r="AH374" t="s">
        <v>1015</v>
      </c>
    </row>
    <row r="375" spans="1:34" x14ac:dyDescent="0.35">
      <c r="A375" t="s">
        <v>348</v>
      </c>
      <c r="B375" s="93">
        <v>12271</v>
      </c>
      <c r="C375" s="93">
        <v>200330</v>
      </c>
      <c r="E375" t="s">
        <v>396</v>
      </c>
      <c r="G375">
        <v>10077866</v>
      </c>
      <c r="H375">
        <v>19175677</v>
      </c>
      <c r="I375" t="s">
        <v>417</v>
      </c>
      <c r="J375">
        <v>8</v>
      </c>
      <c r="K375">
        <v>22</v>
      </c>
      <c r="L375" s="106">
        <v>-200000</v>
      </c>
      <c r="M375" s="93">
        <v>44804</v>
      </c>
      <c r="N375" s="50">
        <v>44804</v>
      </c>
      <c r="O375" s="50">
        <v>44799</v>
      </c>
      <c r="P375" t="s">
        <v>2353</v>
      </c>
      <c r="Q375" t="s">
        <v>2141</v>
      </c>
      <c r="S375" s="93">
        <v>0</v>
      </c>
      <c r="T375" t="s">
        <v>2354</v>
      </c>
      <c r="X375" s="93"/>
      <c r="Y375" t="s">
        <v>389</v>
      </c>
      <c r="Z375" t="s">
        <v>390</v>
      </c>
      <c r="AA375" t="s">
        <v>698</v>
      </c>
      <c r="AB375" t="s">
        <v>392</v>
      </c>
      <c r="AC375">
        <v>12271.20033</v>
      </c>
      <c r="AD375" s="93">
        <v>227062</v>
      </c>
      <c r="AH375" t="s">
        <v>1015</v>
      </c>
    </row>
    <row r="376" spans="1:34" x14ac:dyDescent="0.35">
      <c r="A376" t="s">
        <v>348</v>
      </c>
      <c r="B376" s="93">
        <v>12271</v>
      </c>
      <c r="C376" s="93">
        <v>200330</v>
      </c>
      <c r="E376" t="s">
        <v>396</v>
      </c>
      <c r="G376">
        <v>10077866</v>
      </c>
      <c r="H376">
        <v>19175677</v>
      </c>
      <c r="I376" t="s">
        <v>417</v>
      </c>
      <c r="J376">
        <v>8</v>
      </c>
      <c r="K376">
        <v>22</v>
      </c>
      <c r="L376" s="106">
        <v>-108150</v>
      </c>
      <c r="M376" s="93">
        <v>44804</v>
      </c>
      <c r="N376" s="50">
        <v>44804</v>
      </c>
      <c r="O376" s="50">
        <v>44799</v>
      </c>
      <c r="P376" t="s">
        <v>2355</v>
      </c>
      <c r="Q376" t="s">
        <v>2141</v>
      </c>
      <c r="S376" s="93">
        <v>0</v>
      </c>
      <c r="T376" t="s">
        <v>2356</v>
      </c>
      <c r="X376" s="93"/>
      <c r="Y376" t="s">
        <v>389</v>
      </c>
      <c r="Z376" t="s">
        <v>390</v>
      </c>
      <c r="AA376" t="s">
        <v>698</v>
      </c>
      <c r="AB376" t="s">
        <v>392</v>
      </c>
      <c r="AC376">
        <v>12271.20033</v>
      </c>
      <c r="AD376" s="93">
        <v>227063</v>
      </c>
      <c r="AH376" t="s">
        <v>1015</v>
      </c>
    </row>
    <row r="377" spans="1:34" x14ac:dyDescent="0.35">
      <c r="A377" t="s">
        <v>348</v>
      </c>
      <c r="B377" s="93">
        <v>12280</v>
      </c>
      <c r="C377" s="93">
        <v>200330</v>
      </c>
      <c r="E377" t="s">
        <v>396</v>
      </c>
      <c r="G377">
        <v>10065885</v>
      </c>
      <c r="H377">
        <v>19116006</v>
      </c>
      <c r="I377" t="s">
        <v>417</v>
      </c>
      <c r="J377">
        <v>8</v>
      </c>
      <c r="K377">
        <v>22</v>
      </c>
      <c r="L377" s="106">
        <v>-24455</v>
      </c>
      <c r="M377" s="93">
        <v>44774</v>
      </c>
      <c r="N377" s="50">
        <v>44774</v>
      </c>
      <c r="O377" s="50">
        <v>44771</v>
      </c>
      <c r="P377" t="s">
        <v>2357</v>
      </c>
      <c r="Q377" t="s">
        <v>2357</v>
      </c>
      <c r="S377" s="93">
        <v>0</v>
      </c>
      <c r="T377" t="s">
        <v>2358</v>
      </c>
      <c r="X377" s="93"/>
      <c r="Y377" t="s">
        <v>389</v>
      </c>
      <c r="Z377" t="s">
        <v>390</v>
      </c>
      <c r="AA377" t="s">
        <v>1986</v>
      </c>
      <c r="AB377" t="s">
        <v>2094</v>
      </c>
      <c r="AC377">
        <v>12280.20033</v>
      </c>
      <c r="AD377" s="93">
        <v>226051</v>
      </c>
      <c r="AH377" t="s">
        <v>1015</v>
      </c>
    </row>
    <row r="378" spans="1:34" x14ac:dyDescent="0.35">
      <c r="A378" t="s">
        <v>348</v>
      </c>
      <c r="B378" s="93">
        <v>12280</v>
      </c>
      <c r="C378" s="93">
        <v>200330</v>
      </c>
      <c r="E378" t="s">
        <v>396</v>
      </c>
      <c r="G378">
        <v>10065936</v>
      </c>
      <c r="H378">
        <v>19116021</v>
      </c>
      <c r="I378" t="s">
        <v>417</v>
      </c>
      <c r="J378">
        <v>8</v>
      </c>
      <c r="K378">
        <v>22</v>
      </c>
      <c r="L378" s="106">
        <v>-155000</v>
      </c>
      <c r="M378" s="93">
        <v>44774</v>
      </c>
      <c r="N378" s="50">
        <v>44774</v>
      </c>
      <c r="O378" s="50">
        <v>44771</v>
      </c>
      <c r="P378" t="s">
        <v>2359</v>
      </c>
      <c r="Q378" t="s">
        <v>2359</v>
      </c>
      <c r="S378" s="93">
        <v>0</v>
      </c>
      <c r="T378" t="s">
        <v>2360</v>
      </c>
      <c r="X378" s="93"/>
      <c r="Y378" t="s">
        <v>389</v>
      </c>
      <c r="Z378" t="s">
        <v>390</v>
      </c>
      <c r="AA378" t="s">
        <v>1986</v>
      </c>
      <c r="AB378" t="s">
        <v>2094</v>
      </c>
      <c r="AC378">
        <v>12280.20033</v>
      </c>
      <c r="AD378" s="93">
        <v>226053</v>
      </c>
      <c r="AH378" t="s">
        <v>1015</v>
      </c>
    </row>
    <row r="379" spans="1:34" x14ac:dyDescent="0.35">
      <c r="A379" t="s">
        <v>348</v>
      </c>
      <c r="B379" s="93">
        <v>12280</v>
      </c>
      <c r="C379" s="93">
        <v>200330</v>
      </c>
      <c r="E379" t="s">
        <v>396</v>
      </c>
      <c r="G379">
        <v>10065954</v>
      </c>
      <c r="H379">
        <v>19116024</v>
      </c>
      <c r="I379" t="s">
        <v>417</v>
      </c>
      <c r="J379">
        <v>8</v>
      </c>
      <c r="K379">
        <v>22</v>
      </c>
      <c r="L379" s="106">
        <v>-214060</v>
      </c>
      <c r="M379" s="93">
        <v>44774</v>
      </c>
      <c r="N379" s="50">
        <v>44774</v>
      </c>
      <c r="O379" s="50">
        <v>44771</v>
      </c>
      <c r="P379" t="s">
        <v>2361</v>
      </c>
      <c r="Q379" t="s">
        <v>2361</v>
      </c>
      <c r="S379" s="93">
        <v>0</v>
      </c>
      <c r="T379" t="s">
        <v>2362</v>
      </c>
      <c r="X379" s="93"/>
      <c r="Y379" t="s">
        <v>389</v>
      </c>
      <c r="Z379" t="s">
        <v>390</v>
      </c>
      <c r="AA379" t="s">
        <v>1986</v>
      </c>
      <c r="AB379" t="s">
        <v>2094</v>
      </c>
      <c r="AC379">
        <v>12280.20033</v>
      </c>
      <c r="AD379" s="93">
        <v>223004</v>
      </c>
      <c r="AH379" t="s">
        <v>1015</v>
      </c>
    </row>
    <row r="380" spans="1:34" x14ac:dyDescent="0.35">
      <c r="A380" t="s">
        <v>348</v>
      </c>
      <c r="B380" s="93">
        <v>12280</v>
      </c>
      <c r="C380" s="93">
        <v>200330</v>
      </c>
      <c r="E380" t="s">
        <v>396</v>
      </c>
      <c r="G380">
        <v>10065964</v>
      </c>
      <c r="H380">
        <v>19116026</v>
      </c>
      <c r="I380" t="s">
        <v>417</v>
      </c>
      <c r="J380">
        <v>8</v>
      </c>
      <c r="K380">
        <v>22</v>
      </c>
      <c r="L380" s="106">
        <v>-50000</v>
      </c>
      <c r="M380" s="93">
        <v>44774</v>
      </c>
      <c r="N380" s="50">
        <v>44774</v>
      </c>
      <c r="O380" s="50">
        <v>44771</v>
      </c>
      <c r="P380" t="s">
        <v>2363</v>
      </c>
      <c r="Q380" t="s">
        <v>2363</v>
      </c>
      <c r="S380" s="93">
        <v>0</v>
      </c>
      <c r="T380" t="s">
        <v>2364</v>
      </c>
      <c r="X380" s="93"/>
      <c r="Y380" t="s">
        <v>389</v>
      </c>
      <c r="Z380" t="s">
        <v>390</v>
      </c>
      <c r="AA380" t="s">
        <v>1986</v>
      </c>
      <c r="AB380" t="s">
        <v>2094</v>
      </c>
      <c r="AC380">
        <v>12280.20033</v>
      </c>
      <c r="AD380" s="93">
        <v>226054</v>
      </c>
      <c r="AH380" t="s">
        <v>1015</v>
      </c>
    </row>
    <row r="381" spans="1:34" x14ac:dyDescent="0.35">
      <c r="A381" t="s">
        <v>348</v>
      </c>
      <c r="B381" s="93">
        <v>12280</v>
      </c>
      <c r="C381" s="93">
        <v>200330</v>
      </c>
      <c r="E381" t="s">
        <v>396</v>
      </c>
      <c r="G381">
        <v>10066687</v>
      </c>
      <c r="H381">
        <v>19124663</v>
      </c>
      <c r="I381" t="s">
        <v>417</v>
      </c>
      <c r="J381">
        <v>8</v>
      </c>
      <c r="K381">
        <v>22</v>
      </c>
      <c r="L381" s="106">
        <v>20000</v>
      </c>
      <c r="M381" s="93">
        <v>44774</v>
      </c>
      <c r="N381" s="50">
        <v>44774</v>
      </c>
      <c r="O381" s="50">
        <v>44774</v>
      </c>
      <c r="P381" t="s">
        <v>2365</v>
      </c>
      <c r="Q381" t="s">
        <v>2365</v>
      </c>
      <c r="S381" s="93">
        <v>0</v>
      </c>
      <c r="T381" t="s">
        <v>607</v>
      </c>
      <c r="X381" s="93"/>
      <c r="Y381" t="s">
        <v>389</v>
      </c>
      <c r="Z381" t="s">
        <v>390</v>
      </c>
      <c r="AA381" t="s">
        <v>1986</v>
      </c>
      <c r="AB381" t="s">
        <v>2094</v>
      </c>
      <c r="AC381">
        <v>12280.20033</v>
      </c>
      <c r="AD381" s="93">
        <v>220143</v>
      </c>
      <c r="AH381" t="s">
        <v>1015</v>
      </c>
    </row>
    <row r="382" spans="1:34" x14ac:dyDescent="0.35">
      <c r="A382" t="s">
        <v>348</v>
      </c>
      <c r="B382" s="93">
        <v>12280</v>
      </c>
      <c r="C382" s="93">
        <v>200330</v>
      </c>
      <c r="E382" t="s">
        <v>382</v>
      </c>
      <c r="G382">
        <v>10071900</v>
      </c>
      <c r="H382">
        <v>1445081</v>
      </c>
      <c r="I382" t="s">
        <v>383</v>
      </c>
      <c r="J382">
        <v>8</v>
      </c>
      <c r="K382">
        <v>22</v>
      </c>
      <c r="L382" s="106">
        <v>184595</v>
      </c>
      <c r="M382" s="93">
        <v>44573</v>
      </c>
      <c r="N382" s="50">
        <v>44788</v>
      </c>
      <c r="O382" s="50">
        <v>44788</v>
      </c>
      <c r="P382" t="s">
        <v>2366</v>
      </c>
      <c r="Q382" t="s">
        <v>174</v>
      </c>
      <c r="R382" t="s">
        <v>2367</v>
      </c>
      <c r="S382" s="93" t="s">
        <v>678</v>
      </c>
      <c r="T382" t="s">
        <v>604</v>
      </c>
      <c r="X382" s="93"/>
      <c r="Y382" t="s">
        <v>389</v>
      </c>
      <c r="Z382" t="s">
        <v>390</v>
      </c>
      <c r="AA382" t="s">
        <v>391</v>
      </c>
      <c r="AB382" t="s">
        <v>392</v>
      </c>
      <c r="AC382">
        <v>12280.20033</v>
      </c>
      <c r="AD382" s="93">
        <v>219748</v>
      </c>
      <c r="AH382">
        <v>219748</v>
      </c>
    </row>
    <row r="383" spans="1:34" x14ac:dyDescent="0.35">
      <c r="A383" t="s">
        <v>348</v>
      </c>
      <c r="B383" s="93">
        <v>12280</v>
      </c>
      <c r="C383" s="93">
        <v>200330</v>
      </c>
      <c r="E383" t="s">
        <v>396</v>
      </c>
      <c r="G383">
        <v>10074220</v>
      </c>
      <c r="H383">
        <v>19129227</v>
      </c>
      <c r="I383" t="s">
        <v>417</v>
      </c>
      <c r="J383">
        <v>8</v>
      </c>
      <c r="K383">
        <v>22</v>
      </c>
      <c r="L383" s="106">
        <v>-20000</v>
      </c>
      <c r="M383" s="93">
        <v>44791</v>
      </c>
      <c r="N383" s="50">
        <v>44791</v>
      </c>
      <c r="O383" s="50">
        <v>44791</v>
      </c>
      <c r="P383" t="s">
        <v>2368</v>
      </c>
      <c r="Q383" t="s">
        <v>2368</v>
      </c>
      <c r="S383" s="93">
        <v>0</v>
      </c>
      <c r="T383" t="s">
        <v>607</v>
      </c>
      <c r="X383" s="93"/>
      <c r="Y383" t="s">
        <v>389</v>
      </c>
      <c r="Z383" t="s">
        <v>390</v>
      </c>
      <c r="AA383" t="s">
        <v>1986</v>
      </c>
      <c r="AB383" t="s">
        <v>2094</v>
      </c>
      <c r="AC383">
        <v>12280.20033</v>
      </c>
      <c r="AD383" s="93">
        <v>220143</v>
      </c>
      <c r="AH383" t="s">
        <v>1015</v>
      </c>
    </row>
    <row r="384" spans="1:34" x14ac:dyDescent="0.35">
      <c r="A384" t="s">
        <v>348</v>
      </c>
      <c r="B384" s="93">
        <v>12280</v>
      </c>
      <c r="C384" s="93">
        <v>200330</v>
      </c>
      <c r="E384" t="s">
        <v>396</v>
      </c>
      <c r="G384">
        <v>10075168</v>
      </c>
      <c r="H384">
        <v>19129504</v>
      </c>
      <c r="I384" t="s">
        <v>417</v>
      </c>
      <c r="J384">
        <v>8</v>
      </c>
      <c r="K384">
        <v>22</v>
      </c>
      <c r="L384" s="106">
        <v>-325000</v>
      </c>
      <c r="M384" s="93">
        <v>44795</v>
      </c>
      <c r="N384" s="50">
        <v>44795</v>
      </c>
      <c r="O384" s="50">
        <v>44795</v>
      </c>
      <c r="P384" t="s">
        <v>2369</v>
      </c>
      <c r="Q384" t="s">
        <v>2369</v>
      </c>
      <c r="S384" s="93">
        <v>0</v>
      </c>
      <c r="T384" t="s">
        <v>2099</v>
      </c>
      <c r="X384" s="93"/>
      <c r="Y384" t="s">
        <v>389</v>
      </c>
      <c r="Z384" t="s">
        <v>390</v>
      </c>
      <c r="AA384" t="s">
        <v>1986</v>
      </c>
      <c r="AB384" t="s">
        <v>2094</v>
      </c>
      <c r="AC384">
        <v>12280.20033</v>
      </c>
      <c r="AD384" s="93">
        <v>224303</v>
      </c>
      <c r="AH384">
        <v>224303</v>
      </c>
    </row>
    <row r="385" spans="1:34" x14ac:dyDescent="0.35">
      <c r="A385" t="s">
        <v>348</v>
      </c>
      <c r="B385" s="93">
        <v>12280</v>
      </c>
      <c r="C385" s="93">
        <v>200330</v>
      </c>
      <c r="E385" t="s">
        <v>396</v>
      </c>
      <c r="G385">
        <v>10073587</v>
      </c>
      <c r="H385">
        <v>19129032</v>
      </c>
      <c r="I385" t="s">
        <v>417</v>
      </c>
      <c r="J385">
        <v>8</v>
      </c>
      <c r="K385">
        <v>22</v>
      </c>
      <c r="L385" s="106">
        <v>8930</v>
      </c>
      <c r="M385" s="93">
        <v>44804</v>
      </c>
      <c r="N385" s="50">
        <v>44804</v>
      </c>
      <c r="O385" s="50">
        <v>44790</v>
      </c>
      <c r="P385" t="s">
        <v>2370</v>
      </c>
      <c r="Q385" t="s">
        <v>2371</v>
      </c>
      <c r="S385" s="93">
        <v>0</v>
      </c>
      <c r="T385" t="s">
        <v>2372</v>
      </c>
      <c r="X385" s="93"/>
      <c r="Y385" t="s">
        <v>389</v>
      </c>
      <c r="Z385" t="s">
        <v>390</v>
      </c>
      <c r="AA385" t="s">
        <v>577</v>
      </c>
      <c r="AB385" t="s">
        <v>2094</v>
      </c>
      <c r="AC385">
        <v>12280.20033</v>
      </c>
      <c r="AD385" s="93">
        <v>223567</v>
      </c>
      <c r="AH385">
        <v>223567</v>
      </c>
    </row>
    <row r="386" spans="1:34" s="90" customFormat="1" x14ac:dyDescent="0.35">
      <c r="A386" s="90" t="s">
        <v>350</v>
      </c>
      <c r="B386" s="94"/>
      <c r="C386" s="94"/>
      <c r="L386" s="124">
        <v>-13774075.810000001</v>
      </c>
      <c r="M386" s="94"/>
      <c r="N386" s="107"/>
      <c r="O386" s="107"/>
      <c r="S386" s="94"/>
      <c r="X386" s="94"/>
      <c r="AD386" s="94"/>
    </row>
    <row r="388" spans="1:34" s="90" customFormat="1" ht="43.5" x14ac:dyDescent="0.35">
      <c r="A388" s="90" t="s">
        <v>345</v>
      </c>
      <c r="B388" s="92" t="s">
        <v>306</v>
      </c>
      <c r="C388" s="92" t="s">
        <v>351</v>
      </c>
      <c r="D388" s="90" t="s">
        <v>352</v>
      </c>
      <c r="E388" s="91" t="s">
        <v>353</v>
      </c>
      <c r="F388" s="90" t="s">
        <v>354</v>
      </c>
      <c r="G388" s="91" t="s">
        <v>355</v>
      </c>
      <c r="H388" s="91" t="s">
        <v>356</v>
      </c>
      <c r="I388" s="91" t="s">
        <v>357</v>
      </c>
      <c r="J388" s="91" t="s">
        <v>358</v>
      </c>
      <c r="K388" s="91" t="s">
        <v>359</v>
      </c>
      <c r="L388" s="123" t="s">
        <v>360</v>
      </c>
      <c r="M388" s="107" t="s">
        <v>362</v>
      </c>
      <c r="N388" s="107" t="s">
        <v>10</v>
      </c>
      <c r="O388" s="108" t="s">
        <v>363</v>
      </c>
      <c r="P388" s="90" t="s">
        <v>364</v>
      </c>
      <c r="Q388" s="91" t="s">
        <v>365</v>
      </c>
      <c r="R388" s="90" t="s">
        <v>366</v>
      </c>
      <c r="S388" s="94" t="s">
        <v>367</v>
      </c>
      <c r="T388" s="90" t="s">
        <v>368</v>
      </c>
      <c r="U388" s="90" t="s">
        <v>369</v>
      </c>
      <c r="V388" s="91" t="s">
        <v>370</v>
      </c>
      <c r="W388" s="91" t="s">
        <v>371</v>
      </c>
      <c r="X388" s="92" t="s">
        <v>372</v>
      </c>
      <c r="Y388" s="90" t="s">
        <v>373</v>
      </c>
      <c r="Z388" s="90" t="s">
        <v>374</v>
      </c>
      <c r="AA388" s="91" t="s">
        <v>375</v>
      </c>
      <c r="AB388" s="91" t="s">
        <v>376</v>
      </c>
      <c r="AC388" s="91" t="s">
        <v>377</v>
      </c>
      <c r="AD388" s="92" t="s">
        <v>361</v>
      </c>
      <c r="AE388" s="90" t="s">
        <v>378</v>
      </c>
      <c r="AF388" s="90" t="s">
        <v>379</v>
      </c>
    </row>
    <row r="389" spans="1:34" x14ac:dyDescent="0.35">
      <c r="A389" t="s">
        <v>349</v>
      </c>
      <c r="B389" s="93">
        <v>12235</v>
      </c>
      <c r="C389" s="93">
        <v>200330</v>
      </c>
      <c r="E389" t="s">
        <v>396</v>
      </c>
      <c r="G389">
        <v>10065563</v>
      </c>
      <c r="H389">
        <v>19084288</v>
      </c>
      <c r="I389" t="s">
        <v>417</v>
      </c>
      <c r="J389">
        <v>7</v>
      </c>
      <c r="K389">
        <v>22</v>
      </c>
      <c r="L389" s="106">
        <v>-138775</v>
      </c>
      <c r="M389" s="50">
        <v>44743</v>
      </c>
      <c r="N389" s="50">
        <v>44743</v>
      </c>
      <c r="O389" s="50">
        <v>44770</v>
      </c>
      <c r="P389" t="s">
        <v>1969</v>
      </c>
      <c r="Q389" t="s">
        <v>1969</v>
      </c>
      <c r="S389" s="93">
        <v>0</v>
      </c>
      <c r="T389" t="s">
        <v>1968</v>
      </c>
      <c r="X389" s="93"/>
      <c r="Y389" t="s">
        <v>389</v>
      </c>
      <c r="Z389" t="s">
        <v>390</v>
      </c>
      <c r="AA389" t="s">
        <v>2027</v>
      </c>
      <c r="AB389" t="s">
        <v>392</v>
      </c>
      <c r="AC389">
        <v>12235.20033</v>
      </c>
      <c r="AD389" s="93">
        <v>221855</v>
      </c>
      <c r="AH389">
        <v>221855</v>
      </c>
    </row>
    <row r="390" spans="1:34" x14ac:dyDescent="0.35">
      <c r="A390" t="s">
        <v>349</v>
      </c>
      <c r="B390" s="93">
        <v>12235</v>
      </c>
      <c r="C390" s="93">
        <v>200330</v>
      </c>
      <c r="E390" t="s">
        <v>396</v>
      </c>
      <c r="G390">
        <v>10065660</v>
      </c>
      <c r="H390">
        <v>19115124</v>
      </c>
      <c r="I390" t="s">
        <v>417</v>
      </c>
      <c r="J390">
        <v>7</v>
      </c>
      <c r="K390">
        <v>22</v>
      </c>
      <c r="L390" s="106">
        <v>9602.32</v>
      </c>
      <c r="M390" s="50">
        <v>44743</v>
      </c>
      <c r="N390" s="50">
        <v>44743</v>
      </c>
      <c r="O390" s="50">
        <v>44770</v>
      </c>
      <c r="P390" t="s">
        <v>2028</v>
      </c>
      <c r="Q390" t="s">
        <v>2029</v>
      </c>
      <c r="S390" s="93">
        <v>0</v>
      </c>
      <c r="T390" t="s">
        <v>2030</v>
      </c>
      <c r="X390" s="93"/>
      <c r="Y390" t="s">
        <v>389</v>
      </c>
      <c r="Z390" t="s">
        <v>390</v>
      </c>
      <c r="AA390" t="s">
        <v>2027</v>
      </c>
      <c r="AB390" t="s">
        <v>392</v>
      </c>
      <c r="AC390">
        <v>12235.20033</v>
      </c>
      <c r="AD390" s="93">
        <v>212841</v>
      </c>
      <c r="AH390">
        <v>212841</v>
      </c>
    </row>
    <row r="391" spans="1:34" x14ac:dyDescent="0.35">
      <c r="A391" t="s">
        <v>349</v>
      </c>
      <c r="B391" s="93">
        <v>12235</v>
      </c>
      <c r="C391" s="93">
        <v>200330</v>
      </c>
      <c r="E391" t="s">
        <v>396</v>
      </c>
      <c r="G391">
        <v>10065660</v>
      </c>
      <c r="H391">
        <v>19115124</v>
      </c>
      <c r="I391" t="s">
        <v>417</v>
      </c>
      <c r="J391">
        <v>7</v>
      </c>
      <c r="K391">
        <v>22</v>
      </c>
      <c r="L391" s="106">
        <v>90000</v>
      </c>
      <c r="M391" s="50">
        <v>44743</v>
      </c>
      <c r="N391" s="50">
        <v>44743</v>
      </c>
      <c r="O391" s="50">
        <v>44770</v>
      </c>
      <c r="P391" t="s">
        <v>2031</v>
      </c>
      <c r="Q391" t="s">
        <v>2029</v>
      </c>
      <c r="S391" s="93">
        <v>0</v>
      </c>
      <c r="T391" t="s">
        <v>2032</v>
      </c>
      <c r="X391" s="93"/>
      <c r="Y391" t="s">
        <v>389</v>
      </c>
      <c r="Z391" t="s">
        <v>390</v>
      </c>
      <c r="AA391" t="s">
        <v>2027</v>
      </c>
      <c r="AB391" t="s">
        <v>392</v>
      </c>
      <c r="AC391">
        <v>12235.20033</v>
      </c>
      <c r="AD391" s="93">
        <v>220421</v>
      </c>
      <c r="AH391">
        <v>220421</v>
      </c>
    </row>
    <row r="392" spans="1:34" x14ac:dyDescent="0.35">
      <c r="A392" t="s">
        <v>349</v>
      </c>
      <c r="B392" s="93">
        <v>12235</v>
      </c>
      <c r="C392" s="93">
        <v>200330</v>
      </c>
      <c r="E392" t="s">
        <v>396</v>
      </c>
      <c r="G392">
        <v>10065660</v>
      </c>
      <c r="H392">
        <v>19115124</v>
      </c>
      <c r="I392" t="s">
        <v>417</v>
      </c>
      <c r="J392">
        <v>7</v>
      </c>
      <c r="K392">
        <v>22</v>
      </c>
      <c r="L392" s="106">
        <v>6000</v>
      </c>
      <c r="M392" s="50">
        <v>44743</v>
      </c>
      <c r="N392" s="50">
        <v>44743</v>
      </c>
      <c r="O392" s="50">
        <v>44770</v>
      </c>
      <c r="P392" t="s">
        <v>2033</v>
      </c>
      <c r="Q392" t="s">
        <v>2029</v>
      </c>
      <c r="S392" s="93">
        <v>0</v>
      </c>
      <c r="T392" t="s">
        <v>2034</v>
      </c>
      <c r="X392" s="93"/>
      <c r="Y392" t="s">
        <v>389</v>
      </c>
      <c r="Z392" t="s">
        <v>390</v>
      </c>
      <c r="AA392" t="s">
        <v>2027</v>
      </c>
      <c r="AB392" t="s">
        <v>392</v>
      </c>
      <c r="AC392">
        <v>12235.20033</v>
      </c>
      <c r="AD392" s="93">
        <v>220590</v>
      </c>
      <c r="AH392">
        <v>220590</v>
      </c>
    </row>
    <row r="393" spans="1:34" x14ac:dyDescent="0.35">
      <c r="A393" t="s">
        <v>349</v>
      </c>
      <c r="B393" s="93">
        <v>12235</v>
      </c>
      <c r="C393" s="93">
        <v>200330</v>
      </c>
      <c r="E393" t="s">
        <v>382</v>
      </c>
      <c r="G393">
        <v>10041723</v>
      </c>
      <c r="H393">
        <v>1436500</v>
      </c>
      <c r="I393" t="s">
        <v>383</v>
      </c>
      <c r="J393">
        <v>7</v>
      </c>
      <c r="K393">
        <v>22</v>
      </c>
      <c r="L393" s="106">
        <v>100000</v>
      </c>
      <c r="M393" s="50">
        <v>44651</v>
      </c>
      <c r="N393" s="50">
        <v>44743</v>
      </c>
      <c r="O393" s="50">
        <v>44705</v>
      </c>
      <c r="P393" t="s">
        <v>2035</v>
      </c>
      <c r="Q393" t="s">
        <v>2036</v>
      </c>
      <c r="R393" t="s">
        <v>2037</v>
      </c>
      <c r="S393" s="93" t="s">
        <v>2038</v>
      </c>
      <c r="T393" t="s">
        <v>2039</v>
      </c>
      <c r="X393" s="93"/>
      <c r="Y393" t="s">
        <v>389</v>
      </c>
      <c r="Z393" t="s">
        <v>390</v>
      </c>
      <c r="AA393" t="s">
        <v>391</v>
      </c>
      <c r="AB393" t="s">
        <v>775</v>
      </c>
      <c r="AC393">
        <v>12235.20033</v>
      </c>
      <c r="AD393" s="93">
        <v>222607</v>
      </c>
      <c r="AH393">
        <v>222607</v>
      </c>
    </row>
    <row r="394" spans="1:34" x14ac:dyDescent="0.35">
      <c r="A394" t="s">
        <v>349</v>
      </c>
      <c r="B394" s="93">
        <v>12235</v>
      </c>
      <c r="C394" s="93">
        <v>200330</v>
      </c>
      <c r="E394" t="s">
        <v>382</v>
      </c>
      <c r="G394">
        <v>10055381</v>
      </c>
      <c r="H394">
        <v>1440398</v>
      </c>
      <c r="I394" t="s">
        <v>383</v>
      </c>
      <c r="J394">
        <v>7</v>
      </c>
      <c r="K394">
        <v>22</v>
      </c>
      <c r="L394" s="106">
        <v>70660</v>
      </c>
      <c r="M394" s="50">
        <v>44740</v>
      </c>
      <c r="N394" s="50">
        <v>44747</v>
      </c>
      <c r="O394" s="50">
        <v>44747</v>
      </c>
      <c r="P394" t="s">
        <v>2040</v>
      </c>
      <c r="Q394" t="s">
        <v>2041</v>
      </c>
      <c r="R394" t="s">
        <v>2042</v>
      </c>
      <c r="S394" s="93" t="s">
        <v>2041</v>
      </c>
      <c r="T394" t="s">
        <v>2043</v>
      </c>
      <c r="X394" s="93"/>
      <c r="Y394" t="s">
        <v>389</v>
      </c>
      <c r="Z394" t="s">
        <v>390</v>
      </c>
      <c r="AA394" t="s">
        <v>391</v>
      </c>
      <c r="AB394" t="s">
        <v>392</v>
      </c>
      <c r="AC394">
        <v>12235.20033</v>
      </c>
      <c r="AD394" s="93">
        <v>221921</v>
      </c>
      <c r="AH394">
        <v>221921</v>
      </c>
    </row>
    <row r="395" spans="1:34" x14ac:dyDescent="0.35">
      <c r="A395" t="s">
        <v>349</v>
      </c>
      <c r="B395" s="93">
        <v>12253</v>
      </c>
      <c r="C395" s="93">
        <v>200330</v>
      </c>
      <c r="E395" t="s">
        <v>382</v>
      </c>
      <c r="G395">
        <v>10055317</v>
      </c>
      <c r="H395">
        <v>1440335</v>
      </c>
      <c r="I395" t="s">
        <v>383</v>
      </c>
      <c r="J395">
        <v>7</v>
      </c>
      <c r="K395">
        <v>22</v>
      </c>
      <c r="L395" s="106">
        <v>130000</v>
      </c>
      <c r="M395" s="50">
        <v>44691</v>
      </c>
      <c r="N395" s="50">
        <v>44747</v>
      </c>
      <c r="O395" s="50">
        <v>44747</v>
      </c>
      <c r="P395" t="s">
        <v>627</v>
      </c>
      <c r="Q395" t="s">
        <v>2044</v>
      </c>
      <c r="R395" t="s">
        <v>2045</v>
      </c>
      <c r="S395" s="93" t="s">
        <v>2046</v>
      </c>
      <c r="T395" t="s">
        <v>629</v>
      </c>
      <c r="X395" s="93"/>
      <c r="Y395" t="s">
        <v>389</v>
      </c>
      <c r="Z395" t="s">
        <v>390</v>
      </c>
      <c r="AA395" t="s">
        <v>391</v>
      </c>
      <c r="AB395" t="s">
        <v>392</v>
      </c>
      <c r="AC395">
        <v>12253.20033</v>
      </c>
      <c r="AD395" s="93">
        <v>221775</v>
      </c>
      <c r="AH395" t="s">
        <v>1015</v>
      </c>
    </row>
    <row r="396" spans="1:34" x14ac:dyDescent="0.35">
      <c r="A396" t="s">
        <v>349</v>
      </c>
      <c r="B396" s="93">
        <v>12253</v>
      </c>
      <c r="C396" s="93">
        <v>200330</v>
      </c>
      <c r="E396" t="s">
        <v>382</v>
      </c>
      <c r="G396">
        <v>10064208</v>
      </c>
      <c r="H396">
        <v>1442722</v>
      </c>
      <c r="I396" t="s">
        <v>383</v>
      </c>
      <c r="J396">
        <v>7</v>
      </c>
      <c r="K396">
        <v>22</v>
      </c>
      <c r="L396" s="106">
        <v>497950</v>
      </c>
      <c r="M396" s="50">
        <v>44748</v>
      </c>
      <c r="N396" s="50">
        <v>44768</v>
      </c>
      <c r="O396" s="50">
        <v>44768</v>
      </c>
      <c r="P396" t="s">
        <v>2047</v>
      </c>
      <c r="Q396" t="s">
        <v>2048</v>
      </c>
      <c r="R396" t="s">
        <v>2049</v>
      </c>
      <c r="S396" s="93" t="s">
        <v>2050</v>
      </c>
      <c r="T396" t="s">
        <v>2051</v>
      </c>
      <c r="X396" s="93"/>
      <c r="Y396" t="s">
        <v>389</v>
      </c>
      <c r="Z396" t="s">
        <v>390</v>
      </c>
      <c r="AA396" t="s">
        <v>391</v>
      </c>
      <c r="AB396" t="s">
        <v>392</v>
      </c>
      <c r="AC396">
        <v>12253.20033</v>
      </c>
      <c r="AD396" s="93">
        <v>221216</v>
      </c>
      <c r="AH396">
        <v>221216</v>
      </c>
    </row>
    <row r="397" spans="1:34" x14ac:dyDescent="0.35">
      <c r="A397" t="s">
        <v>349</v>
      </c>
      <c r="B397" s="93">
        <v>12253</v>
      </c>
      <c r="C397" s="93">
        <v>200330</v>
      </c>
      <c r="E397" t="s">
        <v>396</v>
      </c>
      <c r="G397">
        <v>10065432</v>
      </c>
      <c r="H397">
        <v>19083749</v>
      </c>
      <c r="I397" t="s">
        <v>417</v>
      </c>
      <c r="J397">
        <v>7</v>
      </c>
      <c r="K397">
        <v>22</v>
      </c>
      <c r="L397" s="106">
        <v>-130000</v>
      </c>
      <c r="M397" s="50">
        <v>44773</v>
      </c>
      <c r="N397" s="50">
        <v>44773</v>
      </c>
      <c r="O397" s="50">
        <v>44770</v>
      </c>
      <c r="P397" t="s">
        <v>627</v>
      </c>
      <c r="Q397" t="s">
        <v>2052</v>
      </c>
      <c r="S397" s="93">
        <v>0</v>
      </c>
      <c r="T397" t="s">
        <v>629</v>
      </c>
      <c r="X397" s="93"/>
      <c r="Y397" t="s">
        <v>389</v>
      </c>
      <c r="Z397" t="s">
        <v>390</v>
      </c>
      <c r="AA397" t="s">
        <v>630</v>
      </c>
      <c r="AB397" t="s">
        <v>403</v>
      </c>
      <c r="AC397">
        <v>12253.20033</v>
      </c>
      <c r="AD397" s="93">
        <v>221775</v>
      </c>
      <c r="AH397" t="s">
        <v>1015</v>
      </c>
    </row>
    <row r="398" spans="1:34" x14ac:dyDescent="0.35">
      <c r="A398" t="s">
        <v>349</v>
      </c>
      <c r="B398" s="93">
        <v>12267</v>
      </c>
      <c r="C398" s="93">
        <v>200330</v>
      </c>
      <c r="E398" t="s">
        <v>382</v>
      </c>
      <c r="G398">
        <v>10055555</v>
      </c>
      <c r="H398">
        <v>1440571</v>
      </c>
      <c r="I398" t="s">
        <v>383</v>
      </c>
      <c r="J398">
        <v>7</v>
      </c>
      <c r="K398">
        <v>22</v>
      </c>
      <c r="L398" s="106">
        <v>67500</v>
      </c>
      <c r="M398" s="50">
        <v>44621</v>
      </c>
      <c r="N398" s="50">
        <v>44747</v>
      </c>
      <c r="O398" s="50">
        <v>44747</v>
      </c>
      <c r="P398" t="s">
        <v>2053</v>
      </c>
      <c r="Q398" t="s">
        <v>244</v>
      </c>
      <c r="R398" t="s">
        <v>2054</v>
      </c>
      <c r="S398" s="93" t="s">
        <v>962</v>
      </c>
      <c r="T398" t="s">
        <v>751</v>
      </c>
      <c r="X398" s="93"/>
      <c r="Y398" t="s">
        <v>389</v>
      </c>
      <c r="Z398" t="s">
        <v>390</v>
      </c>
      <c r="AA398" t="s">
        <v>391</v>
      </c>
      <c r="AB398" t="s">
        <v>392</v>
      </c>
      <c r="AC398">
        <v>12267.20033</v>
      </c>
      <c r="AD398" s="93">
        <v>222722</v>
      </c>
      <c r="AH398">
        <v>222722</v>
      </c>
    </row>
    <row r="399" spans="1:34" x14ac:dyDescent="0.35">
      <c r="A399" t="s">
        <v>349</v>
      </c>
      <c r="B399" s="93">
        <v>12286</v>
      </c>
      <c r="C399" s="93">
        <v>200330</v>
      </c>
      <c r="E399" t="s">
        <v>396</v>
      </c>
      <c r="G399">
        <v>10065895</v>
      </c>
      <c r="H399">
        <v>19116008</v>
      </c>
      <c r="I399" t="s">
        <v>417</v>
      </c>
      <c r="J399">
        <v>7</v>
      </c>
      <c r="K399">
        <v>22</v>
      </c>
      <c r="L399" s="106">
        <v>5000</v>
      </c>
      <c r="M399" s="50">
        <v>42923</v>
      </c>
      <c r="N399" s="50">
        <v>44773</v>
      </c>
      <c r="O399" s="50">
        <v>44771</v>
      </c>
      <c r="P399" t="s">
        <v>2055</v>
      </c>
      <c r="Q399" t="s">
        <v>2056</v>
      </c>
      <c r="S399" s="93">
        <v>0</v>
      </c>
      <c r="T399" t="s">
        <v>2057</v>
      </c>
      <c r="X399" s="93"/>
      <c r="Y399" t="s">
        <v>389</v>
      </c>
      <c r="Z399" t="s">
        <v>390</v>
      </c>
      <c r="AA399" t="s">
        <v>698</v>
      </c>
      <c r="AB399" t="s">
        <v>392</v>
      </c>
      <c r="AC399">
        <v>12286.20033</v>
      </c>
      <c r="AD399" s="93">
        <v>165567</v>
      </c>
      <c r="AH399">
        <v>165567</v>
      </c>
    </row>
    <row r="400" spans="1:34" x14ac:dyDescent="0.35">
      <c r="A400" t="s">
        <v>349</v>
      </c>
      <c r="B400" s="93">
        <v>12286</v>
      </c>
      <c r="C400" s="93">
        <v>200330</v>
      </c>
      <c r="E400" t="s">
        <v>396</v>
      </c>
      <c r="G400">
        <v>10065895</v>
      </c>
      <c r="H400">
        <v>19116008</v>
      </c>
      <c r="I400" t="s">
        <v>417</v>
      </c>
      <c r="J400">
        <v>7</v>
      </c>
      <c r="K400">
        <v>22</v>
      </c>
      <c r="L400" s="106">
        <v>499500</v>
      </c>
      <c r="M400" s="50">
        <v>43208</v>
      </c>
      <c r="N400" s="50">
        <v>44773</v>
      </c>
      <c r="O400" s="50">
        <v>44771</v>
      </c>
      <c r="P400" t="s">
        <v>2058</v>
      </c>
      <c r="Q400" t="s">
        <v>2056</v>
      </c>
      <c r="S400" s="93">
        <v>0</v>
      </c>
      <c r="T400" t="s">
        <v>2059</v>
      </c>
      <c r="X400" s="93"/>
      <c r="Y400" t="s">
        <v>389</v>
      </c>
      <c r="Z400" t="s">
        <v>390</v>
      </c>
      <c r="AA400" t="s">
        <v>698</v>
      </c>
      <c r="AB400" t="s">
        <v>392</v>
      </c>
      <c r="AC400">
        <v>12286.20033</v>
      </c>
      <c r="AD400" s="93">
        <v>191233</v>
      </c>
      <c r="AH400">
        <v>191233</v>
      </c>
    </row>
    <row r="401" spans="1:34" x14ac:dyDescent="0.35">
      <c r="A401" t="s">
        <v>349</v>
      </c>
      <c r="B401" s="93">
        <v>12286</v>
      </c>
      <c r="C401" s="93">
        <v>200330</v>
      </c>
      <c r="E401" t="s">
        <v>396</v>
      </c>
      <c r="G401">
        <v>10065895</v>
      </c>
      <c r="H401">
        <v>19116008</v>
      </c>
      <c r="I401" t="s">
        <v>417</v>
      </c>
      <c r="J401">
        <v>7</v>
      </c>
      <c r="K401">
        <v>22</v>
      </c>
      <c r="L401" s="106">
        <v>21377.09</v>
      </c>
      <c r="M401" s="50">
        <v>43983</v>
      </c>
      <c r="N401" s="50">
        <v>44773</v>
      </c>
      <c r="O401" s="50">
        <v>44771</v>
      </c>
      <c r="P401" t="s">
        <v>2060</v>
      </c>
      <c r="Q401" t="s">
        <v>2056</v>
      </c>
      <c r="S401" s="93">
        <v>0</v>
      </c>
      <c r="T401" t="s">
        <v>2061</v>
      </c>
      <c r="X401" s="93"/>
      <c r="Y401" t="s">
        <v>389</v>
      </c>
      <c r="Z401" t="s">
        <v>390</v>
      </c>
      <c r="AA401" t="s">
        <v>698</v>
      </c>
      <c r="AB401" t="s">
        <v>392</v>
      </c>
      <c r="AC401">
        <v>12286.20033</v>
      </c>
      <c r="AD401" s="93">
        <v>198023</v>
      </c>
      <c r="AH401">
        <v>198023</v>
      </c>
    </row>
    <row r="402" spans="1:34" x14ac:dyDescent="0.35">
      <c r="A402" t="s">
        <v>349</v>
      </c>
      <c r="B402" s="93">
        <v>12286</v>
      </c>
      <c r="C402" s="93">
        <v>200330</v>
      </c>
      <c r="E402" t="s">
        <v>396</v>
      </c>
      <c r="G402">
        <v>10065895</v>
      </c>
      <c r="H402">
        <v>19116008</v>
      </c>
      <c r="I402" t="s">
        <v>417</v>
      </c>
      <c r="J402">
        <v>7</v>
      </c>
      <c r="K402">
        <v>22</v>
      </c>
      <c r="L402" s="106">
        <v>5455.66</v>
      </c>
      <c r="M402" s="50">
        <v>44285</v>
      </c>
      <c r="N402" s="50">
        <v>44773</v>
      </c>
      <c r="O402" s="50">
        <v>44771</v>
      </c>
      <c r="P402" t="s">
        <v>2062</v>
      </c>
      <c r="Q402" t="s">
        <v>2056</v>
      </c>
      <c r="S402" s="93">
        <v>0</v>
      </c>
      <c r="T402" t="s">
        <v>2063</v>
      </c>
      <c r="X402" s="93"/>
      <c r="Y402" t="s">
        <v>389</v>
      </c>
      <c r="Z402" t="s">
        <v>390</v>
      </c>
      <c r="AA402" t="s">
        <v>698</v>
      </c>
      <c r="AB402" t="s">
        <v>392</v>
      </c>
      <c r="AC402">
        <v>12286.20033</v>
      </c>
      <c r="AD402" s="93">
        <v>215401</v>
      </c>
      <c r="AH402">
        <v>215401</v>
      </c>
    </row>
    <row r="403" spans="1:34" x14ac:dyDescent="0.35">
      <c r="A403" t="s">
        <v>349</v>
      </c>
      <c r="B403" s="93">
        <v>12286</v>
      </c>
      <c r="C403" s="93">
        <v>200330</v>
      </c>
      <c r="E403" t="s">
        <v>396</v>
      </c>
      <c r="G403">
        <v>10065895</v>
      </c>
      <c r="H403">
        <v>19116008</v>
      </c>
      <c r="I403" t="s">
        <v>417</v>
      </c>
      <c r="J403">
        <v>7</v>
      </c>
      <c r="K403">
        <v>22</v>
      </c>
      <c r="L403" s="106">
        <v>-20000</v>
      </c>
      <c r="M403" s="50">
        <v>44525</v>
      </c>
      <c r="N403" s="50">
        <v>44773</v>
      </c>
      <c r="O403" s="50">
        <v>44771</v>
      </c>
      <c r="P403" t="s">
        <v>2064</v>
      </c>
      <c r="Q403" t="s">
        <v>2056</v>
      </c>
      <c r="S403" s="93">
        <v>0</v>
      </c>
      <c r="T403" t="s">
        <v>2065</v>
      </c>
      <c r="X403" s="93"/>
      <c r="Y403" t="s">
        <v>389</v>
      </c>
      <c r="Z403" t="s">
        <v>390</v>
      </c>
      <c r="AA403" t="s">
        <v>698</v>
      </c>
      <c r="AB403" t="s">
        <v>392</v>
      </c>
      <c r="AC403">
        <v>12286.20033</v>
      </c>
      <c r="AD403" s="93">
        <v>221202</v>
      </c>
      <c r="AH403">
        <v>221202</v>
      </c>
    </row>
    <row r="404" spans="1:34" x14ac:dyDescent="0.35">
      <c r="A404" t="s">
        <v>349</v>
      </c>
      <c r="B404" s="93">
        <v>12286</v>
      </c>
      <c r="C404" s="93">
        <v>200330</v>
      </c>
      <c r="E404" t="s">
        <v>396</v>
      </c>
      <c r="G404">
        <v>10065895</v>
      </c>
      <c r="H404">
        <v>19116008</v>
      </c>
      <c r="I404" t="s">
        <v>417</v>
      </c>
      <c r="J404">
        <v>7</v>
      </c>
      <c r="K404">
        <v>22</v>
      </c>
      <c r="L404" s="106">
        <v>20000</v>
      </c>
      <c r="M404" s="50">
        <v>44525</v>
      </c>
      <c r="N404" s="50">
        <v>44773</v>
      </c>
      <c r="O404" s="50">
        <v>44771</v>
      </c>
      <c r="P404" t="s">
        <v>2064</v>
      </c>
      <c r="Q404" t="s">
        <v>2056</v>
      </c>
      <c r="S404" s="93">
        <v>0</v>
      </c>
      <c r="T404" t="s">
        <v>2065</v>
      </c>
      <c r="X404" s="93"/>
      <c r="Y404" t="s">
        <v>389</v>
      </c>
      <c r="Z404" t="s">
        <v>390</v>
      </c>
      <c r="AA404" t="s">
        <v>698</v>
      </c>
      <c r="AB404" t="s">
        <v>392</v>
      </c>
      <c r="AC404">
        <v>12286.20033</v>
      </c>
      <c r="AD404" s="93">
        <v>222993</v>
      </c>
      <c r="AH404">
        <v>222993</v>
      </c>
    </row>
    <row r="405" spans="1:34" x14ac:dyDescent="0.35">
      <c r="A405" t="s">
        <v>349</v>
      </c>
      <c r="B405" s="93">
        <v>12293</v>
      </c>
      <c r="C405" s="93">
        <v>200330</v>
      </c>
      <c r="E405" t="s">
        <v>396</v>
      </c>
      <c r="G405">
        <v>10054578</v>
      </c>
      <c r="H405">
        <v>19075550</v>
      </c>
      <c r="I405" t="s">
        <v>417</v>
      </c>
      <c r="J405">
        <v>7</v>
      </c>
      <c r="K405">
        <v>22</v>
      </c>
      <c r="L405" s="106">
        <v>-1331010</v>
      </c>
      <c r="M405" s="50">
        <v>44743</v>
      </c>
      <c r="N405" s="50">
        <v>44743</v>
      </c>
      <c r="O405" s="50">
        <v>44741</v>
      </c>
      <c r="P405" t="s">
        <v>414</v>
      </c>
      <c r="Q405" t="s">
        <v>1979</v>
      </c>
      <c r="S405" s="93">
        <v>0</v>
      </c>
      <c r="T405" t="s">
        <v>1981</v>
      </c>
      <c r="X405" s="93"/>
      <c r="Y405" t="s">
        <v>389</v>
      </c>
      <c r="Z405" t="s">
        <v>390</v>
      </c>
      <c r="AA405" t="s">
        <v>630</v>
      </c>
      <c r="AB405" t="s">
        <v>392</v>
      </c>
      <c r="AC405">
        <v>12293.20033</v>
      </c>
      <c r="AD405" s="93"/>
      <c r="AH405" t="s">
        <v>1015</v>
      </c>
    </row>
    <row r="406" spans="1:34" x14ac:dyDescent="0.35">
      <c r="A406" t="s">
        <v>346</v>
      </c>
      <c r="B406" s="93">
        <v>12292</v>
      </c>
      <c r="C406" s="93">
        <v>200330</v>
      </c>
      <c r="E406" t="s">
        <v>382</v>
      </c>
      <c r="G406">
        <v>10060460</v>
      </c>
      <c r="H406">
        <v>1442110</v>
      </c>
      <c r="I406" t="s">
        <v>383</v>
      </c>
      <c r="J406">
        <v>7</v>
      </c>
      <c r="K406">
        <v>22</v>
      </c>
      <c r="L406" s="106">
        <v>50000</v>
      </c>
      <c r="M406" s="50">
        <v>44617</v>
      </c>
      <c r="N406" s="50">
        <v>44757</v>
      </c>
      <c r="O406" s="50">
        <v>44757</v>
      </c>
      <c r="P406" t="s">
        <v>2066</v>
      </c>
      <c r="Q406" t="s">
        <v>2067</v>
      </c>
      <c r="R406" t="s">
        <v>2068</v>
      </c>
      <c r="S406" s="93" t="s">
        <v>2069</v>
      </c>
      <c r="T406" t="s">
        <v>981</v>
      </c>
      <c r="X406" s="93"/>
      <c r="Y406" t="s">
        <v>389</v>
      </c>
      <c r="Z406" t="s">
        <v>390</v>
      </c>
      <c r="AA406" t="s">
        <v>391</v>
      </c>
      <c r="AB406" t="s">
        <v>392</v>
      </c>
      <c r="AC406">
        <v>12292.20033</v>
      </c>
      <c r="AD406" s="93"/>
      <c r="AH406" t="s">
        <v>1015</v>
      </c>
    </row>
    <row r="407" spans="1:34" x14ac:dyDescent="0.35">
      <c r="A407" t="s">
        <v>346</v>
      </c>
      <c r="B407" s="93">
        <v>12305</v>
      </c>
      <c r="C407" s="93">
        <v>200330</v>
      </c>
      <c r="E407" t="s">
        <v>412</v>
      </c>
      <c r="G407">
        <v>10054900</v>
      </c>
      <c r="H407">
        <v>3994617</v>
      </c>
      <c r="I407" t="s">
        <v>413</v>
      </c>
      <c r="J407">
        <v>7</v>
      </c>
      <c r="K407">
        <v>22</v>
      </c>
      <c r="L407" s="106">
        <v>92038.720000000001</v>
      </c>
      <c r="M407" s="50">
        <v>44742</v>
      </c>
      <c r="N407" s="50">
        <v>44743</v>
      </c>
      <c r="O407" s="50">
        <v>44743</v>
      </c>
      <c r="P407" t="s">
        <v>414</v>
      </c>
      <c r="Q407" t="s">
        <v>282</v>
      </c>
      <c r="S407" s="93" t="s">
        <v>1988</v>
      </c>
      <c r="T407" t="s">
        <v>2070</v>
      </c>
      <c r="X407" s="93"/>
      <c r="Y407" t="s">
        <v>389</v>
      </c>
      <c r="Z407" t="s">
        <v>390</v>
      </c>
      <c r="AA407" t="s">
        <v>392</v>
      </c>
      <c r="AB407" t="s">
        <v>392</v>
      </c>
      <c r="AC407">
        <v>12305.20033</v>
      </c>
      <c r="AD407" s="93"/>
      <c r="AH407" t="s">
        <v>1015</v>
      </c>
    </row>
    <row r="408" spans="1:34" x14ac:dyDescent="0.35">
      <c r="A408" t="s">
        <v>347</v>
      </c>
      <c r="B408" s="93">
        <v>12211</v>
      </c>
      <c r="C408" s="93">
        <v>200330</v>
      </c>
      <c r="E408" t="s">
        <v>382</v>
      </c>
      <c r="G408">
        <v>10057870</v>
      </c>
      <c r="H408">
        <v>1441484</v>
      </c>
      <c r="I408" t="s">
        <v>383</v>
      </c>
      <c r="J408">
        <v>7</v>
      </c>
      <c r="K408">
        <v>22</v>
      </c>
      <c r="L408" s="106">
        <v>-19407.77</v>
      </c>
      <c r="M408" s="50">
        <v>44724</v>
      </c>
      <c r="N408" s="50">
        <v>44750</v>
      </c>
      <c r="O408" s="50">
        <v>44750</v>
      </c>
      <c r="P408" t="s">
        <v>2071</v>
      </c>
      <c r="Q408" t="s">
        <v>40</v>
      </c>
      <c r="R408" t="s">
        <v>2072</v>
      </c>
      <c r="S408" s="93" t="s">
        <v>2073</v>
      </c>
      <c r="T408" t="s">
        <v>2074</v>
      </c>
      <c r="X408" s="93"/>
      <c r="Y408" t="s">
        <v>389</v>
      </c>
      <c r="Z408" t="s">
        <v>390</v>
      </c>
      <c r="AA408" t="s">
        <v>391</v>
      </c>
      <c r="AB408" t="s">
        <v>392</v>
      </c>
      <c r="AC408">
        <v>12211.20033</v>
      </c>
      <c r="AD408" s="93">
        <v>222559</v>
      </c>
      <c r="AH408">
        <v>222559</v>
      </c>
    </row>
    <row r="409" spans="1:34" x14ac:dyDescent="0.35">
      <c r="A409" t="s">
        <v>347</v>
      </c>
      <c r="B409" s="93">
        <v>12211</v>
      </c>
      <c r="C409" s="93">
        <v>200330</v>
      </c>
      <c r="E409" t="s">
        <v>382</v>
      </c>
      <c r="G409">
        <v>10057870</v>
      </c>
      <c r="H409">
        <v>1441484</v>
      </c>
      <c r="I409" t="s">
        <v>383</v>
      </c>
      <c r="J409">
        <v>7</v>
      </c>
      <c r="K409">
        <v>22</v>
      </c>
      <c r="L409" s="106">
        <v>35775</v>
      </c>
      <c r="M409" s="50">
        <v>44724</v>
      </c>
      <c r="N409" s="50">
        <v>44750</v>
      </c>
      <c r="O409" s="50">
        <v>44750</v>
      </c>
      <c r="P409" t="s">
        <v>2075</v>
      </c>
      <c r="Q409" t="s">
        <v>40</v>
      </c>
      <c r="R409" t="s">
        <v>2072</v>
      </c>
      <c r="S409" s="93" t="s">
        <v>2073</v>
      </c>
      <c r="T409" t="s">
        <v>2074</v>
      </c>
      <c r="X409" s="93"/>
      <c r="Y409" t="s">
        <v>389</v>
      </c>
      <c r="Z409" t="s">
        <v>390</v>
      </c>
      <c r="AA409" t="s">
        <v>391</v>
      </c>
      <c r="AB409" t="s">
        <v>392</v>
      </c>
      <c r="AC409">
        <v>12211.20033</v>
      </c>
      <c r="AD409" s="93">
        <v>222559</v>
      </c>
      <c r="AH409">
        <v>222559</v>
      </c>
    </row>
    <row r="410" spans="1:34" x14ac:dyDescent="0.35">
      <c r="A410" t="s">
        <v>347</v>
      </c>
      <c r="B410" s="93">
        <v>12211</v>
      </c>
      <c r="C410" s="93">
        <v>200330</v>
      </c>
      <c r="E410" t="s">
        <v>396</v>
      </c>
      <c r="G410">
        <v>10058147</v>
      </c>
      <c r="H410">
        <v>19080819</v>
      </c>
      <c r="I410" t="s">
        <v>417</v>
      </c>
      <c r="J410">
        <v>7</v>
      </c>
      <c r="K410">
        <v>22</v>
      </c>
      <c r="L410" s="106">
        <v>-36667</v>
      </c>
      <c r="M410" s="50">
        <v>44753</v>
      </c>
      <c r="N410" s="50">
        <v>44753</v>
      </c>
      <c r="O410" s="50">
        <v>44753</v>
      </c>
      <c r="P410" t="s">
        <v>2076</v>
      </c>
      <c r="Q410" t="s">
        <v>456</v>
      </c>
      <c r="S410" s="93">
        <v>0</v>
      </c>
      <c r="T410" t="s">
        <v>2077</v>
      </c>
      <c r="X410" s="93"/>
      <c r="Y410" t="s">
        <v>389</v>
      </c>
      <c r="Z410" t="s">
        <v>390</v>
      </c>
      <c r="AA410" t="s">
        <v>458</v>
      </c>
      <c r="AB410" t="s">
        <v>392</v>
      </c>
      <c r="AC410">
        <v>12211.20033</v>
      </c>
      <c r="AD410" s="93">
        <v>221651</v>
      </c>
      <c r="AH410" t="s">
        <v>1015</v>
      </c>
    </row>
    <row r="411" spans="1:34" x14ac:dyDescent="0.35">
      <c r="A411" t="s">
        <v>347</v>
      </c>
      <c r="B411" s="93">
        <v>12211</v>
      </c>
      <c r="C411" s="93">
        <v>200330</v>
      </c>
      <c r="E411" t="s">
        <v>396</v>
      </c>
      <c r="G411">
        <v>10058147</v>
      </c>
      <c r="H411">
        <v>19080819</v>
      </c>
      <c r="I411" t="s">
        <v>417</v>
      </c>
      <c r="J411">
        <v>7</v>
      </c>
      <c r="K411">
        <v>22</v>
      </c>
      <c r="L411" s="106">
        <v>-42000</v>
      </c>
      <c r="M411" s="50">
        <v>44753</v>
      </c>
      <c r="N411" s="50">
        <v>44753</v>
      </c>
      <c r="O411" s="50">
        <v>44753</v>
      </c>
      <c r="P411" t="s">
        <v>2078</v>
      </c>
      <c r="Q411" t="s">
        <v>456</v>
      </c>
      <c r="S411" s="93">
        <v>0</v>
      </c>
      <c r="T411" t="s">
        <v>2079</v>
      </c>
      <c r="X411" s="93"/>
      <c r="Y411" t="s">
        <v>389</v>
      </c>
      <c r="Z411" t="s">
        <v>390</v>
      </c>
      <c r="AA411" t="s">
        <v>458</v>
      </c>
      <c r="AB411" t="s">
        <v>392</v>
      </c>
      <c r="AC411">
        <v>12211.20033</v>
      </c>
      <c r="AD411" s="93">
        <v>221749</v>
      </c>
      <c r="AH411" t="s">
        <v>1015</v>
      </c>
    </row>
    <row r="412" spans="1:34" x14ac:dyDescent="0.35">
      <c r="A412" t="s">
        <v>347</v>
      </c>
      <c r="B412" s="93">
        <v>12211</v>
      </c>
      <c r="C412" s="93">
        <v>200330</v>
      </c>
      <c r="E412" t="s">
        <v>396</v>
      </c>
      <c r="G412">
        <v>10058147</v>
      </c>
      <c r="H412">
        <v>19080819</v>
      </c>
      <c r="I412" t="s">
        <v>417</v>
      </c>
      <c r="J412">
        <v>7</v>
      </c>
      <c r="K412">
        <v>22</v>
      </c>
      <c r="L412" s="106">
        <v>-250000</v>
      </c>
      <c r="M412" s="50">
        <v>44753</v>
      </c>
      <c r="N412" s="50">
        <v>44753</v>
      </c>
      <c r="O412" s="50">
        <v>44753</v>
      </c>
      <c r="P412" t="s">
        <v>2080</v>
      </c>
      <c r="Q412" t="s">
        <v>456</v>
      </c>
      <c r="S412" s="93">
        <v>0</v>
      </c>
      <c r="T412" t="s">
        <v>2081</v>
      </c>
      <c r="X412" s="93"/>
      <c r="Y412" t="s">
        <v>389</v>
      </c>
      <c r="Z412" t="s">
        <v>390</v>
      </c>
      <c r="AA412" t="s">
        <v>458</v>
      </c>
      <c r="AB412" t="s">
        <v>392</v>
      </c>
      <c r="AC412">
        <v>12211.20033</v>
      </c>
      <c r="AD412" s="93">
        <v>221750</v>
      </c>
      <c r="AH412" t="s">
        <v>1015</v>
      </c>
    </row>
    <row r="413" spans="1:34" x14ac:dyDescent="0.35">
      <c r="A413" t="s">
        <v>347</v>
      </c>
      <c r="B413" s="93">
        <v>12211</v>
      </c>
      <c r="C413" s="93">
        <v>200330</v>
      </c>
      <c r="E413" t="s">
        <v>382</v>
      </c>
      <c r="G413">
        <v>10064207</v>
      </c>
      <c r="H413">
        <v>1442721</v>
      </c>
      <c r="I413" t="s">
        <v>383</v>
      </c>
      <c r="J413">
        <v>7</v>
      </c>
      <c r="K413">
        <v>22</v>
      </c>
      <c r="L413" s="106">
        <v>100000</v>
      </c>
      <c r="M413" s="50">
        <v>44718</v>
      </c>
      <c r="N413" s="50">
        <v>44768</v>
      </c>
      <c r="O413" s="50">
        <v>44768</v>
      </c>
      <c r="P413" t="s">
        <v>2082</v>
      </c>
      <c r="Q413" t="s">
        <v>37</v>
      </c>
      <c r="R413" t="s">
        <v>2083</v>
      </c>
      <c r="S413" s="93" t="s">
        <v>2084</v>
      </c>
      <c r="T413" t="s">
        <v>2085</v>
      </c>
      <c r="X413" s="93"/>
      <c r="Y413" t="s">
        <v>389</v>
      </c>
      <c r="Z413" t="s">
        <v>390</v>
      </c>
      <c r="AA413" t="s">
        <v>391</v>
      </c>
      <c r="AB413" t="s">
        <v>392</v>
      </c>
      <c r="AC413">
        <v>12211.20033</v>
      </c>
      <c r="AD413" s="93">
        <v>221655</v>
      </c>
      <c r="AH413">
        <v>221655</v>
      </c>
    </row>
    <row r="414" spans="1:34" x14ac:dyDescent="0.35">
      <c r="A414" t="s">
        <v>347</v>
      </c>
      <c r="B414" s="93">
        <v>12211</v>
      </c>
      <c r="C414" s="93">
        <v>200330</v>
      </c>
      <c r="E414" t="s">
        <v>382</v>
      </c>
      <c r="G414">
        <v>10064515</v>
      </c>
      <c r="H414">
        <v>1442848</v>
      </c>
      <c r="I414" t="s">
        <v>383</v>
      </c>
      <c r="J414">
        <v>7</v>
      </c>
      <c r="K414">
        <v>22</v>
      </c>
      <c r="L414" s="106">
        <v>225000</v>
      </c>
      <c r="M414" s="50">
        <v>44621</v>
      </c>
      <c r="N414" s="50">
        <v>44769</v>
      </c>
      <c r="O414" s="50">
        <v>44769</v>
      </c>
      <c r="P414" t="s">
        <v>2086</v>
      </c>
      <c r="Q414" t="s">
        <v>50</v>
      </c>
      <c r="R414" t="s">
        <v>2087</v>
      </c>
      <c r="S414" s="93" t="s">
        <v>2088</v>
      </c>
      <c r="T414" t="s">
        <v>2089</v>
      </c>
      <c r="X414" s="93"/>
      <c r="Y414" t="s">
        <v>389</v>
      </c>
      <c r="Z414" t="s">
        <v>390</v>
      </c>
      <c r="AA414" t="s">
        <v>391</v>
      </c>
      <c r="AB414" t="s">
        <v>392</v>
      </c>
      <c r="AC414">
        <v>12211.20033</v>
      </c>
      <c r="AD414" s="93">
        <v>222954</v>
      </c>
      <c r="AH414">
        <v>222954</v>
      </c>
    </row>
    <row r="415" spans="1:34" x14ac:dyDescent="0.35">
      <c r="A415" t="s">
        <v>347</v>
      </c>
      <c r="B415" s="93">
        <v>12303</v>
      </c>
      <c r="C415" s="93">
        <v>200330</v>
      </c>
      <c r="E415" t="s">
        <v>412</v>
      </c>
      <c r="G415">
        <v>10054901</v>
      </c>
      <c r="H415">
        <v>3994643</v>
      </c>
      <c r="I415" t="s">
        <v>413</v>
      </c>
      <c r="J415">
        <v>7</v>
      </c>
      <c r="K415">
        <v>22</v>
      </c>
      <c r="L415" s="106">
        <v>85000</v>
      </c>
      <c r="M415" s="50">
        <v>44773</v>
      </c>
      <c r="N415" s="50">
        <v>44743</v>
      </c>
      <c r="O415" s="50">
        <v>44743</v>
      </c>
      <c r="P415" t="s">
        <v>414</v>
      </c>
      <c r="Q415" t="s">
        <v>275</v>
      </c>
      <c r="S415" s="93" t="s">
        <v>820</v>
      </c>
      <c r="T415" t="s">
        <v>2090</v>
      </c>
      <c r="X415" s="93"/>
      <c r="Y415" t="s">
        <v>389</v>
      </c>
      <c r="Z415" t="s">
        <v>390</v>
      </c>
      <c r="AA415" t="s">
        <v>392</v>
      </c>
      <c r="AB415" t="s">
        <v>392</v>
      </c>
      <c r="AC415">
        <v>12303.20033</v>
      </c>
      <c r="AD415" s="93"/>
      <c r="AH415" t="s">
        <v>1015</v>
      </c>
    </row>
    <row r="416" spans="1:34" x14ac:dyDescent="0.35">
      <c r="A416" t="s">
        <v>347</v>
      </c>
      <c r="B416" s="93">
        <v>12303</v>
      </c>
      <c r="C416" s="93">
        <v>200330</v>
      </c>
      <c r="E416" t="s">
        <v>382</v>
      </c>
      <c r="G416">
        <v>10057865</v>
      </c>
      <c r="H416">
        <v>1441480</v>
      </c>
      <c r="I416" t="s">
        <v>383</v>
      </c>
      <c r="J416">
        <v>7</v>
      </c>
      <c r="K416">
        <v>22</v>
      </c>
      <c r="L416" s="106">
        <v>280000</v>
      </c>
      <c r="M416" s="50">
        <v>44698</v>
      </c>
      <c r="N416" s="50">
        <v>44750</v>
      </c>
      <c r="O416" s="50">
        <v>44750</v>
      </c>
      <c r="P416" t="s">
        <v>818</v>
      </c>
      <c r="Q416" t="s">
        <v>275</v>
      </c>
      <c r="R416" t="s">
        <v>2091</v>
      </c>
      <c r="S416" s="93" t="s">
        <v>820</v>
      </c>
      <c r="T416" t="s">
        <v>821</v>
      </c>
      <c r="X416" s="93"/>
      <c r="Y416" t="s">
        <v>389</v>
      </c>
      <c r="Z416" t="s">
        <v>390</v>
      </c>
      <c r="AA416" t="s">
        <v>391</v>
      </c>
      <c r="AB416" t="s">
        <v>392</v>
      </c>
      <c r="AC416">
        <v>12303.20033</v>
      </c>
      <c r="AD416" s="93">
        <v>222864</v>
      </c>
      <c r="AH416">
        <v>222864</v>
      </c>
    </row>
    <row r="417" spans="1:34" x14ac:dyDescent="0.35">
      <c r="A417" t="s">
        <v>348</v>
      </c>
      <c r="B417" s="93">
        <v>12263</v>
      </c>
      <c r="C417" s="93">
        <v>200330</v>
      </c>
      <c r="E417" t="s">
        <v>396</v>
      </c>
      <c r="G417">
        <v>10065068</v>
      </c>
      <c r="H417">
        <v>19083163</v>
      </c>
      <c r="I417" t="s">
        <v>417</v>
      </c>
      <c r="J417">
        <v>7</v>
      </c>
      <c r="K417">
        <v>22</v>
      </c>
      <c r="L417" s="106">
        <v>-50000</v>
      </c>
      <c r="M417" s="50">
        <v>44769</v>
      </c>
      <c r="N417" s="50">
        <v>44769</v>
      </c>
      <c r="O417" s="50">
        <v>44769</v>
      </c>
      <c r="P417" t="s">
        <v>2092</v>
      </c>
      <c r="Q417" t="s">
        <v>2092</v>
      </c>
      <c r="S417" s="93">
        <v>0</v>
      </c>
      <c r="T417" t="s">
        <v>2093</v>
      </c>
      <c r="X417" s="93"/>
      <c r="Y417" t="s">
        <v>389</v>
      </c>
      <c r="Z417" t="s">
        <v>390</v>
      </c>
      <c r="AA417" t="s">
        <v>1986</v>
      </c>
      <c r="AB417" t="s">
        <v>2094</v>
      </c>
      <c r="AC417">
        <v>12263.20033</v>
      </c>
      <c r="AD417" s="93">
        <v>226046</v>
      </c>
      <c r="AH417" t="s">
        <v>1015</v>
      </c>
    </row>
    <row r="418" spans="1:34" x14ac:dyDescent="0.35">
      <c r="A418" t="s">
        <v>348</v>
      </c>
      <c r="B418" s="93">
        <v>12266</v>
      </c>
      <c r="C418" s="93">
        <v>200330</v>
      </c>
      <c r="E418" t="s">
        <v>382</v>
      </c>
      <c r="G418">
        <v>10055366</v>
      </c>
      <c r="H418">
        <v>1440384</v>
      </c>
      <c r="I418" t="s">
        <v>383</v>
      </c>
      <c r="J418">
        <v>7</v>
      </c>
      <c r="K418">
        <v>22</v>
      </c>
      <c r="L418" s="106">
        <v>175000</v>
      </c>
      <c r="M418" s="50">
        <v>44676</v>
      </c>
      <c r="N418" s="50">
        <v>44747</v>
      </c>
      <c r="O418" s="50">
        <v>44747</v>
      </c>
      <c r="P418" t="s">
        <v>654</v>
      </c>
      <c r="Q418" t="s">
        <v>148</v>
      </c>
      <c r="R418" t="s">
        <v>2095</v>
      </c>
      <c r="S418" s="93" t="s">
        <v>656</v>
      </c>
      <c r="T418" t="s">
        <v>588</v>
      </c>
      <c r="X418" s="93"/>
      <c r="Y418" t="s">
        <v>389</v>
      </c>
      <c r="Z418" t="s">
        <v>390</v>
      </c>
      <c r="AA418" t="s">
        <v>391</v>
      </c>
      <c r="AB418" t="s">
        <v>392</v>
      </c>
      <c r="AC418">
        <v>12266.20033</v>
      </c>
      <c r="AD418" s="93">
        <v>223552</v>
      </c>
      <c r="AH418">
        <v>223552</v>
      </c>
    </row>
    <row r="419" spans="1:34" x14ac:dyDescent="0.35">
      <c r="A419" t="s">
        <v>348</v>
      </c>
      <c r="B419" s="93">
        <v>12266</v>
      </c>
      <c r="C419" s="93">
        <v>200330</v>
      </c>
      <c r="E419" t="s">
        <v>396</v>
      </c>
      <c r="G419">
        <v>10052639</v>
      </c>
      <c r="H419">
        <v>19075070</v>
      </c>
      <c r="I419" t="s">
        <v>417</v>
      </c>
      <c r="J419">
        <v>7</v>
      </c>
      <c r="K419">
        <v>22</v>
      </c>
      <c r="L419" s="106">
        <v>10000</v>
      </c>
      <c r="M419" s="50">
        <v>44773</v>
      </c>
      <c r="N419" s="50">
        <v>44773</v>
      </c>
      <c r="O419" s="50">
        <v>44734</v>
      </c>
      <c r="P419" t="s">
        <v>2096</v>
      </c>
      <c r="Q419" t="s">
        <v>2096</v>
      </c>
      <c r="S419" s="93">
        <v>0</v>
      </c>
      <c r="T419" t="s">
        <v>2097</v>
      </c>
      <c r="W419" s="89">
        <v>44775</v>
      </c>
      <c r="X419" s="93"/>
      <c r="Y419" t="s">
        <v>389</v>
      </c>
      <c r="Z419" t="s">
        <v>390</v>
      </c>
      <c r="AA419" t="s">
        <v>522</v>
      </c>
      <c r="AB419" t="s">
        <v>392</v>
      </c>
      <c r="AC419">
        <v>12266.20033</v>
      </c>
      <c r="AD419" s="93">
        <v>186245</v>
      </c>
      <c r="AH419">
        <v>186245</v>
      </c>
    </row>
    <row r="420" spans="1:34" x14ac:dyDescent="0.35">
      <c r="A420" t="s">
        <v>348</v>
      </c>
      <c r="B420" s="93">
        <v>12280</v>
      </c>
      <c r="C420" s="93">
        <v>200330</v>
      </c>
      <c r="E420" t="s">
        <v>396</v>
      </c>
      <c r="G420">
        <v>10047831</v>
      </c>
      <c r="H420">
        <v>19071569</v>
      </c>
      <c r="I420" t="s">
        <v>417</v>
      </c>
      <c r="J420">
        <v>7</v>
      </c>
      <c r="K420">
        <v>22</v>
      </c>
      <c r="L420" s="106">
        <v>-325000</v>
      </c>
      <c r="M420" s="50">
        <v>44743</v>
      </c>
      <c r="N420" s="50">
        <v>44743</v>
      </c>
      <c r="O420" s="50">
        <v>44721</v>
      </c>
      <c r="P420" t="s">
        <v>389</v>
      </c>
      <c r="Q420" t="s">
        <v>2098</v>
      </c>
      <c r="S420" s="93">
        <v>0</v>
      </c>
      <c r="T420" t="s">
        <v>2099</v>
      </c>
      <c r="X420" s="93"/>
      <c r="Y420" t="s">
        <v>389</v>
      </c>
      <c r="Z420" t="s">
        <v>390</v>
      </c>
      <c r="AA420" t="s">
        <v>1986</v>
      </c>
      <c r="AB420" t="s">
        <v>610</v>
      </c>
      <c r="AC420">
        <v>12280.20033</v>
      </c>
      <c r="AD420" s="93">
        <v>224303</v>
      </c>
      <c r="AH420" t="s">
        <v>1015</v>
      </c>
    </row>
    <row r="421" spans="1:34" x14ac:dyDescent="0.35">
      <c r="A421" t="s">
        <v>348</v>
      </c>
      <c r="B421" s="93">
        <v>12280</v>
      </c>
      <c r="C421" s="93">
        <v>200330</v>
      </c>
      <c r="E421" t="s">
        <v>396</v>
      </c>
      <c r="G421">
        <v>10064093</v>
      </c>
      <c r="H421">
        <v>19082980</v>
      </c>
      <c r="I421" t="s">
        <v>417</v>
      </c>
      <c r="J421">
        <v>7</v>
      </c>
      <c r="K421">
        <v>22</v>
      </c>
      <c r="L421" s="106">
        <v>325000</v>
      </c>
      <c r="M421" s="50">
        <v>44743</v>
      </c>
      <c r="N421" s="50">
        <v>44743</v>
      </c>
      <c r="O421" s="50">
        <v>44768</v>
      </c>
      <c r="P421" t="s">
        <v>2100</v>
      </c>
      <c r="Q421" t="s">
        <v>2100</v>
      </c>
      <c r="S421" s="93">
        <v>0</v>
      </c>
      <c r="T421" t="s">
        <v>2099</v>
      </c>
      <c r="X421" s="93"/>
      <c r="Y421" t="s">
        <v>389</v>
      </c>
      <c r="Z421" t="s">
        <v>390</v>
      </c>
      <c r="AA421" t="s">
        <v>1986</v>
      </c>
      <c r="AB421" t="s">
        <v>2094</v>
      </c>
      <c r="AC421">
        <v>12280.20033</v>
      </c>
      <c r="AD421" s="93"/>
      <c r="AH421" t="s">
        <v>1015</v>
      </c>
    </row>
    <row r="422" spans="1:34" x14ac:dyDescent="0.35">
      <c r="A422" t="s">
        <v>348</v>
      </c>
      <c r="B422" s="93">
        <v>12280</v>
      </c>
      <c r="C422" s="93">
        <v>200330</v>
      </c>
      <c r="E422" t="s">
        <v>382</v>
      </c>
      <c r="G422">
        <v>10055444</v>
      </c>
      <c r="H422">
        <v>1440461</v>
      </c>
      <c r="I422" t="s">
        <v>383</v>
      </c>
      <c r="J422">
        <v>7</v>
      </c>
      <c r="K422">
        <v>22</v>
      </c>
      <c r="L422" s="106">
        <v>325000</v>
      </c>
      <c r="M422" s="50">
        <v>44699</v>
      </c>
      <c r="N422" s="50">
        <v>44747</v>
      </c>
      <c r="O422" s="50">
        <v>44747</v>
      </c>
      <c r="P422" t="s">
        <v>2101</v>
      </c>
      <c r="Q422" t="s">
        <v>2102</v>
      </c>
      <c r="R422" t="s">
        <v>2103</v>
      </c>
      <c r="S422" s="93" t="s">
        <v>2104</v>
      </c>
      <c r="T422" t="s">
        <v>2099</v>
      </c>
      <c r="X422" s="93"/>
      <c r="Y422" t="s">
        <v>389</v>
      </c>
      <c r="Z422" t="s">
        <v>390</v>
      </c>
      <c r="AA422" t="s">
        <v>391</v>
      </c>
      <c r="AB422" t="s">
        <v>392</v>
      </c>
      <c r="AC422">
        <v>12280.20033</v>
      </c>
      <c r="AD422" s="93">
        <v>224303</v>
      </c>
      <c r="AH422" t="s">
        <v>1015</v>
      </c>
    </row>
    <row r="423" spans="1:34" x14ac:dyDescent="0.35">
      <c r="A423" t="s">
        <v>348</v>
      </c>
      <c r="B423" s="93">
        <v>12280</v>
      </c>
      <c r="C423" s="93">
        <v>200330</v>
      </c>
      <c r="E423" t="s">
        <v>382</v>
      </c>
      <c r="G423">
        <v>10059467</v>
      </c>
      <c r="H423">
        <v>1441779</v>
      </c>
      <c r="I423" t="s">
        <v>383</v>
      </c>
      <c r="J423">
        <v>7</v>
      </c>
      <c r="K423">
        <v>22</v>
      </c>
      <c r="L423" s="106">
        <v>412500</v>
      </c>
      <c r="M423" s="50">
        <v>44713</v>
      </c>
      <c r="N423" s="50">
        <v>44756</v>
      </c>
      <c r="O423" s="50">
        <v>44756</v>
      </c>
      <c r="P423" t="s">
        <v>2105</v>
      </c>
      <c r="Q423" t="s">
        <v>2106</v>
      </c>
      <c r="R423" t="s">
        <v>2107</v>
      </c>
      <c r="S423" s="93" t="s">
        <v>2108</v>
      </c>
      <c r="T423" t="s">
        <v>2109</v>
      </c>
      <c r="X423" s="93"/>
      <c r="Y423" t="s">
        <v>389</v>
      </c>
      <c r="Z423" t="s">
        <v>390</v>
      </c>
      <c r="AA423" t="s">
        <v>391</v>
      </c>
      <c r="AB423" t="s">
        <v>392</v>
      </c>
      <c r="AC423">
        <v>12280.20033</v>
      </c>
      <c r="AD423" s="93">
        <v>222471</v>
      </c>
      <c r="AH423">
        <v>222471</v>
      </c>
    </row>
    <row r="424" spans="1:34" x14ac:dyDescent="0.35">
      <c r="A424" t="s">
        <v>348</v>
      </c>
      <c r="B424" s="93">
        <v>12280</v>
      </c>
      <c r="C424" s="93">
        <v>200330</v>
      </c>
      <c r="E424" t="s">
        <v>396</v>
      </c>
      <c r="F424" t="s">
        <v>382</v>
      </c>
      <c r="G424">
        <v>10063672</v>
      </c>
      <c r="H424">
        <v>19082918</v>
      </c>
      <c r="I424" t="s">
        <v>417</v>
      </c>
      <c r="J424">
        <v>7</v>
      </c>
      <c r="K424">
        <v>22</v>
      </c>
      <c r="L424" s="106">
        <v>45585</v>
      </c>
      <c r="M424" s="50">
        <v>44767</v>
      </c>
      <c r="N424" s="50">
        <v>44767</v>
      </c>
      <c r="O424" s="50">
        <v>44767</v>
      </c>
      <c r="P424" t="s">
        <v>2110</v>
      </c>
      <c r="Q424" t="s">
        <v>2111</v>
      </c>
      <c r="S424" s="93">
        <v>0</v>
      </c>
      <c r="T424" t="s">
        <v>2112</v>
      </c>
      <c r="X424" s="93"/>
      <c r="Y424" t="s">
        <v>389</v>
      </c>
      <c r="Z424" t="s">
        <v>390</v>
      </c>
      <c r="AA424" t="s">
        <v>1986</v>
      </c>
      <c r="AB424" t="s">
        <v>2094</v>
      </c>
      <c r="AC424">
        <v>12280.20033</v>
      </c>
      <c r="AD424" s="93">
        <v>190507</v>
      </c>
      <c r="AH424">
        <v>190507</v>
      </c>
    </row>
    <row r="425" spans="1:34" x14ac:dyDescent="0.35">
      <c r="A425" t="s">
        <v>348</v>
      </c>
      <c r="B425" s="93">
        <v>12280</v>
      </c>
      <c r="C425" s="93">
        <v>200330</v>
      </c>
      <c r="E425" t="s">
        <v>396</v>
      </c>
      <c r="F425" t="s">
        <v>382</v>
      </c>
      <c r="G425">
        <v>10063672</v>
      </c>
      <c r="H425">
        <v>19082918</v>
      </c>
      <c r="I425" t="s">
        <v>417</v>
      </c>
      <c r="J425">
        <v>7</v>
      </c>
      <c r="K425">
        <v>22</v>
      </c>
      <c r="L425" s="106">
        <v>-45585</v>
      </c>
      <c r="M425" s="50">
        <v>44767</v>
      </c>
      <c r="N425" s="50">
        <v>44767</v>
      </c>
      <c r="O425" s="50">
        <v>44767</v>
      </c>
      <c r="P425" t="s">
        <v>2110</v>
      </c>
      <c r="Q425" t="s">
        <v>2111</v>
      </c>
      <c r="S425" s="93">
        <v>0</v>
      </c>
      <c r="T425" t="s">
        <v>2112</v>
      </c>
      <c r="X425" s="93"/>
      <c r="Y425" t="s">
        <v>389</v>
      </c>
      <c r="Z425" t="s">
        <v>390</v>
      </c>
      <c r="AA425" t="s">
        <v>1986</v>
      </c>
      <c r="AB425" t="s">
        <v>2094</v>
      </c>
      <c r="AC425">
        <v>12280.20033</v>
      </c>
      <c r="AD425" s="93">
        <v>190507</v>
      </c>
      <c r="AH425">
        <v>190507</v>
      </c>
    </row>
    <row r="426" spans="1:34" x14ac:dyDescent="0.35">
      <c r="A426" t="s">
        <v>348</v>
      </c>
      <c r="B426" s="93">
        <v>12280</v>
      </c>
      <c r="C426" s="93">
        <v>200330</v>
      </c>
      <c r="E426" t="s">
        <v>396</v>
      </c>
      <c r="F426" t="s">
        <v>382</v>
      </c>
      <c r="G426">
        <v>10063672</v>
      </c>
      <c r="H426">
        <v>19082918</v>
      </c>
      <c r="I426" t="s">
        <v>417</v>
      </c>
      <c r="J426">
        <v>7</v>
      </c>
      <c r="K426">
        <v>22</v>
      </c>
      <c r="L426" s="106">
        <v>74995.33</v>
      </c>
      <c r="M426" s="50">
        <v>44767</v>
      </c>
      <c r="N426" s="50">
        <v>44767</v>
      </c>
      <c r="O426" s="50">
        <v>44767</v>
      </c>
      <c r="P426" t="s">
        <v>2110</v>
      </c>
      <c r="Q426" t="s">
        <v>2111</v>
      </c>
      <c r="S426" s="93">
        <v>0</v>
      </c>
      <c r="T426" t="s">
        <v>2113</v>
      </c>
      <c r="X426" s="93"/>
      <c r="Y426" t="s">
        <v>389</v>
      </c>
      <c r="Z426" t="s">
        <v>390</v>
      </c>
      <c r="AA426" t="s">
        <v>1986</v>
      </c>
      <c r="AB426" t="s">
        <v>2094</v>
      </c>
      <c r="AC426">
        <v>12280.20033</v>
      </c>
      <c r="AD426" s="93">
        <v>211710</v>
      </c>
      <c r="AH426">
        <v>211710</v>
      </c>
    </row>
    <row r="427" spans="1:34" x14ac:dyDescent="0.35">
      <c r="A427" t="s">
        <v>348</v>
      </c>
      <c r="B427" s="93">
        <v>12280</v>
      </c>
      <c r="C427" s="93">
        <v>200330</v>
      </c>
      <c r="E427" t="s">
        <v>396</v>
      </c>
      <c r="F427" t="s">
        <v>382</v>
      </c>
      <c r="G427">
        <v>10063672</v>
      </c>
      <c r="H427">
        <v>19082918</v>
      </c>
      <c r="I427" t="s">
        <v>417</v>
      </c>
      <c r="J427">
        <v>7</v>
      </c>
      <c r="K427">
        <v>22</v>
      </c>
      <c r="L427" s="106">
        <v>-74995.33</v>
      </c>
      <c r="M427" s="50">
        <v>44767</v>
      </c>
      <c r="N427" s="50">
        <v>44767</v>
      </c>
      <c r="O427" s="50">
        <v>44767</v>
      </c>
      <c r="P427" t="s">
        <v>2110</v>
      </c>
      <c r="Q427" t="s">
        <v>2111</v>
      </c>
      <c r="S427" s="93">
        <v>0</v>
      </c>
      <c r="T427" t="s">
        <v>2113</v>
      </c>
      <c r="X427" s="93"/>
      <c r="Y427" t="s">
        <v>389</v>
      </c>
      <c r="Z427" t="s">
        <v>390</v>
      </c>
      <c r="AA427" t="s">
        <v>1986</v>
      </c>
      <c r="AB427" t="s">
        <v>2094</v>
      </c>
      <c r="AC427">
        <v>12280.20033</v>
      </c>
      <c r="AD427" s="93">
        <v>211710</v>
      </c>
      <c r="AH427">
        <v>211710</v>
      </c>
    </row>
    <row r="428" spans="1:34" x14ac:dyDescent="0.35">
      <c r="A428" t="s">
        <v>348</v>
      </c>
      <c r="B428" s="93">
        <v>12280</v>
      </c>
      <c r="C428" s="93">
        <v>200330</v>
      </c>
      <c r="E428" t="s">
        <v>396</v>
      </c>
      <c r="F428" t="s">
        <v>382</v>
      </c>
      <c r="G428">
        <v>10063672</v>
      </c>
      <c r="H428">
        <v>19082918</v>
      </c>
      <c r="I428" t="s">
        <v>417</v>
      </c>
      <c r="J428">
        <v>7</v>
      </c>
      <c r="K428">
        <v>22</v>
      </c>
      <c r="L428" s="106">
        <v>2000</v>
      </c>
      <c r="M428" s="50">
        <v>44767</v>
      </c>
      <c r="N428" s="50">
        <v>44767</v>
      </c>
      <c r="O428" s="50">
        <v>44767</v>
      </c>
      <c r="P428" t="s">
        <v>2110</v>
      </c>
      <c r="Q428" t="s">
        <v>2111</v>
      </c>
      <c r="S428" s="93">
        <v>0</v>
      </c>
      <c r="T428" t="s">
        <v>2114</v>
      </c>
      <c r="X428" s="93"/>
      <c r="Y428" t="s">
        <v>389</v>
      </c>
      <c r="Z428" t="s">
        <v>390</v>
      </c>
      <c r="AA428" t="s">
        <v>1986</v>
      </c>
      <c r="AB428" t="s">
        <v>2094</v>
      </c>
      <c r="AC428">
        <v>12280.20033</v>
      </c>
      <c r="AD428" s="93">
        <v>212285</v>
      </c>
      <c r="AH428">
        <v>212285</v>
      </c>
    </row>
    <row r="429" spans="1:34" x14ac:dyDescent="0.35">
      <c r="A429" t="s">
        <v>348</v>
      </c>
      <c r="B429" s="93">
        <v>12280</v>
      </c>
      <c r="C429" s="93">
        <v>200330</v>
      </c>
      <c r="E429" t="s">
        <v>396</v>
      </c>
      <c r="F429" t="s">
        <v>382</v>
      </c>
      <c r="G429">
        <v>10063672</v>
      </c>
      <c r="H429">
        <v>19082918</v>
      </c>
      <c r="I429" t="s">
        <v>417</v>
      </c>
      <c r="J429">
        <v>7</v>
      </c>
      <c r="K429">
        <v>22</v>
      </c>
      <c r="L429" s="106">
        <v>-2000</v>
      </c>
      <c r="M429" s="50">
        <v>44767</v>
      </c>
      <c r="N429" s="50">
        <v>44767</v>
      </c>
      <c r="O429" s="50">
        <v>44767</v>
      </c>
      <c r="P429" t="s">
        <v>2110</v>
      </c>
      <c r="Q429" t="s">
        <v>2111</v>
      </c>
      <c r="S429" s="93">
        <v>0</v>
      </c>
      <c r="T429" t="s">
        <v>2114</v>
      </c>
      <c r="X429" s="93"/>
      <c r="Y429" t="s">
        <v>389</v>
      </c>
      <c r="Z429" t="s">
        <v>390</v>
      </c>
      <c r="AA429" t="s">
        <v>1986</v>
      </c>
      <c r="AB429" t="s">
        <v>2094</v>
      </c>
      <c r="AC429">
        <v>12280.20033</v>
      </c>
      <c r="AD429" s="93">
        <v>212285</v>
      </c>
      <c r="AH429">
        <v>212285</v>
      </c>
    </row>
    <row r="430" spans="1:34" x14ac:dyDescent="0.35">
      <c r="A430" t="s">
        <v>348</v>
      </c>
      <c r="B430" s="93">
        <v>12280</v>
      </c>
      <c r="C430" s="93">
        <v>200330</v>
      </c>
      <c r="E430" t="s">
        <v>396</v>
      </c>
      <c r="F430" t="s">
        <v>382</v>
      </c>
      <c r="G430">
        <v>10063672</v>
      </c>
      <c r="H430">
        <v>19082918</v>
      </c>
      <c r="I430" t="s">
        <v>417</v>
      </c>
      <c r="J430">
        <v>7</v>
      </c>
      <c r="K430">
        <v>22</v>
      </c>
      <c r="L430" s="106">
        <v>35000</v>
      </c>
      <c r="M430" s="50">
        <v>44767</v>
      </c>
      <c r="N430" s="50">
        <v>44767</v>
      </c>
      <c r="O430" s="50">
        <v>44767</v>
      </c>
      <c r="P430" t="s">
        <v>2110</v>
      </c>
      <c r="Q430" t="s">
        <v>2111</v>
      </c>
      <c r="S430" s="93">
        <v>0</v>
      </c>
      <c r="T430" t="s">
        <v>2115</v>
      </c>
      <c r="X430" s="93"/>
      <c r="Y430" t="s">
        <v>389</v>
      </c>
      <c r="Z430" t="s">
        <v>390</v>
      </c>
      <c r="AA430" t="s">
        <v>1986</v>
      </c>
      <c r="AB430" t="s">
        <v>2094</v>
      </c>
      <c r="AC430">
        <v>12280.20033</v>
      </c>
      <c r="AD430" s="93">
        <v>214682</v>
      </c>
      <c r="AH430">
        <v>214682</v>
      </c>
    </row>
    <row r="431" spans="1:34" x14ac:dyDescent="0.35">
      <c r="A431" t="s">
        <v>348</v>
      </c>
      <c r="B431" s="93">
        <v>12280</v>
      </c>
      <c r="C431" s="93">
        <v>200330</v>
      </c>
      <c r="E431" t="s">
        <v>396</v>
      </c>
      <c r="F431" t="s">
        <v>382</v>
      </c>
      <c r="G431">
        <v>10063672</v>
      </c>
      <c r="H431">
        <v>19082918</v>
      </c>
      <c r="I431" t="s">
        <v>417</v>
      </c>
      <c r="J431">
        <v>7</v>
      </c>
      <c r="K431">
        <v>22</v>
      </c>
      <c r="L431" s="106">
        <v>-35000</v>
      </c>
      <c r="M431" s="50">
        <v>44767</v>
      </c>
      <c r="N431" s="50">
        <v>44767</v>
      </c>
      <c r="O431" s="50">
        <v>44767</v>
      </c>
      <c r="P431" t="s">
        <v>2110</v>
      </c>
      <c r="Q431" t="s">
        <v>2111</v>
      </c>
      <c r="S431" s="93">
        <v>0</v>
      </c>
      <c r="T431" t="s">
        <v>2115</v>
      </c>
      <c r="X431" s="93"/>
      <c r="Y431" t="s">
        <v>389</v>
      </c>
      <c r="Z431" t="s">
        <v>390</v>
      </c>
      <c r="AA431" t="s">
        <v>1986</v>
      </c>
      <c r="AB431" t="s">
        <v>2094</v>
      </c>
      <c r="AC431">
        <v>12280.20033</v>
      </c>
      <c r="AD431" s="93">
        <v>214682</v>
      </c>
      <c r="AH431">
        <v>214682</v>
      </c>
    </row>
    <row r="432" spans="1:34" x14ac:dyDescent="0.35">
      <c r="A432" t="s">
        <v>348</v>
      </c>
      <c r="B432" s="93">
        <v>12280</v>
      </c>
      <c r="C432" s="93">
        <v>200330</v>
      </c>
      <c r="E432" t="s">
        <v>396</v>
      </c>
      <c r="F432" t="s">
        <v>382</v>
      </c>
      <c r="G432">
        <v>10063672</v>
      </c>
      <c r="H432">
        <v>19082918</v>
      </c>
      <c r="I432" t="s">
        <v>417</v>
      </c>
      <c r="J432">
        <v>7</v>
      </c>
      <c r="K432">
        <v>22</v>
      </c>
      <c r="L432" s="106">
        <v>50000</v>
      </c>
      <c r="M432" s="50">
        <v>44767</v>
      </c>
      <c r="N432" s="50">
        <v>44767</v>
      </c>
      <c r="O432" s="50">
        <v>44767</v>
      </c>
      <c r="P432" t="s">
        <v>2110</v>
      </c>
      <c r="Q432" t="s">
        <v>2111</v>
      </c>
      <c r="S432" s="93">
        <v>0</v>
      </c>
      <c r="T432" t="s">
        <v>2116</v>
      </c>
      <c r="X432" s="93"/>
      <c r="Y432" t="s">
        <v>389</v>
      </c>
      <c r="Z432" t="s">
        <v>390</v>
      </c>
      <c r="AA432" t="s">
        <v>1986</v>
      </c>
      <c r="AB432" t="s">
        <v>2094</v>
      </c>
      <c r="AC432">
        <v>12280.20033</v>
      </c>
      <c r="AD432" s="93">
        <v>215075</v>
      </c>
      <c r="AH432">
        <v>215075</v>
      </c>
    </row>
    <row r="433" spans="1:34" x14ac:dyDescent="0.35">
      <c r="A433" t="s">
        <v>348</v>
      </c>
      <c r="B433" s="93">
        <v>12280</v>
      </c>
      <c r="C433" s="93">
        <v>200330</v>
      </c>
      <c r="E433" t="s">
        <v>396</v>
      </c>
      <c r="F433" t="s">
        <v>382</v>
      </c>
      <c r="G433">
        <v>10063672</v>
      </c>
      <c r="H433">
        <v>19082918</v>
      </c>
      <c r="I433" t="s">
        <v>417</v>
      </c>
      <c r="J433">
        <v>7</v>
      </c>
      <c r="K433">
        <v>22</v>
      </c>
      <c r="L433" s="106">
        <v>-50000</v>
      </c>
      <c r="M433" s="50">
        <v>44767</v>
      </c>
      <c r="N433" s="50">
        <v>44767</v>
      </c>
      <c r="O433" s="50">
        <v>44767</v>
      </c>
      <c r="P433" t="s">
        <v>2110</v>
      </c>
      <c r="Q433" t="s">
        <v>2111</v>
      </c>
      <c r="S433" s="93">
        <v>0</v>
      </c>
      <c r="T433" t="s">
        <v>2116</v>
      </c>
      <c r="X433" s="93"/>
      <c r="Y433" t="s">
        <v>389</v>
      </c>
      <c r="Z433" t="s">
        <v>390</v>
      </c>
      <c r="AA433" t="s">
        <v>1986</v>
      </c>
      <c r="AB433" t="s">
        <v>2094</v>
      </c>
      <c r="AC433">
        <v>12280.20033</v>
      </c>
      <c r="AD433" s="93">
        <v>215075</v>
      </c>
      <c r="AH433">
        <v>215075</v>
      </c>
    </row>
    <row r="434" spans="1:34" x14ac:dyDescent="0.35">
      <c r="A434" t="s">
        <v>348</v>
      </c>
      <c r="B434" s="93">
        <v>12280</v>
      </c>
      <c r="C434" s="93">
        <v>200330</v>
      </c>
      <c r="E434" t="s">
        <v>396</v>
      </c>
      <c r="F434" t="s">
        <v>382</v>
      </c>
      <c r="G434">
        <v>10063672</v>
      </c>
      <c r="H434">
        <v>19082918</v>
      </c>
      <c r="I434" t="s">
        <v>417</v>
      </c>
      <c r="J434">
        <v>7</v>
      </c>
      <c r="K434">
        <v>22</v>
      </c>
      <c r="L434" s="106">
        <v>62300</v>
      </c>
      <c r="M434" s="50">
        <v>44767</v>
      </c>
      <c r="N434" s="50">
        <v>44767</v>
      </c>
      <c r="O434" s="50">
        <v>44767</v>
      </c>
      <c r="P434" t="s">
        <v>2110</v>
      </c>
      <c r="Q434" t="s">
        <v>2111</v>
      </c>
      <c r="S434" s="93">
        <v>0</v>
      </c>
      <c r="T434" t="s">
        <v>2117</v>
      </c>
      <c r="X434" s="93"/>
      <c r="Y434" t="s">
        <v>389</v>
      </c>
      <c r="Z434" t="s">
        <v>390</v>
      </c>
      <c r="AA434" t="s">
        <v>1986</v>
      </c>
      <c r="AB434" t="s">
        <v>2094</v>
      </c>
      <c r="AC434">
        <v>12280.20033</v>
      </c>
      <c r="AD434" s="93">
        <v>216268</v>
      </c>
      <c r="AH434">
        <v>216268</v>
      </c>
    </row>
    <row r="435" spans="1:34" x14ac:dyDescent="0.35">
      <c r="A435" t="s">
        <v>348</v>
      </c>
      <c r="B435" s="93">
        <v>12280</v>
      </c>
      <c r="C435" s="93">
        <v>200330</v>
      </c>
      <c r="E435" t="s">
        <v>396</v>
      </c>
      <c r="F435" t="s">
        <v>382</v>
      </c>
      <c r="G435">
        <v>10063672</v>
      </c>
      <c r="H435">
        <v>19082918</v>
      </c>
      <c r="I435" t="s">
        <v>417</v>
      </c>
      <c r="J435">
        <v>7</v>
      </c>
      <c r="K435">
        <v>22</v>
      </c>
      <c r="L435" s="106">
        <v>-62300</v>
      </c>
      <c r="M435" s="50">
        <v>44767</v>
      </c>
      <c r="N435" s="50">
        <v>44767</v>
      </c>
      <c r="O435" s="50">
        <v>44767</v>
      </c>
      <c r="P435" t="s">
        <v>2110</v>
      </c>
      <c r="Q435" t="s">
        <v>2111</v>
      </c>
      <c r="S435" s="93">
        <v>0</v>
      </c>
      <c r="T435" t="s">
        <v>2117</v>
      </c>
      <c r="X435" s="93"/>
      <c r="Y435" t="s">
        <v>389</v>
      </c>
      <c r="Z435" t="s">
        <v>390</v>
      </c>
      <c r="AA435" t="s">
        <v>1986</v>
      </c>
      <c r="AB435" t="s">
        <v>2094</v>
      </c>
      <c r="AC435">
        <v>12280.20033</v>
      </c>
      <c r="AD435" s="93">
        <v>216268</v>
      </c>
      <c r="AH435">
        <v>216268</v>
      </c>
    </row>
    <row r="436" spans="1:34" x14ac:dyDescent="0.35">
      <c r="A436" t="s">
        <v>348</v>
      </c>
      <c r="B436" s="93">
        <v>12280</v>
      </c>
      <c r="C436" s="93">
        <v>200330</v>
      </c>
      <c r="E436" t="s">
        <v>396</v>
      </c>
      <c r="F436" t="s">
        <v>382</v>
      </c>
      <c r="G436">
        <v>10063672</v>
      </c>
      <c r="H436">
        <v>19082918</v>
      </c>
      <c r="I436" t="s">
        <v>417</v>
      </c>
      <c r="J436">
        <v>7</v>
      </c>
      <c r="K436">
        <v>22</v>
      </c>
      <c r="L436" s="106">
        <v>511992</v>
      </c>
      <c r="M436" s="50">
        <v>44767</v>
      </c>
      <c r="N436" s="50">
        <v>44767</v>
      </c>
      <c r="O436" s="50">
        <v>44767</v>
      </c>
      <c r="P436" t="s">
        <v>2110</v>
      </c>
      <c r="Q436" t="s">
        <v>2111</v>
      </c>
      <c r="S436" s="93">
        <v>0</v>
      </c>
      <c r="T436" t="s">
        <v>2118</v>
      </c>
      <c r="X436" s="93"/>
      <c r="Y436" t="s">
        <v>389</v>
      </c>
      <c r="Z436" t="s">
        <v>390</v>
      </c>
      <c r="AA436" t="s">
        <v>1986</v>
      </c>
      <c r="AB436" t="s">
        <v>2094</v>
      </c>
      <c r="AC436">
        <v>12280.20033</v>
      </c>
      <c r="AD436" s="93">
        <v>223095</v>
      </c>
      <c r="AH436">
        <v>223095</v>
      </c>
    </row>
    <row r="437" spans="1:34" x14ac:dyDescent="0.35">
      <c r="A437" t="s">
        <v>348</v>
      </c>
      <c r="B437" s="93">
        <v>12280</v>
      </c>
      <c r="C437" s="93">
        <v>200330</v>
      </c>
      <c r="E437" t="s">
        <v>396</v>
      </c>
      <c r="F437" t="s">
        <v>382</v>
      </c>
      <c r="G437">
        <v>10063672</v>
      </c>
      <c r="H437">
        <v>19082918</v>
      </c>
      <c r="I437" t="s">
        <v>417</v>
      </c>
      <c r="J437">
        <v>7</v>
      </c>
      <c r="K437">
        <v>22</v>
      </c>
      <c r="L437" s="106">
        <v>-511992</v>
      </c>
      <c r="M437" s="50">
        <v>44767</v>
      </c>
      <c r="N437" s="50">
        <v>44767</v>
      </c>
      <c r="O437" s="50">
        <v>44767</v>
      </c>
      <c r="P437" t="s">
        <v>2110</v>
      </c>
      <c r="Q437" t="s">
        <v>2111</v>
      </c>
      <c r="S437" s="93">
        <v>0</v>
      </c>
      <c r="T437" t="s">
        <v>2118</v>
      </c>
      <c r="X437" s="93"/>
      <c r="Y437" t="s">
        <v>389</v>
      </c>
      <c r="Z437" t="s">
        <v>390</v>
      </c>
      <c r="AA437" t="s">
        <v>1986</v>
      </c>
      <c r="AB437" t="s">
        <v>2094</v>
      </c>
      <c r="AC437">
        <v>12280.20033</v>
      </c>
      <c r="AD437" s="93">
        <v>223095</v>
      </c>
      <c r="AH437">
        <v>223095</v>
      </c>
    </row>
    <row r="438" spans="1:34" x14ac:dyDescent="0.35">
      <c r="A438" t="s">
        <v>348</v>
      </c>
      <c r="B438" s="93">
        <v>12280</v>
      </c>
      <c r="C438" s="93">
        <v>200330</v>
      </c>
      <c r="E438" t="s">
        <v>396</v>
      </c>
      <c r="G438">
        <v>10064174</v>
      </c>
      <c r="H438">
        <v>19082993</v>
      </c>
      <c r="I438" t="s">
        <v>417</v>
      </c>
      <c r="J438">
        <v>7</v>
      </c>
      <c r="K438">
        <v>22</v>
      </c>
      <c r="L438" s="106">
        <v>45585</v>
      </c>
      <c r="M438" s="50">
        <v>44768</v>
      </c>
      <c r="N438" s="50">
        <v>44768</v>
      </c>
      <c r="O438" s="50">
        <v>44768</v>
      </c>
      <c r="P438" t="s">
        <v>2119</v>
      </c>
      <c r="Q438" t="s">
        <v>2120</v>
      </c>
      <c r="S438" s="93">
        <v>0</v>
      </c>
      <c r="T438" t="s">
        <v>2112</v>
      </c>
      <c r="X438" s="93"/>
      <c r="Y438" t="s">
        <v>389</v>
      </c>
      <c r="Z438" t="s">
        <v>390</v>
      </c>
      <c r="AA438" t="s">
        <v>1986</v>
      </c>
      <c r="AB438" t="s">
        <v>2094</v>
      </c>
      <c r="AC438">
        <v>12280.20033</v>
      </c>
      <c r="AD438" s="93">
        <v>190507</v>
      </c>
      <c r="AH438">
        <v>190507</v>
      </c>
    </row>
    <row r="439" spans="1:34" x14ac:dyDescent="0.35">
      <c r="A439" t="s">
        <v>348</v>
      </c>
      <c r="B439" s="93">
        <v>12280</v>
      </c>
      <c r="C439" s="93">
        <v>200330</v>
      </c>
      <c r="E439" t="s">
        <v>396</v>
      </c>
      <c r="G439">
        <v>10064174</v>
      </c>
      <c r="H439">
        <v>19082993</v>
      </c>
      <c r="I439" t="s">
        <v>417</v>
      </c>
      <c r="J439">
        <v>7</v>
      </c>
      <c r="K439">
        <v>22</v>
      </c>
      <c r="L439" s="106">
        <v>74995.33</v>
      </c>
      <c r="M439" s="50">
        <v>44768</v>
      </c>
      <c r="N439" s="50">
        <v>44768</v>
      </c>
      <c r="O439" s="50">
        <v>44768</v>
      </c>
      <c r="P439" t="s">
        <v>2119</v>
      </c>
      <c r="Q439" t="s">
        <v>2120</v>
      </c>
      <c r="S439" s="93">
        <v>0</v>
      </c>
      <c r="T439" t="s">
        <v>2113</v>
      </c>
      <c r="X439" s="93"/>
      <c r="Y439" t="s">
        <v>389</v>
      </c>
      <c r="Z439" t="s">
        <v>390</v>
      </c>
      <c r="AA439" t="s">
        <v>1986</v>
      </c>
      <c r="AB439" t="s">
        <v>2094</v>
      </c>
      <c r="AC439">
        <v>12280.20033</v>
      </c>
      <c r="AD439" s="93">
        <v>211710</v>
      </c>
      <c r="AH439">
        <v>211710</v>
      </c>
    </row>
    <row r="440" spans="1:34" x14ac:dyDescent="0.35">
      <c r="A440" t="s">
        <v>348</v>
      </c>
      <c r="B440" s="93">
        <v>12280</v>
      </c>
      <c r="C440" s="93">
        <v>200330</v>
      </c>
      <c r="E440" t="s">
        <v>396</v>
      </c>
      <c r="G440">
        <v>10064174</v>
      </c>
      <c r="H440">
        <v>19082993</v>
      </c>
      <c r="I440" t="s">
        <v>417</v>
      </c>
      <c r="J440">
        <v>7</v>
      </c>
      <c r="K440">
        <v>22</v>
      </c>
      <c r="L440" s="106">
        <v>2000</v>
      </c>
      <c r="M440" s="50">
        <v>44768</v>
      </c>
      <c r="N440" s="50">
        <v>44768</v>
      </c>
      <c r="O440" s="50">
        <v>44768</v>
      </c>
      <c r="P440" t="s">
        <v>2119</v>
      </c>
      <c r="Q440" t="s">
        <v>2120</v>
      </c>
      <c r="S440" s="93">
        <v>0</v>
      </c>
      <c r="T440" t="s">
        <v>2114</v>
      </c>
      <c r="X440" s="93"/>
      <c r="Y440" t="s">
        <v>389</v>
      </c>
      <c r="Z440" t="s">
        <v>390</v>
      </c>
      <c r="AA440" t="s">
        <v>1986</v>
      </c>
      <c r="AB440" t="s">
        <v>2094</v>
      </c>
      <c r="AC440">
        <v>12280.20033</v>
      </c>
      <c r="AD440" s="93">
        <v>212285</v>
      </c>
      <c r="AH440">
        <v>212285</v>
      </c>
    </row>
    <row r="441" spans="1:34" x14ac:dyDescent="0.35">
      <c r="A441" t="s">
        <v>348</v>
      </c>
      <c r="B441" s="93">
        <v>12280</v>
      </c>
      <c r="C441" s="93">
        <v>200330</v>
      </c>
      <c r="E441" t="s">
        <v>396</v>
      </c>
      <c r="G441">
        <v>10064174</v>
      </c>
      <c r="H441">
        <v>19082993</v>
      </c>
      <c r="I441" t="s">
        <v>417</v>
      </c>
      <c r="J441">
        <v>7</v>
      </c>
      <c r="K441">
        <v>22</v>
      </c>
      <c r="L441" s="106">
        <v>35000</v>
      </c>
      <c r="M441" s="50">
        <v>44768</v>
      </c>
      <c r="N441" s="50">
        <v>44768</v>
      </c>
      <c r="O441" s="50">
        <v>44768</v>
      </c>
      <c r="P441" t="s">
        <v>2119</v>
      </c>
      <c r="Q441" t="s">
        <v>2120</v>
      </c>
      <c r="S441" s="93">
        <v>0</v>
      </c>
      <c r="T441" t="s">
        <v>2115</v>
      </c>
      <c r="X441" s="93"/>
      <c r="Y441" t="s">
        <v>389</v>
      </c>
      <c r="Z441" t="s">
        <v>390</v>
      </c>
      <c r="AA441" t="s">
        <v>1986</v>
      </c>
      <c r="AB441" t="s">
        <v>2094</v>
      </c>
      <c r="AC441">
        <v>12280.20033</v>
      </c>
      <c r="AD441" s="93">
        <v>214682</v>
      </c>
      <c r="AH441">
        <v>214682</v>
      </c>
    </row>
    <row r="442" spans="1:34" x14ac:dyDescent="0.35">
      <c r="A442" t="s">
        <v>348</v>
      </c>
      <c r="B442" s="93">
        <v>12280</v>
      </c>
      <c r="C442" s="93">
        <v>200330</v>
      </c>
      <c r="E442" t="s">
        <v>396</v>
      </c>
      <c r="G442">
        <v>10064174</v>
      </c>
      <c r="H442">
        <v>19082993</v>
      </c>
      <c r="I442" t="s">
        <v>417</v>
      </c>
      <c r="J442">
        <v>7</v>
      </c>
      <c r="K442">
        <v>22</v>
      </c>
      <c r="L442" s="106">
        <v>50000</v>
      </c>
      <c r="M442" s="50">
        <v>44768</v>
      </c>
      <c r="N442" s="50">
        <v>44768</v>
      </c>
      <c r="O442" s="50">
        <v>44768</v>
      </c>
      <c r="P442" t="s">
        <v>2119</v>
      </c>
      <c r="Q442" t="s">
        <v>2120</v>
      </c>
      <c r="S442" s="93">
        <v>0</v>
      </c>
      <c r="T442" t="s">
        <v>2116</v>
      </c>
      <c r="X442" s="93"/>
      <c r="Y442" t="s">
        <v>389</v>
      </c>
      <c r="Z442" t="s">
        <v>390</v>
      </c>
      <c r="AA442" t="s">
        <v>1986</v>
      </c>
      <c r="AB442" t="s">
        <v>2094</v>
      </c>
      <c r="AC442">
        <v>12280.20033</v>
      </c>
      <c r="AD442" s="93">
        <v>215075</v>
      </c>
      <c r="AH442">
        <v>215075</v>
      </c>
    </row>
    <row r="443" spans="1:34" x14ac:dyDescent="0.35">
      <c r="A443" t="s">
        <v>348</v>
      </c>
      <c r="B443" s="93">
        <v>12280</v>
      </c>
      <c r="C443" s="93">
        <v>200330</v>
      </c>
      <c r="E443" t="s">
        <v>396</v>
      </c>
      <c r="G443">
        <v>10064174</v>
      </c>
      <c r="H443">
        <v>19082993</v>
      </c>
      <c r="I443" t="s">
        <v>417</v>
      </c>
      <c r="J443">
        <v>7</v>
      </c>
      <c r="K443">
        <v>22</v>
      </c>
      <c r="L443" s="106">
        <v>62300</v>
      </c>
      <c r="M443" s="50">
        <v>44768</v>
      </c>
      <c r="N443" s="50">
        <v>44768</v>
      </c>
      <c r="O443" s="50">
        <v>44768</v>
      </c>
      <c r="P443" t="s">
        <v>2119</v>
      </c>
      <c r="Q443" t="s">
        <v>2120</v>
      </c>
      <c r="S443" s="93">
        <v>0</v>
      </c>
      <c r="T443" t="s">
        <v>2117</v>
      </c>
      <c r="X443" s="93"/>
      <c r="Y443" t="s">
        <v>389</v>
      </c>
      <c r="Z443" t="s">
        <v>390</v>
      </c>
      <c r="AA443" t="s">
        <v>1986</v>
      </c>
      <c r="AB443" t="s">
        <v>2094</v>
      </c>
      <c r="AC443">
        <v>12280.20033</v>
      </c>
      <c r="AD443" s="93">
        <v>216268</v>
      </c>
      <c r="AH443">
        <v>216268</v>
      </c>
    </row>
    <row r="444" spans="1:34" x14ac:dyDescent="0.35">
      <c r="A444" t="s">
        <v>348</v>
      </c>
      <c r="B444" s="93">
        <v>12280</v>
      </c>
      <c r="C444" s="93">
        <v>200330</v>
      </c>
      <c r="E444" t="s">
        <v>396</v>
      </c>
      <c r="G444">
        <v>10064174</v>
      </c>
      <c r="H444">
        <v>19082993</v>
      </c>
      <c r="I444" t="s">
        <v>417</v>
      </c>
      <c r="J444">
        <v>7</v>
      </c>
      <c r="K444">
        <v>22</v>
      </c>
      <c r="L444" s="106">
        <v>511992</v>
      </c>
      <c r="M444" s="50">
        <v>44768</v>
      </c>
      <c r="N444" s="50">
        <v>44768</v>
      </c>
      <c r="O444" s="50">
        <v>44768</v>
      </c>
      <c r="P444" t="s">
        <v>2119</v>
      </c>
      <c r="Q444" t="s">
        <v>2120</v>
      </c>
      <c r="S444" s="93">
        <v>0</v>
      </c>
      <c r="T444" t="s">
        <v>2118</v>
      </c>
      <c r="X444" s="93"/>
      <c r="Y444" t="s">
        <v>389</v>
      </c>
      <c r="Z444" t="s">
        <v>390</v>
      </c>
      <c r="AA444" t="s">
        <v>1986</v>
      </c>
      <c r="AB444" t="s">
        <v>2094</v>
      </c>
      <c r="AC444">
        <v>12280.20033</v>
      </c>
      <c r="AD444" s="93">
        <v>223095</v>
      </c>
      <c r="AH444">
        <v>223095</v>
      </c>
    </row>
    <row r="445" spans="1:34" x14ac:dyDescent="0.35">
      <c r="A445" t="s">
        <v>348</v>
      </c>
      <c r="B445" s="93">
        <v>12280</v>
      </c>
      <c r="C445" s="93">
        <v>200330</v>
      </c>
      <c r="E445" t="s">
        <v>396</v>
      </c>
      <c r="G445">
        <v>10065865</v>
      </c>
      <c r="H445">
        <v>19116001</v>
      </c>
      <c r="I445" t="s">
        <v>417</v>
      </c>
      <c r="J445">
        <v>7</v>
      </c>
      <c r="K445">
        <v>22</v>
      </c>
      <c r="L445" s="106">
        <v>-24100</v>
      </c>
      <c r="M445" s="50">
        <v>44771</v>
      </c>
      <c r="N445" s="50">
        <v>44771</v>
      </c>
      <c r="O445" s="50">
        <v>44771</v>
      </c>
      <c r="P445" t="s">
        <v>2121</v>
      </c>
      <c r="Q445" t="s">
        <v>2121</v>
      </c>
      <c r="S445" s="93">
        <v>0</v>
      </c>
      <c r="T445" t="s">
        <v>2122</v>
      </c>
      <c r="X445" s="93"/>
      <c r="Y445" t="s">
        <v>389</v>
      </c>
      <c r="Z445" t="s">
        <v>390</v>
      </c>
      <c r="AA445" t="s">
        <v>1986</v>
      </c>
      <c r="AB445" t="s">
        <v>2094</v>
      </c>
      <c r="AC445">
        <v>12280.20033</v>
      </c>
      <c r="AD445" s="93">
        <v>226052</v>
      </c>
      <c r="AH445" t="s">
        <v>1015</v>
      </c>
    </row>
    <row r="446" spans="1:34" x14ac:dyDescent="0.35">
      <c r="A446" t="s">
        <v>348</v>
      </c>
      <c r="B446" s="93">
        <v>12315</v>
      </c>
      <c r="C446" s="93">
        <v>200330</v>
      </c>
      <c r="E446" t="s">
        <v>396</v>
      </c>
      <c r="G446">
        <v>10063671</v>
      </c>
      <c r="H446">
        <v>19082917</v>
      </c>
      <c r="I446" t="s">
        <v>417</v>
      </c>
      <c r="J446">
        <v>7</v>
      </c>
      <c r="K446">
        <v>22</v>
      </c>
      <c r="L446" s="106">
        <v>15000</v>
      </c>
      <c r="M446" s="50">
        <v>44767</v>
      </c>
      <c r="N446" s="50">
        <v>44767</v>
      </c>
      <c r="O446" s="50">
        <v>44767</v>
      </c>
      <c r="P446" t="s">
        <v>2110</v>
      </c>
      <c r="Q446" t="s">
        <v>2123</v>
      </c>
      <c r="S446" s="93">
        <v>0</v>
      </c>
      <c r="T446" t="s">
        <v>2124</v>
      </c>
      <c r="X446" s="93"/>
      <c r="Y446" t="s">
        <v>389</v>
      </c>
      <c r="Z446" t="s">
        <v>390</v>
      </c>
      <c r="AA446" t="s">
        <v>1986</v>
      </c>
      <c r="AB446" t="s">
        <v>2094</v>
      </c>
      <c r="AC446">
        <v>12315.20033</v>
      </c>
      <c r="AD446" s="93">
        <v>215397</v>
      </c>
      <c r="AH446">
        <v>215397</v>
      </c>
    </row>
    <row r="447" spans="1:34" x14ac:dyDescent="0.35">
      <c r="A447" t="s">
        <v>348</v>
      </c>
      <c r="B447" s="93">
        <v>12315</v>
      </c>
      <c r="C447" s="93">
        <v>200330</v>
      </c>
      <c r="E447" t="s">
        <v>396</v>
      </c>
      <c r="F447" t="s">
        <v>382</v>
      </c>
      <c r="G447">
        <v>10064159</v>
      </c>
      <c r="H447">
        <v>19082989</v>
      </c>
      <c r="I447" t="s">
        <v>417</v>
      </c>
      <c r="J447">
        <v>7</v>
      </c>
      <c r="K447">
        <v>22</v>
      </c>
      <c r="L447" s="106">
        <v>-1246719</v>
      </c>
      <c r="M447" s="50">
        <v>44768</v>
      </c>
      <c r="N447" s="50">
        <v>44768</v>
      </c>
      <c r="O447" s="50">
        <v>44768</v>
      </c>
      <c r="P447" t="s">
        <v>2125</v>
      </c>
      <c r="Q447" t="s">
        <v>2125</v>
      </c>
      <c r="S447" s="93">
        <v>0</v>
      </c>
      <c r="T447" t="s">
        <v>2126</v>
      </c>
      <c r="X447" s="93"/>
      <c r="Y447" t="s">
        <v>389</v>
      </c>
      <c r="Z447" t="s">
        <v>390</v>
      </c>
      <c r="AA447" t="s">
        <v>1986</v>
      </c>
      <c r="AB447" t="s">
        <v>2094</v>
      </c>
      <c r="AC447">
        <v>12315.20033</v>
      </c>
      <c r="AD447" s="93">
        <v>222720</v>
      </c>
      <c r="AH447" t="s">
        <v>1015</v>
      </c>
    </row>
    <row r="448" spans="1:34" x14ac:dyDescent="0.35">
      <c r="A448" t="s">
        <v>348</v>
      </c>
      <c r="B448" s="93">
        <v>12315</v>
      </c>
      <c r="C448" s="93">
        <v>200330</v>
      </c>
      <c r="E448" t="s">
        <v>396</v>
      </c>
      <c r="F448" t="s">
        <v>382</v>
      </c>
      <c r="G448">
        <v>10064159</v>
      </c>
      <c r="H448">
        <v>19082989</v>
      </c>
      <c r="I448" t="s">
        <v>417</v>
      </c>
      <c r="J448">
        <v>7</v>
      </c>
      <c r="K448">
        <v>22</v>
      </c>
      <c r="L448" s="106">
        <v>1246719</v>
      </c>
      <c r="M448" s="50">
        <v>44768</v>
      </c>
      <c r="N448" s="50">
        <v>44768</v>
      </c>
      <c r="O448" s="50">
        <v>44768</v>
      </c>
      <c r="P448" t="s">
        <v>2125</v>
      </c>
      <c r="Q448" t="s">
        <v>2125</v>
      </c>
      <c r="S448" s="93">
        <v>0</v>
      </c>
      <c r="T448" t="s">
        <v>2126</v>
      </c>
      <c r="X448" s="93"/>
      <c r="Y448" t="s">
        <v>389</v>
      </c>
      <c r="Z448" t="s">
        <v>390</v>
      </c>
      <c r="AA448" t="s">
        <v>1986</v>
      </c>
      <c r="AB448" t="s">
        <v>2094</v>
      </c>
      <c r="AC448">
        <v>12315.20033</v>
      </c>
      <c r="AD448" s="93">
        <v>222720</v>
      </c>
      <c r="AH448" t="s">
        <v>1015</v>
      </c>
    </row>
    <row r="449" spans="1:34" x14ac:dyDescent="0.35">
      <c r="A449" t="s">
        <v>348</v>
      </c>
      <c r="B449" s="93">
        <v>12315</v>
      </c>
      <c r="C449" s="93">
        <v>200330</v>
      </c>
      <c r="E449" t="s">
        <v>396</v>
      </c>
      <c r="G449">
        <v>10065064</v>
      </c>
      <c r="H449">
        <v>19083160</v>
      </c>
      <c r="I449" t="s">
        <v>417</v>
      </c>
      <c r="J449">
        <v>7</v>
      </c>
      <c r="K449">
        <v>22</v>
      </c>
      <c r="L449" s="106">
        <v>-1246719</v>
      </c>
      <c r="M449" s="50">
        <v>44769</v>
      </c>
      <c r="N449" s="50">
        <v>44769</v>
      </c>
      <c r="O449" s="50">
        <v>44769</v>
      </c>
      <c r="P449" t="s">
        <v>2125</v>
      </c>
      <c r="Q449" t="s">
        <v>2127</v>
      </c>
      <c r="S449" s="93">
        <v>0</v>
      </c>
      <c r="T449" t="s">
        <v>2126</v>
      </c>
      <c r="X449" s="93"/>
      <c r="Y449" t="s">
        <v>389</v>
      </c>
      <c r="Z449" t="s">
        <v>390</v>
      </c>
      <c r="AA449" t="s">
        <v>1986</v>
      </c>
      <c r="AB449" t="s">
        <v>2094</v>
      </c>
      <c r="AC449">
        <v>12315.20033</v>
      </c>
      <c r="AD449" s="93">
        <v>222720</v>
      </c>
      <c r="AH449" t="s">
        <v>1015</v>
      </c>
    </row>
    <row r="450" spans="1:34" s="90" customFormat="1" x14ac:dyDescent="0.35">
      <c r="A450" s="90" t="s">
        <v>350</v>
      </c>
      <c r="B450" s="94"/>
      <c r="C450" s="94"/>
      <c r="L450" s="124">
        <v>821552.35</v>
      </c>
      <c r="M450" s="107"/>
      <c r="N450" s="107"/>
      <c r="O450" s="107"/>
      <c r="S450" s="94"/>
      <c r="X450" s="94"/>
      <c r="AD450" s="94"/>
    </row>
    <row r="452" spans="1:34" s="90" customFormat="1" ht="43.5" x14ac:dyDescent="0.35">
      <c r="A452" s="90" t="s">
        <v>345</v>
      </c>
      <c r="B452" s="92" t="s">
        <v>306</v>
      </c>
      <c r="C452" s="92" t="s">
        <v>351</v>
      </c>
      <c r="D452" s="90" t="s">
        <v>352</v>
      </c>
      <c r="E452" s="91" t="s">
        <v>353</v>
      </c>
      <c r="F452" s="90" t="s">
        <v>354</v>
      </c>
      <c r="G452" s="91" t="s">
        <v>355</v>
      </c>
      <c r="H452" s="91" t="s">
        <v>356</v>
      </c>
      <c r="I452" s="91" t="s">
        <v>357</v>
      </c>
      <c r="J452" s="91" t="s">
        <v>358</v>
      </c>
      <c r="K452" s="91" t="s">
        <v>359</v>
      </c>
      <c r="L452" s="123" t="s">
        <v>360</v>
      </c>
      <c r="M452" s="107" t="s">
        <v>362</v>
      </c>
      <c r="N452" s="107" t="s">
        <v>10</v>
      </c>
      <c r="O452" s="108" t="s">
        <v>363</v>
      </c>
      <c r="P452" s="90" t="s">
        <v>364</v>
      </c>
      <c r="Q452" s="91" t="s">
        <v>365</v>
      </c>
      <c r="R452" s="90" t="s">
        <v>366</v>
      </c>
      <c r="S452" s="94" t="s">
        <v>367</v>
      </c>
      <c r="T452" s="90" t="s">
        <v>368</v>
      </c>
      <c r="U452" s="90" t="s">
        <v>369</v>
      </c>
      <c r="V452" s="91" t="s">
        <v>370</v>
      </c>
      <c r="W452" s="91" t="s">
        <v>371</v>
      </c>
      <c r="X452" s="92" t="s">
        <v>372</v>
      </c>
      <c r="Y452" s="90" t="s">
        <v>373</v>
      </c>
      <c r="Z452" s="90" t="s">
        <v>374</v>
      </c>
      <c r="AA452" s="91" t="s">
        <v>375</v>
      </c>
      <c r="AB452" s="91" t="s">
        <v>376</v>
      </c>
      <c r="AC452" s="91" t="s">
        <v>377</v>
      </c>
      <c r="AD452" s="92" t="s">
        <v>361</v>
      </c>
      <c r="AE452" s="90" t="s">
        <v>378</v>
      </c>
      <c r="AF452" s="90" t="s">
        <v>379</v>
      </c>
    </row>
    <row r="453" spans="1:34" x14ac:dyDescent="0.35">
      <c r="A453" t="s">
        <v>349</v>
      </c>
      <c r="B453" s="93">
        <v>12235</v>
      </c>
      <c r="C453" s="93">
        <v>200330</v>
      </c>
      <c r="E453" t="s">
        <v>382</v>
      </c>
      <c r="G453">
        <v>10045105</v>
      </c>
      <c r="H453">
        <v>1437174</v>
      </c>
      <c r="I453" t="s">
        <v>383</v>
      </c>
      <c r="J453">
        <v>6</v>
      </c>
      <c r="K453">
        <v>22</v>
      </c>
      <c r="L453" s="106">
        <v>777282.69</v>
      </c>
      <c r="M453" s="50">
        <v>44685</v>
      </c>
      <c r="N453" s="50">
        <v>44718</v>
      </c>
      <c r="O453" s="50">
        <v>44718</v>
      </c>
      <c r="P453" t="s">
        <v>385</v>
      </c>
      <c r="Q453" t="s">
        <v>101</v>
      </c>
      <c r="R453" t="s">
        <v>1963</v>
      </c>
      <c r="S453" s="93" t="s">
        <v>387</v>
      </c>
      <c r="T453" t="s">
        <v>1964</v>
      </c>
      <c r="X453" s="93"/>
      <c r="Y453" t="s">
        <v>389</v>
      </c>
      <c r="Z453" t="s">
        <v>390</v>
      </c>
      <c r="AA453" t="s">
        <v>391</v>
      </c>
      <c r="AB453" t="s">
        <v>392</v>
      </c>
      <c r="AC453">
        <v>12235.20033</v>
      </c>
      <c r="AD453" s="93">
        <v>221912</v>
      </c>
      <c r="AH453">
        <v>221912</v>
      </c>
    </row>
    <row r="454" spans="1:34" x14ac:dyDescent="0.35">
      <c r="A454" t="s">
        <v>349</v>
      </c>
      <c r="B454" s="93">
        <v>12235</v>
      </c>
      <c r="C454" s="93">
        <v>200330</v>
      </c>
      <c r="E454" t="s">
        <v>382</v>
      </c>
      <c r="G454">
        <v>10050476</v>
      </c>
      <c r="H454">
        <v>1439244</v>
      </c>
      <c r="I454" t="s">
        <v>383</v>
      </c>
      <c r="J454">
        <v>6</v>
      </c>
      <c r="K454">
        <v>22</v>
      </c>
      <c r="L454" s="106">
        <v>-44593.41</v>
      </c>
      <c r="M454" s="50">
        <v>44690</v>
      </c>
      <c r="N454" s="50">
        <v>44727</v>
      </c>
      <c r="O454" s="50">
        <v>44727</v>
      </c>
      <c r="P454" t="s">
        <v>916</v>
      </c>
      <c r="Q454" t="s">
        <v>1965</v>
      </c>
      <c r="R454" t="s">
        <v>1966</v>
      </c>
      <c r="S454" s="93" t="s">
        <v>1967</v>
      </c>
      <c r="T454" t="s">
        <v>1968</v>
      </c>
      <c r="X454" s="93"/>
      <c r="Y454" t="s">
        <v>389</v>
      </c>
      <c r="Z454" t="s">
        <v>390</v>
      </c>
      <c r="AA454" t="s">
        <v>391</v>
      </c>
      <c r="AB454" t="s">
        <v>392</v>
      </c>
      <c r="AC454">
        <v>12235.20033</v>
      </c>
      <c r="AD454" s="93">
        <v>221855</v>
      </c>
      <c r="AH454" t="s">
        <v>1015</v>
      </c>
    </row>
    <row r="455" spans="1:34" x14ac:dyDescent="0.35">
      <c r="A455" t="s">
        <v>349</v>
      </c>
      <c r="B455" s="93">
        <v>12235</v>
      </c>
      <c r="C455" s="93">
        <v>200330</v>
      </c>
      <c r="E455" t="s">
        <v>382</v>
      </c>
      <c r="G455">
        <v>10050476</v>
      </c>
      <c r="H455">
        <v>1439244</v>
      </c>
      <c r="I455" t="s">
        <v>383</v>
      </c>
      <c r="J455">
        <v>6</v>
      </c>
      <c r="K455">
        <v>22</v>
      </c>
      <c r="L455" s="106">
        <v>138775</v>
      </c>
      <c r="M455" s="50">
        <v>44690</v>
      </c>
      <c r="N455" s="50">
        <v>44727</v>
      </c>
      <c r="O455" s="50">
        <v>44727</v>
      </c>
      <c r="P455" t="s">
        <v>1969</v>
      </c>
      <c r="Q455" t="s">
        <v>1965</v>
      </c>
      <c r="R455" t="s">
        <v>1966</v>
      </c>
      <c r="S455" s="93" t="s">
        <v>1967</v>
      </c>
      <c r="T455" t="s">
        <v>1968</v>
      </c>
      <c r="X455" s="93"/>
      <c r="Y455" t="s">
        <v>389</v>
      </c>
      <c r="Z455" t="s">
        <v>390</v>
      </c>
      <c r="AA455" t="s">
        <v>391</v>
      </c>
      <c r="AB455" t="s">
        <v>392</v>
      </c>
      <c r="AC455">
        <v>12235.20033</v>
      </c>
      <c r="AD455" s="93">
        <v>221855</v>
      </c>
      <c r="AH455" t="s">
        <v>1015</v>
      </c>
    </row>
    <row r="456" spans="1:34" x14ac:dyDescent="0.35">
      <c r="A456" t="s">
        <v>349</v>
      </c>
      <c r="B456" s="93">
        <v>12235</v>
      </c>
      <c r="C456" s="93">
        <v>200330</v>
      </c>
      <c r="E456" t="s">
        <v>382</v>
      </c>
      <c r="G456">
        <v>10051894</v>
      </c>
      <c r="H456">
        <v>1439640</v>
      </c>
      <c r="I456" t="s">
        <v>383</v>
      </c>
      <c r="J456">
        <v>6</v>
      </c>
      <c r="K456">
        <v>22</v>
      </c>
      <c r="L456" s="106">
        <v>20423.68</v>
      </c>
      <c r="M456" s="50">
        <v>44714</v>
      </c>
      <c r="N456" s="50">
        <v>44733</v>
      </c>
      <c r="O456" s="50">
        <v>44733</v>
      </c>
      <c r="P456" t="s">
        <v>385</v>
      </c>
      <c r="Q456" t="s">
        <v>101</v>
      </c>
      <c r="R456" t="s">
        <v>1970</v>
      </c>
      <c r="S456" s="93" t="s">
        <v>387</v>
      </c>
      <c r="T456" t="s">
        <v>1964</v>
      </c>
      <c r="X456" s="93"/>
      <c r="Y456" t="s">
        <v>389</v>
      </c>
      <c r="Z456" t="s">
        <v>390</v>
      </c>
      <c r="AA456" t="s">
        <v>391</v>
      </c>
      <c r="AB456" t="s">
        <v>392</v>
      </c>
      <c r="AC456">
        <v>12235.20033</v>
      </c>
      <c r="AD456" s="93">
        <v>221912</v>
      </c>
      <c r="AH456">
        <v>221912</v>
      </c>
    </row>
    <row r="457" spans="1:34" x14ac:dyDescent="0.35">
      <c r="A457" t="s">
        <v>349</v>
      </c>
      <c r="B457" s="93">
        <v>12255</v>
      </c>
      <c r="C457" s="93">
        <v>200330</v>
      </c>
      <c r="E457" t="s">
        <v>396</v>
      </c>
      <c r="G457">
        <v>10041041</v>
      </c>
      <c r="H457">
        <v>19067705</v>
      </c>
      <c r="I457" t="s">
        <v>417</v>
      </c>
      <c r="J457">
        <v>6</v>
      </c>
      <c r="K457">
        <v>22</v>
      </c>
      <c r="L457" s="106">
        <v>-202500</v>
      </c>
      <c r="M457" s="50">
        <v>44742</v>
      </c>
      <c r="N457" s="50">
        <v>44742</v>
      </c>
      <c r="O457" s="50">
        <v>44701</v>
      </c>
      <c r="P457" t="s">
        <v>1971</v>
      </c>
      <c r="Q457" t="s">
        <v>1972</v>
      </c>
      <c r="S457" s="93">
        <v>0</v>
      </c>
      <c r="T457" t="s">
        <v>963</v>
      </c>
      <c r="W457" s="89">
        <v>44775</v>
      </c>
      <c r="X457" s="93"/>
      <c r="Y457" t="s">
        <v>389</v>
      </c>
      <c r="Z457" t="s">
        <v>390</v>
      </c>
      <c r="AA457" t="s">
        <v>871</v>
      </c>
      <c r="AB457" t="s">
        <v>392</v>
      </c>
      <c r="AC457">
        <v>12255.20033</v>
      </c>
      <c r="AD457" s="93">
        <v>223568</v>
      </c>
      <c r="AH457">
        <v>223568</v>
      </c>
    </row>
    <row r="458" spans="1:34" x14ac:dyDescent="0.35">
      <c r="A458" t="s">
        <v>349</v>
      </c>
      <c r="B458" s="93">
        <v>12255</v>
      </c>
      <c r="C458" s="93">
        <v>200330</v>
      </c>
      <c r="E458" t="s">
        <v>396</v>
      </c>
      <c r="G458">
        <v>10041041</v>
      </c>
      <c r="H458">
        <v>19067705</v>
      </c>
      <c r="I458" t="s">
        <v>417</v>
      </c>
      <c r="J458">
        <v>6</v>
      </c>
      <c r="K458">
        <v>22</v>
      </c>
      <c r="L458" s="106">
        <v>-50000</v>
      </c>
      <c r="M458" s="50">
        <v>44742</v>
      </c>
      <c r="N458" s="50">
        <v>44742</v>
      </c>
      <c r="O458" s="50">
        <v>44701</v>
      </c>
      <c r="P458" t="s">
        <v>1973</v>
      </c>
      <c r="Q458" t="s">
        <v>1972</v>
      </c>
      <c r="S458" s="93">
        <v>0</v>
      </c>
      <c r="T458" t="s">
        <v>1974</v>
      </c>
      <c r="W458" s="89">
        <v>44775</v>
      </c>
      <c r="X458" s="93"/>
      <c r="Y458" t="s">
        <v>389</v>
      </c>
      <c r="Z458" t="s">
        <v>390</v>
      </c>
      <c r="AA458" t="s">
        <v>871</v>
      </c>
      <c r="AB458" t="s">
        <v>392</v>
      </c>
      <c r="AC458">
        <v>12255.20033</v>
      </c>
      <c r="AD458" s="93">
        <v>224144</v>
      </c>
      <c r="AH458" t="s">
        <v>1015</v>
      </c>
    </row>
    <row r="459" spans="1:34" x14ac:dyDescent="0.35">
      <c r="A459" t="s">
        <v>349</v>
      </c>
      <c r="B459" s="93">
        <v>12255</v>
      </c>
      <c r="C459" s="93">
        <v>200330</v>
      </c>
      <c r="E459" t="s">
        <v>396</v>
      </c>
      <c r="G459">
        <v>10041885</v>
      </c>
      <c r="H459">
        <v>19069590</v>
      </c>
      <c r="I459" t="s">
        <v>417</v>
      </c>
      <c r="J459">
        <v>6</v>
      </c>
      <c r="K459">
        <v>22</v>
      </c>
      <c r="L459" s="106">
        <v>-300000</v>
      </c>
      <c r="M459" s="50">
        <v>44742</v>
      </c>
      <c r="N459" s="50">
        <v>44742</v>
      </c>
      <c r="O459" s="50">
        <v>44705</v>
      </c>
      <c r="P459" t="s">
        <v>1975</v>
      </c>
      <c r="Q459" t="s">
        <v>1975</v>
      </c>
      <c r="S459" s="93">
        <v>0</v>
      </c>
      <c r="T459" t="s">
        <v>1976</v>
      </c>
      <c r="W459" s="89">
        <v>44775</v>
      </c>
      <c r="X459" s="93"/>
      <c r="Y459" t="s">
        <v>389</v>
      </c>
      <c r="Z459" t="s">
        <v>390</v>
      </c>
      <c r="AA459" t="s">
        <v>871</v>
      </c>
      <c r="AB459" t="s">
        <v>392</v>
      </c>
      <c r="AC459">
        <v>12255.20033</v>
      </c>
      <c r="AD459" s="93">
        <v>224246</v>
      </c>
      <c r="AH459" t="s">
        <v>1015</v>
      </c>
    </row>
    <row r="460" spans="1:34" x14ac:dyDescent="0.35">
      <c r="A460" t="s">
        <v>349</v>
      </c>
      <c r="B460" s="93">
        <v>12255</v>
      </c>
      <c r="C460" s="93">
        <v>200330</v>
      </c>
      <c r="E460" t="s">
        <v>396</v>
      </c>
      <c r="G460">
        <v>10041885</v>
      </c>
      <c r="H460">
        <v>19069591</v>
      </c>
      <c r="I460" t="s">
        <v>417</v>
      </c>
      <c r="J460">
        <v>6</v>
      </c>
      <c r="K460">
        <v>22</v>
      </c>
      <c r="L460" s="106">
        <v>-160000</v>
      </c>
      <c r="M460" s="50">
        <v>44742</v>
      </c>
      <c r="N460" s="50">
        <v>44742</v>
      </c>
      <c r="O460" s="50">
        <v>44705</v>
      </c>
      <c r="P460" t="s">
        <v>1977</v>
      </c>
      <c r="Q460" t="s">
        <v>1977</v>
      </c>
      <c r="S460" s="93">
        <v>0</v>
      </c>
      <c r="T460" t="s">
        <v>1978</v>
      </c>
      <c r="W460" s="89">
        <v>44775</v>
      </c>
      <c r="X460" s="93"/>
      <c r="Y460" t="s">
        <v>389</v>
      </c>
      <c r="Z460" t="s">
        <v>390</v>
      </c>
      <c r="AA460" t="s">
        <v>871</v>
      </c>
      <c r="AB460" t="s">
        <v>392</v>
      </c>
      <c r="AC460">
        <v>12255.20033</v>
      </c>
      <c r="AD460" s="93">
        <v>224247</v>
      </c>
      <c r="AH460" t="s">
        <v>1015</v>
      </c>
    </row>
    <row r="461" spans="1:34" x14ac:dyDescent="0.35">
      <c r="A461" t="s">
        <v>349</v>
      </c>
      <c r="B461" s="93">
        <v>12293</v>
      </c>
      <c r="C461" s="93">
        <v>200330</v>
      </c>
      <c r="E461" t="s">
        <v>412</v>
      </c>
      <c r="G461">
        <v>10048725</v>
      </c>
      <c r="H461">
        <v>3984860</v>
      </c>
      <c r="I461" t="s">
        <v>413</v>
      </c>
      <c r="J461">
        <v>6</v>
      </c>
      <c r="K461">
        <v>22</v>
      </c>
      <c r="L461" s="106">
        <v>1331010</v>
      </c>
      <c r="M461" s="50">
        <v>44742</v>
      </c>
      <c r="N461" s="50">
        <v>44723</v>
      </c>
      <c r="O461" s="50">
        <v>44723</v>
      </c>
      <c r="P461" t="s">
        <v>414</v>
      </c>
      <c r="Q461" t="s">
        <v>1979</v>
      </c>
      <c r="S461" s="93" t="s">
        <v>1980</v>
      </c>
      <c r="T461" t="s">
        <v>1981</v>
      </c>
      <c r="X461" s="93"/>
      <c r="Y461" t="s">
        <v>389</v>
      </c>
      <c r="Z461" t="s">
        <v>390</v>
      </c>
      <c r="AA461" t="s">
        <v>392</v>
      </c>
      <c r="AB461" t="s">
        <v>392</v>
      </c>
      <c r="AC461">
        <v>12293.20033</v>
      </c>
      <c r="AD461" s="93"/>
      <c r="AH461">
        <v>0</v>
      </c>
    </row>
    <row r="462" spans="1:34" x14ac:dyDescent="0.35">
      <c r="A462" t="s">
        <v>346</v>
      </c>
      <c r="B462" s="93">
        <v>12204</v>
      </c>
      <c r="C462" s="93">
        <v>200330</v>
      </c>
      <c r="E462" t="s">
        <v>396</v>
      </c>
      <c r="G462">
        <v>10041066</v>
      </c>
      <c r="H462">
        <v>19067755</v>
      </c>
      <c r="I462" t="s">
        <v>417</v>
      </c>
      <c r="J462">
        <v>6</v>
      </c>
      <c r="K462">
        <v>22</v>
      </c>
      <c r="L462" s="106">
        <v>1462500</v>
      </c>
      <c r="M462" s="50">
        <v>44742</v>
      </c>
      <c r="N462" s="50">
        <v>44742</v>
      </c>
      <c r="O462" s="50">
        <v>44701</v>
      </c>
      <c r="P462" t="s">
        <v>870</v>
      </c>
      <c r="Q462" t="s">
        <v>870</v>
      </c>
      <c r="S462" s="93">
        <v>0</v>
      </c>
      <c r="T462" t="s">
        <v>432</v>
      </c>
      <c r="W462" s="89">
        <v>44775</v>
      </c>
      <c r="X462" s="93"/>
      <c r="Y462" t="s">
        <v>389</v>
      </c>
      <c r="Z462" t="s">
        <v>390</v>
      </c>
      <c r="AA462" t="s">
        <v>871</v>
      </c>
      <c r="AB462" t="s">
        <v>722</v>
      </c>
      <c r="AC462">
        <v>12204.20033</v>
      </c>
      <c r="AD462" s="93">
        <v>223965</v>
      </c>
      <c r="AH462" t="s">
        <v>1015</v>
      </c>
    </row>
    <row r="463" spans="1:34" x14ac:dyDescent="0.35">
      <c r="A463" t="s">
        <v>346</v>
      </c>
      <c r="B463" s="93">
        <v>12204</v>
      </c>
      <c r="C463" s="93">
        <v>200330</v>
      </c>
      <c r="E463" t="s">
        <v>396</v>
      </c>
      <c r="G463">
        <v>10041066</v>
      </c>
      <c r="H463">
        <v>19067755</v>
      </c>
      <c r="I463" t="s">
        <v>417</v>
      </c>
      <c r="J463">
        <v>6</v>
      </c>
      <c r="K463">
        <v>22</v>
      </c>
      <c r="L463" s="106">
        <v>-243683.33</v>
      </c>
      <c r="M463" s="50">
        <v>44742</v>
      </c>
      <c r="N463" s="50">
        <v>44742</v>
      </c>
      <c r="O463" s="50">
        <v>44701</v>
      </c>
      <c r="P463" t="s">
        <v>870</v>
      </c>
      <c r="Q463" t="s">
        <v>870</v>
      </c>
      <c r="S463" s="93">
        <v>0</v>
      </c>
      <c r="T463" t="s">
        <v>432</v>
      </c>
      <c r="W463" s="89">
        <v>44775</v>
      </c>
      <c r="X463" s="93"/>
      <c r="Y463" t="s">
        <v>389</v>
      </c>
      <c r="Z463" t="s">
        <v>390</v>
      </c>
      <c r="AA463" t="s">
        <v>871</v>
      </c>
      <c r="AB463" t="s">
        <v>722</v>
      </c>
      <c r="AC463">
        <v>12204.20033</v>
      </c>
      <c r="AD463" s="93">
        <v>223965</v>
      </c>
      <c r="AH463" t="s">
        <v>1015</v>
      </c>
    </row>
    <row r="464" spans="1:34" x14ac:dyDescent="0.35">
      <c r="A464" t="s">
        <v>346</v>
      </c>
      <c r="B464" s="93">
        <v>12204</v>
      </c>
      <c r="C464" s="93">
        <v>200330</v>
      </c>
      <c r="E464" t="s">
        <v>396</v>
      </c>
      <c r="G464">
        <v>10041124</v>
      </c>
      <c r="H464">
        <v>19067823</v>
      </c>
      <c r="I464" t="s">
        <v>417</v>
      </c>
      <c r="J464">
        <v>6</v>
      </c>
      <c r="K464">
        <v>22</v>
      </c>
      <c r="L464" s="106">
        <v>1462500</v>
      </c>
      <c r="M464" s="50">
        <v>44742</v>
      </c>
      <c r="N464" s="50">
        <v>44742</v>
      </c>
      <c r="O464" s="50">
        <v>44701</v>
      </c>
      <c r="P464" t="s">
        <v>870</v>
      </c>
      <c r="Q464" t="s">
        <v>870</v>
      </c>
      <c r="S464" s="93">
        <v>0</v>
      </c>
      <c r="T464" t="s">
        <v>432</v>
      </c>
      <c r="W464" s="89">
        <v>44775</v>
      </c>
      <c r="X464" s="93"/>
      <c r="Y464" t="s">
        <v>389</v>
      </c>
      <c r="Z464" t="s">
        <v>390</v>
      </c>
      <c r="AA464" t="s">
        <v>871</v>
      </c>
      <c r="AB464" t="s">
        <v>392</v>
      </c>
      <c r="AC464">
        <v>12204.20033</v>
      </c>
      <c r="AD464" s="93">
        <v>214849</v>
      </c>
      <c r="AH464">
        <v>214849</v>
      </c>
    </row>
    <row r="465" spans="1:34" x14ac:dyDescent="0.35">
      <c r="A465" t="s">
        <v>346</v>
      </c>
      <c r="B465" s="93">
        <v>12204</v>
      </c>
      <c r="C465" s="93">
        <v>200330</v>
      </c>
      <c r="E465" t="s">
        <v>396</v>
      </c>
      <c r="G465">
        <v>10041124</v>
      </c>
      <c r="H465">
        <v>19067823</v>
      </c>
      <c r="I465" t="s">
        <v>417</v>
      </c>
      <c r="J465">
        <v>6</v>
      </c>
      <c r="K465">
        <v>22</v>
      </c>
      <c r="L465" s="106">
        <v>-243683.33</v>
      </c>
      <c r="M465" s="50">
        <v>44742</v>
      </c>
      <c r="N465" s="50">
        <v>44742</v>
      </c>
      <c r="O465" s="50">
        <v>44701</v>
      </c>
      <c r="P465" t="s">
        <v>870</v>
      </c>
      <c r="Q465" t="s">
        <v>870</v>
      </c>
      <c r="S465" s="93">
        <v>0</v>
      </c>
      <c r="T465" t="s">
        <v>432</v>
      </c>
      <c r="W465" s="89">
        <v>44775</v>
      </c>
      <c r="X465" s="93"/>
      <c r="Y465" t="s">
        <v>389</v>
      </c>
      <c r="Z465" t="s">
        <v>390</v>
      </c>
      <c r="AA465" t="s">
        <v>871</v>
      </c>
      <c r="AB465" t="s">
        <v>392</v>
      </c>
      <c r="AC465">
        <v>12204.20033</v>
      </c>
      <c r="AD465" s="93">
        <v>214849</v>
      </c>
      <c r="AH465">
        <v>214849</v>
      </c>
    </row>
    <row r="466" spans="1:34" x14ac:dyDescent="0.35">
      <c r="A466" t="s">
        <v>346</v>
      </c>
      <c r="B466" s="93">
        <v>12204</v>
      </c>
      <c r="C466" s="93">
        <v>200330</v>
      </c>
      <c r="E466" t="s">
        <v>396</v>
      </c>
      <c r="G466">
        <v>10041124</v>
      </c>
      <c r="H466">
        <v>19067823</v>
      </c>
      <c r="I466" t="s">
        <v>417</v>
      </c>
      <c r="J466">
        <v>6</v>
      </c>
      <c r="K466">
        <v>22</v>
      </c>
      <c r="L466" s="106">
        <v>-1462500</v>
      </c>
      <c r="M466" s="50">
        <v>44742</v>
      </c>
      <c r="N466" s="50">
        <v>44742</v>
      </c>
      <c r="O466" s="50">
        <v>44701</v>
      </c>
      <c r="P466" t="s">
        <v>870</v>
      </c>
      <c r="Q466" t="s">
        <v>870</v>
      </c>
      <c r="S466" s="93">
        <v>0</v>
      </c>
      <c r="T466" t="s">
        <v>432</v>
      </c>
      <c r="W466" s="89">
        <v>44775</v>
      </c>
      <c r="X466" s="93"/>
      <c r="Y466" t="s">
        <v>389</v>
      </c>
      <c r="Z466" t="s">
        <v>390</v>
      </c>
      <c r="AA466" t="s">
        <v>871</v>
      </c>
      <c r="AB466" t="s">
        <v>392</v>
      </c>
      <c r="AC466">
        <v>12204.20033</v>
      </c>
      <c r="AD466" s="93">
        <v>223965</v>
      </c>
      <c r="AH466" t="s">
        <v>1015</v>
      </c>
    </row>
    <row r="467" spans="1:34" x14ac:dyDescent="0.35">
      <c r="A467" t="s">
        <v>346</v>
      </c>
      <c r="B467" s="93">
        <v>12204</v>
      </c>
      <c r="C467" s="93">
        <v>200330</v>
      </c>
      <c r="E467" t="s">
        <v>396</v>
      </c>
      <c r="G467">
        <v>10041124</v>
      </c>
      <c r="H467">
        <v>19067823</v>
      </c>
      <c r="I467" t="s">
        <v>417</v>
      </c>
      <c r="J467">
        <v>6</v>
      </c>
      <c r="K467">
        <v>22</v>
      </c>
      <c r="L467" s="106">
        <v>243683.33</v>
      </c>
      <c r="M467" s="50">
        <v>44742</v>
      </c>
      <c r="N467" s="50">
        <v>44742</v>
      </c>
      <c r="O467" s="50">
        <v>44701</v>
      </c>
      <c r="P467" t="s">
        <v>870</v>
      </c>
      <c r="Q467" t="s">
        <v>870</v>
      </c>
      <c r="S467" s="93">
        <v>0</v>
      </c>
      <c r="T467" t="s">
        <v>432</v>
      </c>
      <c r="W467" s="89">
        <v>44775</v>
      </c>
      <c r="X467" s="93"/>
      <c r="Y467" t="s">
        <v>389</v>
      </c>
      <c r="Z467" t="s">
        <v>390</v>
      </c>
      <c r="AA467" t="s">
        <v>871</v>
      </c>
      <c r="AB467" t="s">
        <v>392</v>
      </c>
      <c r="AC467">
        <v>12204.20033</v>
      </c>
      <c r="AD467" s="93">
        <v>223965</v>
      </c>
      <c r="AH467" t="s">
        <v>1015</v>
      </c>
    </row>
    <row r="468" spans="1:34" x14ac:dyDescent="0.35">
      <c r="A468" t="s">
        <v>346</v>
      </c>
      <c r="B468" s="93">
        <v>12206</v>
      </c>
      <c r="C468" s="93">
        <v>200330</v>
      </c>
      <c r="E468" t="s">
        <v>396</v>
      </c>
      <c r="G468">
        <v>10041015</v>
      </c>
      <c r="H468">
        <v>19067605</v>
      </c>
      <c r="I468" t="s">
        <v>417</v>
      </c>
      <c r="J468">
        <v>6</v>
      </c>
      <c r="K468">
        <v>22</v>
      </c>
      <c r="L468" s="106">
        <v>-100000</v>
      </c>
      <c r="M468" s="50">
        <v>44713</v>
      </c>
      <c r="N468" s="50">
        <v>44713</v>
      </c>
      <c r="O468" s="50">
        <v>44701</v>
      </c>
      <c r="P468" t="s">
        <v>1982</v>
      </c>
      <c r="Q468" t="s">
        <v>1982</v>
      </c>
      <c r="S468" s="93">
        <v>0</v>
      </c>
      <c r="T468" t="s">
        <v>1983</v>
      </c>
      <c r="W468" s="89">
        <v>44836</v>
      </c>
      <c r="X468" s="93"/>
      <c r="Y468" t="s">
        <v>389</v>
      </c>
      <c r="Z468" t="s">
        <v>390</v>
      </c>
      <c r="AA468" t="s">
        <v>593</v>
      </c>
      <c r="AB468" t="s">
        <v>1984</v>
      </c>
      <c r="AC468">
        <v>12206.20033</v>
      </c>
      <c r="AD468" s="93">
        <v>224145</v>
      </c>
      <c r="AH468" t="s">
        <v>1015</v>
      </c>
    </row>
    <row r="469" spans="1:34" x14ac:dyDescent="0.35">
      <c r="A469" t="s">
        <v>346</v>
      </c>
      <c r="B469" s="93">
        <v>12248</v>
      </c>
      <c r="C469" s="93">
        <v>200330</v>
      </c>
      <c r="E469" t="s">
        <v>396</v>
      </c>
      <c r="G469">
        <v>10042745</v>
      </c>
      <c r="H469">
        <v>19069792</v>
      </c>
      <c r="I469" t="s">
        <v>417</v>
      </c>
      <c r="J469">
        <v>6</v>
      </c>
      <c r="K469">
        <v>22</v>
      </c>
      <c r="L469" s="106">
        <v>130000</v>
      </c>
      <c r="M469" s="50">
        <v>44742</v>
      </c>
      <c r="N469" s="50">
        <v>44742</v>
      </c>
      <c r="O469" s="50">
        <v>44708</v>
      </c>
      <c r="P469" t="s">
        <v>1985</v>
      </c>
      <c r="Q469" t="s">
        <v>1985</v>
      </c>
      <c r="S469" s="93">
        <v>0</v>
      </c>
      <c r="X469" s="93"/>
      <c r="Y469" t="s">
        <v>389</v>
      </c>
      <c r="Z469" t="s">
        <v>390</v>
      </c>
      <c r="AA469" t="s">
        <v>1986</v>
      </c>
      <c r="AB469" t="s">
        <v>610</v>
      </c>
      <c r="AC469">
        <v>12248.20033</v>
      </c>
      <c r="AD469" s="93"/>
      <c r="AH469" t="s">
        <v>1015</v>
      </c>
    </row>
    <row r="470" spans="1:34" x14ac:dyDescent="0.35">
      <c r="A470" t="s">
        <v>346</v>
      </c>
      <c r="B470" s="93">
        <v>12305</v>
      </c>
      <c r="C470" s="93">
        <v>200330</v>
      </c>
      <c r="E470" t="s">
        <v>382</v>
      </c>
      <c r="G470">
        <v>10047027</v>
      </c>
      <c r="H470">
        <v>1438366</v>
      </c>
      <c r="I470" t="s">
        <v>383</v>
      </c>
      <c r="J470">
        <v>6</v>
      </c>
      <c r="K470">
        <v>22</v>
      </c>
      <c r="L470" s="106">
        <v>-92038.720000000001</v>
      </c>
      <c r="M470" s="50">
        <v>44662</v>
      </c>
      <c r="N470" s="50">
        <v>44719</v>
      </c>
      <c r="O470" s="50">
        <v>44719</v>
      </c>
      <c r="P470" t="s">
        <v>916</v>
      </c>
      <c r="Q470" t="s">
        <v>282</v>
      </c>
      <c r="R470" t="s">
        <v>1987</v>
      </c>
      <c r="S470" s="93" t="s">
        <v>1988</v>
      </c>
      <c r="T470" t="s">
        <v>1989</v>
      </c>
      <c r="X470" s="93"/>
      <c r="Y470" t="s">
        <v>389</v>
      </c>
      <c r="Z470" t="s">
        <v>390</v>
      </c>
      <c r="AA470" t="s">
        <v>391</v>
      </c>
      <c r="AB470" t="s">
        <v>392</v>
      </c>
      <c r="AC470">
        <v>12305.20033</v>
      </c>
      <c r="AD470" s="93">
        <v>221850</v>
      </c>
      <c r="AH470">
        <v>221850</v>
      </c>
    </row>
    <row r="471" spans="1:34" x14ac:dyDescent="0.35">
      <c r="A471" t="s">
        <v>346</v>
      </c>
      <c r="B471" s="93">
        <v>12305</v>
      </c>
      <c r="C471" s="93">
        <v>200330</v>
      </c>
      <c r="E471" t="s">
        <v>382</v>
      </c>
      <c r="G471">
        <v>10047027</v>
      </c>
      <c r="H471">
        <v>1438366</v>
      </c>
      <c r="I471" t="s">
        <v>383</v>
      </c>
      <c r="J471">
        <v>6</v>
      </c>
      <c r="K471">
        <v>22</v>
      </c>
      <c r="L471" s="106">
        <v>569240</v>
      </c>
      <c r="M471" s="50">
        <v>44662</v>
      </c>
      <c r="N471" s="50">
        <v>44719</v>
      </c>
      <c r="O471" s="50">
        <v>44719</v>
      </c>
      <c r="P471" t="s">
        <v>1990</v>
      </c>
      <c r="Q471" t="s">
        <v>282</v>
      </c>
      <c r="R471" t="s">
        <v>1987</v>
      </c>
      <c r="S471" s="93" t="s">
        <v>1988</v>
      </c>
      <c r="T471" t="s">
        <v>1989</v>
      </c>
      <c r="X471" s="93"/>
      <c r="Y471" t="s">
        <v>389</v>
      </c>
      <c r="Z471" t="s">
        <v>390</v>
      </c>
      <c r="AA471" t="s">
        <v>391</v>
      </c>
      <c r="AB471" t="s">
        <v>392</v>
      </c>
      <c r="AC471">
        <v>12305.20033</v>
      </c>
      <c r="AD471" s="93">
        <v>221850</v>
      </c>
      <c r="AH471">
        <v>221850</v>
      </c>
    </row>
    <row r="472" spans="1:34" x14ac:dyDescent="0.35">
      <c r="A472" t="s">
        <v>347</v>
      </c>
      <c r="B472" s="93">
        <v>12211</v>
      </c>
      <c r="C472" s="93">
        <v>200330</v>
      </c>
      <c r="E472" t="s">
        <v>382</v>
      </c>
      <c r="G472">
        <v>10045117</v>
      </c>
      <c r="H472">
        <v>1437186</v>
      </c>
      <c r="I472" t="s">
        <v>383</v>
      </c>
      <c r="J472">
        <v>6</v>
      </c>
      <c r="K472">
        <v>22</v>
      </c>
      <c r="L472" s="106">
        <v>456400</v>
      </c>
      <c r="M472" s="50">
        <v>44672</v>
      </c>
      <c r="N472" s="50">
        <v>44718</v>
      </c>
      <c r="O472" s="50">
        <v>44718</v>
      </c>
      <c r="P472" t="s">
        <v>469</v>
      </c>
      <c r="Q472" t="s">
        <v>470</v>
      </c>
      <c r="R472" t="s">
        <v>1991</v>
      </c>
      <c r="S472" s="93" t="s">
        <v>472</v>
      </c>
      <c r="T472" t="s">
        <v>457</v>
      </c>
      <c r="X472" s="93"/>
      <c r="Y472" t="s">
        <v>389</v>
      </c>
      <c r="Z472" t="s">
        <v>390</v>
      </c>
      <c r="AA472" t="s">
        <v>391</v>
      </c>
      <c r="AB472" t="s">
        <v>392</v>
      </c>
      <c r="AC472">
        <v>12211.20033</v>
      </c>
      <c r="AD472" s="93">
        <v>222644</v>
      </c>
      <c r="AH472">
        <v>222644</v>
      </c>
    </row>
    <row r="473" spans="1:34" x14ac:dyDescent="0.35">
      <c r="A473" t="s">
        <v>347</v>
      </c>
      <c r="B473" s="93">
        <v>12234</v>
      </c>
      <c r="C473" s="93">
        <v>200330</v>
      </c>
      <c r="E473" t="s">
        <v>396</v>
      </c>
      <c r="G473">
        <v>10039991</v>
      </c>
      <c r="H473">
        <v>19062452</v>
      </c>
      <c r="I473" t="s">
        <v>417</v>
      </c>
      <c r="J473">
        <v>6</v>
      </c>
      <c r="K473">
        <v>22</v>
      </c>
      <c r="L473" s="106">
        <v>740025</v>
      </c>
      <c r="M473" s="50">
        <v>44742</v>
      </c>
      <c r="N473" s="50">
        <v>44742</v>
      </c>
      <c r="O473" s="50">
        <v>44699</v>
      </c>
      <c r="P473" t="s">
        <v>1992</v>
      </c>
      <c r="Q473" t="s">
        <v>1993</v>
      </c>
      <c r="S473" s="93">
        <v>0</v>
      </c>
      <c r="T473" t="s">
        <v>1994</v>
      </c>
      <c r="X473" s="93"/>
      <c r="Y473" t="s">
        <v>389</v>
      </c>
      <c r="Z473" t="s">
        <v>390</v>
      </c>
      <c r="AA473" t="s">
        <v>698</v>
      </c>
      <c r="AB473" t="s">
        <v>1995</v>
      </c>
      <c r="AC473">
        <v>12234.20033</v>
      </c>
      <c r="AD473" s="93">
        <v>192634</v>
      </c>
      <c r="AH473">
        <v>192634</v>
      </c>
    </row>
    <row r="474" spans="1:34" x14ac:dyDescent="0.35">
      <c r="A474" t="s">
        <v>347</v>
      </c>
      <c r="B474" s="93">
        <v>12279</v>
      </c>
      <c r="C474" s="93">
        <v>200330</v>
      </c>
      <c r="E474" t="s">
        <v>412</v>
      </c>
      <c r="G474">
        <v>10046601</v>
      </c>
      <c r="H474">
        <v>3979572</v>
      </c>
      <c r="I474" t="s">
        <v>413</v>
      </c>
      <c r="J474">
        <v>6</v>
      </c>
      <c r="K474">
        <v>22</v>
      </c>
      <c r="L474" s="106">
        <v>10000</v>
      </c>
      <c r="M474" s="50">
        <v>44742</v>
      </c>
      <c r="N474" s="50">
        <v>44719</v>
      </c>
      <c r="O474" s="50">
        <v>44719</v>
      </c>
      <c r="P474" t="s">
        <v>414</v>
      </c>
      <c r="Q474" t="s">
        <v>178</v>
      </c>
      <c r="S474" s="93" t="s">
        <v>531</v>
      </c>
      <c r="T474" t="s">
        <v>1996</v>
      </c>
      <c r="X474" s="93"/>
      <c r="Y474" t="s">
        <v>389</v>
      </c>
      <c r="Z474" t="s">
        <v>390</v>
      </c>
      <c r="AA474" t="s">
        <v>392</v>
      </c>
      <c r="AB474" t="s">
        <v>392</v>
      </c>
      <c r="AC474">
        <v>12279.20033</v>
      </c>
      <c r="AD474" s="93"/>
      <c r="AH474" t="s">
        <v>1015</v>
      </c>
    </row>
    <row r="475" spans="1:34" x14ac:dyDescent="0.35">
      <c r="A475" t="s">
        <v>347</v>
      </c>
      <c r="B475" s="93">
        <v>12291</v>
      </c>
      <c r="C475" s="93">
        <v>200330</v>
      </c>
      <c r="E475" t="s">
        <v>382</v>
      </c>
      <c r="G475">
        <v>10051899</v>
      </c>
      <c r="H475">
        <v>1439645</v>
      </c>
      <c r="I475" t="s">
        <v>383</v>
      </c>
      <c r="J475">
        <v>6</v>
      </c>
      <c r="K475">
        <v>22</v>
      </c>
      <c r="L475" s="106">
        <v>28401</v>
      </c>
      <c r="M475" s="50">
        <v>44700</v>
      </c>
      <c r="N475" s="50">
        <v>44733</v>
      </c>
      <c r="O475" s="50">
        <v>44733</v>
      </c>
      <c r="P475" t="s">
        <v>1997</v>
      </c>
      <c r="Q475" t="s">
        <v>1998</v>
      </c>
      <c r="R475" t="s">
        <v>1999</v>
      </c>
      <c r="S475" s="93" t="s">
        <v>2000</v>
      </c>
      <c r="T475" t="s">
        <v>2001</v>
      </c>
      <c r="X475" s="93"/>
      <c r="Y475" t="s">
        <v>389</v>
      </c>
      <c r="Z475" t="s">
        <v>390</v>
      </c>
      <c r="AA475" t="s">
        <v>391</v>
      </c>
      <c r="AB475" t="s">
        <v>392</v>
      </c>
      <c r="AC475">
        <v>12291.20033</v>
      </c>
      <c r="AD475" s="93">
        <v>223129</v>
      </c>
      <c r="AH475" t="s">
        <v>1015</v>
      </c>
    </row>
    <row r="476" spans="1:34" x14ac:dyDescent="0.35">
      <c r="A476" t="s">
        <v>347</v>
      </c>
      <c r="B476" s="93">
        <v>12291</v>
      </c>
      <c r="C476" s="93">
        <v>200330</v>
      </c>
      <c r="E476" t="s">
        <v>396</v>
      </c>
      <c r="F476" t="s">
        <v>382</v>
      </c>
      <c r="G476">
        <v>10040605</v>
      </c>
      <c r="H476">
        <v>19064431</v>
      </c>
      <c r="I476" t="s">
        <v>417</v>
      </c>
      <c r="J476">
        <v>6</v>
      </c>
      <c r="K476">
        <v>22</v>
      </c>
      <c r="L476" s="106">
        <v>-637400</v>
      </c>
      <c r="M476" s="50">
        <v>44742</v>
      </c>
      <c r="N476" s="50">
        <v>44742</v>
      </c>
      <c r="O476" s="50">
        <v>44700</v>
      </c>
      <c r="P476" t="s">
        <v>2002</v>
      </c>
      <c r="Q476" t="s">
        <v>2003</v>
      </c>
      <c r="S476" s="93">
        <v>0</v>
      </c>
      <c r="T476" t="s">
        <v>539</v>
      </c>
      <c r="X476" s="93"/>
      <c r="Y476" t="s">
        <v>389</v>
      </c>
      <c r="Z476" t="s">
        <v>390</v>
      </c>
      <c r="AA476" t="s">
        <v>791</v>
      </c>
      <c r="AB476" t="s">
        <v>392</v>
      </c>
      <c r="AC476">
        <v>12291.20033</v>
      </c>
      <c r="AD476" s="93">
        <v>221920</v>
      </c>
      <c r="AH476">
        <v>221920</v>
      </c>
    </row>
    <row r="477" spans="1:34" x14ac:dyDescent="0.35">
      <c r="A477" t="s">
        <v>347</v>
      </c>
      <c r="B477" s="93">
        <v>12291</v>
      </c>
      <c r="C477" s="93">
        <v>200330</v>
      </c>
      <c r="E477" t="s">
        <v>396</v>
      </c>
      <c r="F477" t="s">
        <v>382</v>
      </c>
      <c r="G477">
        <v>10040605</v>
      </c>
      <c r="H477">
        <v>19064431</v>
      </c>
      <c r="I477" t="s">
        <v>417</v>
      </c>
      <c r="J477">
        <v>6</v>
      </c>
      <c r="K477">
        <v>22</v>
      </c>
      <c r="L477" s="106">
        <v>637400</v>
      </c>
      <c r="M477" s="50">
        <v>44742</v>
      </c>
      <c r="N477" s="50">
        <v>44742</v>
      </c>
      <c r="O477" s="50">
        <v>44700</v>
      </c>
      <c r="P477" t="s">
        <v>2002</v>
      </c>
      <c r="Q477" t="s">
        <v>2003</v>
      </c>
      <c r="S477" s="93">
        <v>0</v>
      </c>
      <c r="T477" t="s">
        <v>539</v>
      </c>
      <c r="X477" s="93"/>
      <c r="Y477" t="s">
        <v>389</v>
      </c>
      <c r="Z477" t="s">
        <v>390</v>
      </c>
      <c r="AA477" t="s">
        <v>791</v>
      </c>
      <c r="AB477" t="s">
        <v>392</v>
      </c>
      <c r="AC477">
        <v>12291.20033</v>
      </c>
      <c r="AD477" s="93">
        <v>221920</v>
      </c>
      <c r="AH477">
        <v>221920</v>
      </c>
    </row>
    <row r="478" spans="1:34" x14ac:dyDescent="0.35">
      <c r="A478" t="s">
        <v>347</v>
      </c>
      <c r="B478" s="93">
        <v>12291</v>
      </c>
      <c r="C478" s="93">
        <v>200330</v>
      </c>
      <c r="E478" t="s">
        <v>396</v>
      </c>
      <c r="F478" t="s">
        <v>382</v>
      </c>
      <c r="G478">
        <v>10040605</v>
      </c>
      <c r="H478">
        <v>19064431</v>
      </c>
      <c r="I478" t="s">
        <v>417</v>
      </c>
      <c r="J478">
        <v>6</v>
      </c>
      <c r="K478">
        <v>22</v>
      </c>
      <c r="L478" s="106">
        <v>-28401</v>
      </c>
      <c r="M478" s="50">
        <v>44742</v>
      </c>
      <c r="N478" s="50">
        <v>44742</v>
      </c>
      <c r="O478" s="50">
        <v>44700</v>
      </c>
      <c r="P478" t="s">
        <v>2004</v>
      </c>
      <c r="Q478" t="s">
        <v>2003</v>
      </c>
      <c r="S478" s="93">
        <v>0</v>
      </c>
      <c r="T478" t="s">
        <v>2001</v>
      </c>
      <c r="X478" s="93"/>
      <c r="Y478" t="s">
        <v>389</v>
      </c>
      <c r="Z478" t="s">
        <v>390</v>
      </c>
      <c r="AA478" t="s">
        <v>791</v>
      </c>
      <c r="AB478" t="s">
        <v>392</v>
      </c>
      <c r="AC478">
        <v>12291.20033</v>
      </c>
      <c r="AD478" s="93">
        <v>223129</v>
      </c>
      <c r="AH478" t="s">
        <v>1015</v>
      </c>
    </row>
    <row r="479" spans="1:34" x14ac:dyDescent="0.35">
      <c r="A479" t="s">
        <v>347</v>
      </c>
      <c r="B479" s="93">
        <v>12291</v>
      </c>
      <c r="C479" s="93">
        <v>200330</v>
      </c>
      <c r="E479" t="s">
        <v>396</v>
      </c>
      <c r="F479" t="s">
        <v>382</v>
      </c>
      <c r="G479">
        <v>10040605</v>
      </c>
      <c r="H479">
        <v>19064431</v>
      </c>
      <c r="I479" t="s">
        <v>417</v>
      </c>
      <c r="J479">
        <v>6</v>
      </c>
      <c r="K479">
        <v>22</v>
      </c>
      <c r="L479" s="106">
        <v>28401</v>
      </c>
      <c r="M479" s="50">
        <v>44742</v>
      </c>
      <c r="N479" s="50">
        <v>44742</v>
      </c>
      <c r="O479" s="50">
        <v>44700</v>
      </c>
      <c r="P479" t="s">
        <v>2004</v>
      </c>
      <c r="Q479" t="s">
        <v>2003</v>
      </c>
      <c r="S479" s="93">
        <v>0</v>
      </c>
      <c r="T479" t="s">
        <v>2001</v>
      </c>
      <c r="X479" s="93"/>
      <c r="Y479" t="s">
        <v>389</v>
      </c>
      <c r="Z479" t="s">
        <v>390</v>
      </c>
      <c r="AA479" t="s">
        <v>791</v>
      </c>
      <c r="AB479" t="s">
        <v>392</v>
      </c>
      <c r="AC479">
        <v>12291.20033</v>
      </c>
      <c r="AD479" s="93">
        <v>223129</v>
      </c>
      <c r="AH479" t="s">
        <v>1015</v>
      </c>
    </row>
    <row r="480" spans="1:34" x14ac:dyDescent="0.35">
      <c r="A480" t="s">
        <v>347</v>
      </c>
      <c r="B480" s="93">
        <v>12291</v>
      </c>
      <c r="C480" s="93">
        <v>200330</v>
      </c>
      <c r="E480" t="s">
        <v>396</v>
      </c>
      <c r="G480">
        <v>10040833</v>
      </c>
      <c r="H480">
        <v>19066055</v>
      </c>
      <c r="I480" t="s">
        <v>417</v>
      </c>
      <c r="J480">
        <v>6</v>
      </c>
      <c r="K480">
        <v>22</v>
      </c>
      <c r="L480" s="106">
        <v>-28401</v>
      </c>
      <c r="M480" s="50">
        <v>44742</v>
      </c>
      <c r="N480" s="50">
        <v>44742</v>
      </c>
      <c r="O480" s="50">
        <v>44701</v>
      </c>
      <c r="P480" t="s">
        <v>2004</v>
      </c>
      <c r="Q480" t="s">
        <v>2003</v>
      </c>
      <c r="S480" s="93">
        <v>0</v>
      </c>
      <c r="T480" t="s">
        <v>2001</v>
      </c>
      <c r="X480" s="93"/>
      <c r="Y480" t="s">
        <v>389</v>
      </c>
      <c r="Z480" t="s">
        <v>390</v>
      </c>
      <c r="AA480" t="s">
        <v>1004</v>
      </c>
      <c r="AB480" t="s">
        <v>392</v>
      </c>
      <c r="AC480">
        <v>12291.20033</v>
      </c>
      <c r="AD480" s="93">
        <v>223129</v>
      </c>
      <c r="AH480" t="s">
        <v>1015</v>
      </c>
    </row>
    <row r="481" spans="1:34" x14ac:dyDescent="0.35">
      <c r="A481" t="s">
        <v>347</v>
      </c>
      <c r="B481" s="93">
        <v>12297</v>
      </c>
      <c r="C481" s="93">
        <v>200330</v>
      </c>
      <c r="E481" t="s">
        <v>382</v>
      </c>
      <c r="G481">
        <v>10052685</v>
      </c>
      <c r="H481">
        <v>1439778</v>
      </c>
      <c r="I481" t="s">
        <v>383</v>
      </c>
      <c r="J481">
        <v>6</v>
      </c>
      <c r="K481">
        <v>22</v>
      </c>
      <c r="L481" s="106">
        <v>148974</v>
      </c>
      <c r="M481" s="50">
        <v>44355</v>
      </c>
      <c r="N481" s="50">
        <v>44734</v>
      </c>
      <c r="O481" s="50">
        <v>44734</v>
      </c>
      <c r="P481" t="s">
        <v>2005</v>
      </c>
      <c r="Q481" t="s">
        <v>249</v>
      </c>
      <c r="R481" t="s">
        <v>2006</v>
      </c>
      <c r="S481" s="93" t="s">
        <v>2007</v>
      </c>
      <c r="T481" t="s">
        <v>2008</v>
      </c>
      <c r="X481" s="93"/>
      <c r="Y481" t="s">
        <v>389</v>
      </c>
      <c r="Z481" t="s">
        <v>390</v>
      </c>
      <c r="AA481" t="s">
        <v>391</v>
      </c>
      <c r="AB481" t="s">
        <v>392</v>
      </c>
      <c r="AC481">
        <v>12297.20033</v>
      </c>
      <c r="AD481" s="93"/>
      <c r="AH481" t="s">
        <v>1015</v>
      </c>
    </row>
    <row r="482" spans="1:34" x14ac:dyDescent="0.35">
      <c r="A482" t="s">
        <v>347</v>
      </c>
      <c r="B482" s="93">
        <v>12303</v>
      </c>
      <c r="C482" s="93">
        <v>200330</v>
      </c>
      <c r="E482" t="s">
        <v>412</v>
      </c>
      <c r="G482">
        <v>10048727</v>
      </c>
      <c r="H482">
        <v>3984868</v>
      </c>
      <c r="I482" t="s">
        <v>413</v>
      </c>
      <c r="J482">
        <v>6</v>
      </c>
      <c r="K482">
        <v>22</v>
      </c>
      <c r="L482" s="106">
        <v>186050</v>
      </c>
      <c r="M482" s="50">
        <v>44742</v>
      </c>
      <c r="N482" s="50">
        <v>44723</v>
      </c>
      <c r="O482" s="50">
        <v>44723</v>
      </c>
      <c r="P482" t="s">
        <v>414</v>
      </c>
      <c r="Q482" t="s">
        <v>2009</v>
      </c>
      <c r="S482" s="93" t="s">
        <v>2010</v>
      </c>
      <c r="T482" t="s">
        <v>2011</v>
      </c>
      <c r="X482" s="93"/>
      <c r="Y482" t="s">
        <v>389</v>
      </c>
      <c r="Z482" t="s">
        <v>390</v>
      </c>
      <c r="AA482" t="s">
        <v>392</v>
      </c>
      <c r="AB482" t="s">
        <v>392</v>
      </c>
      <c r="AC482">
        <v>12303.20033</v>
      </c>
      <c r="AD482" s="93"/>
      <c r="AH482" t="s">
        <v>1015</v>
      </c>
    </row>
    <row r="483" spans="1:34" x14ac:dyDescent="0.35">
      <c r="A483" t="s">
        <v>347</v>
      </c>
      <c r="B483" s="93">
        <v>12303</v>
      </c>
      <c r="C483" s="93">
        <v>200330</v>
      </c>
      <c r="E483" t="s">
        <v>382</v>
      </c>
      <c r="G483">
        <v>10051891</v>
      </c>
      <c r="H483">
        <v>1439638</v>
      </c>
      <c r="I483" t="s">
        <v>383</v>
      </c>
      <c r="J483">
        <v>6</v>
      </c>
      <c r="K483">
        <v>22</v>
      </c>
      <c r="L483" s="106">
        <v>125000</v>
      </c>
      <c r="M483" s="50">
        <v>44628</v>
      </c>
      <c r="N483" s="50">
        <v>44733</v>
      </c>
      <c r="O483" s="50">
        <v>44733</v>
      </c>
      <c r="P483" t="s">
        <v>2012</v>
      </c>
      <c r="Q483" t="s">
        <v>277</v>
      </c>
      <c r="R483" t="s">
        <v>2013</v>
      </c>
      <c r="S483" s="93" t="s">
        <v>2014</v>
      </c>
      <c r="T483" t="s">
        <v>825</v>
      </c>
      <c r="X483" s="93"/>
      <c r="Y483" t="s">
        <v>389</v>
      </c>
      <c r="Z483" t="s">
        <v>390</v>
      </c>
      <c r="AA483" t="s">
        <v>391</v>
      </c>
      <c r="AB483" t="s">
        <v>392</v>
      </c>
      <c r="AC483">
        <v>12303.20033</v>
      </c>
      <c r="AD483" s="93">
        <v>222602</v>
      </c>
      <c r="AH483">
        <v>222602</v>
      </c>
    </row>
    <row r="484" spans="1:34" x14ac:dyDescent="0.35">
      <c r="A484" t="s">
        <v>347</v>
      </c>
      <c r="B484" s="93">
        <v>12303</v>
      </c>
      <c r="C484" s="93">
        <v>200330</v>
      </c>
      <c r="E484" t="s">
        <v>396</v>
      </c>
      <c r="F484" t="s">
        <v>382</v>
      </c>
      <c r="G484">
        <v>10040605</v>
      </c>
      <c r="H484">
        <v>19064431</v>
      </c>
      <c r="I484" t="s">
        <v>417</v>
      </c>
      <c r="J484">
        <v>6</v>
      </c>
      <c r="K484">
        <v>22</v>
      </c>
      <c r="L484" s="106">
        <v>-55500</v>
      </c>
      <c r="M484" s="50">
        <v>44742</v>
      </c>
      <c r="N484" s="50">
        <v>44742</v>
      </c>
      <c r="O484" s="50">
        <v>44700</v>
      </c>
      <c r="P484" t="s">
        <v>2015</v>
      </c>
      <c r="Q484" t="s">
        <v>2003</v>
      </c>
      <c r="S484" s="93">
        <v>0</v>
      </c>
      <c r="T484" t="s">
        <v>2016</v>
      </c>
      <c r="X484" s="93"/>
      <c r="Y484" t="s">
        <v>389</v>
      </c>
      <c r="Z484" t="s">
        <v>390</v>
      </c>
      <c r="AA484" t="s">
        <v>791</v>
      </c>
      <c r="AB484" t="s">
        <v>392</v>
      </c>
      <c r="AC484">
        <v>12303.20033</v>
      </c>
      <c r="AD484" s="93">
        <v>222604</v>
      </c>
      <c r="AH484" t="s">
        <v>1015</v>
      </c>
    </row>
    <row r="485" spans="1:34" x14ac:dyDescent="0.35">
      <c r="A485" t="s">
        <v>347</v>
      </c>
      <c r="B485" s="93">
        <v>12303</v>
      </c>
      <c r="C485" s="93">
        <v>200330</v>
      </c>
      <c r="E485" t="s">
        <v>396</v>
      </c>
      <c r="F485" t="s">
        <v>382</v>
      </c>
      <c r="G485">
        <v>10040605</v>
      </c>
      <c r="H485">
        <v>19064431</v>
      </c>
      <c r="I485" t="s">
        <v>417</v>
      </c>
      <c r="J485">
        <v>6</v>
      </c>
      <c r="K485">
        <v>22</v>
      </c>
      <c r="L485" s="106">
        <v>55500</v>
      </c>
      <c r="M485" s="50">
        <v>44742</v>
      </c>
      <c r="N485" s="50">
        <v>44742</v>
      </c>
      <c r="O485" s="50">
        <v>44700</v>
      </c>
      <c r="P485" t="s">
        <v>2015</v>
      </c>
      <c r="Q485" t="s">
        <v>2003</v>
      </c>
      <c r="S485" s="93">
        <v>0</v>
      </c>
      <c r="T485" t="s">
        <v>2016</v>
      </c>
      <c r="X485" s="93"/>
      <c r="Y485" t="s">
        <v>389</v>
      </c>
      <c r="Z485" t="s">
        <v>390</v>
      </c>
      <c r="AA485" t="s">
        <v>791</v>
      </c>
      <c r="AB485" t="s">
        <v>392</v>
      </c>
      <c r="AC485">
        <v>12303.20033</v>
      </c>
      <c r="AD485" s="93">
        <v>222604</v>
      </c>
      <c r="AH485" t="s">
        <v>1015</v>
      </c>
    </row>
    <row r="486" spans="1:34" x14ac:dyDescent="0.35">
      <c r="A486" t="s">
        <v>347</v>
      </c>
      <c r="B486" s="93">
        <v>12303</v>
      </c>
      <c r="C486" s="93">
        <v>200330</v>
      </c>
      <c r="E486" t="s">
        <v>396</v>
      </c>
      <c r="F486" t="s">
        <v>382</v>
      </c>
      <c r="G486">
        <v>10040605</v>
      </c>
      <c r="H486">
        <v>19064431</v>
      </c>
      <c r="I486" t="s">
        <v>417</v>
      </c>
      <c r="J486">
        <v>6</v>
      </c>
      <c r="K486">
        <v>22</v>
      </c>
      <c r="L486" s="106">
        <v>-151290</v>
      </c>
      <c r="M486" s="50">
        <v>44742</v>
      </c>
      <c r="N486" s="50">
        <v>44742</v>
      </c>
      <c r="O486" s="50">
        <v>44700</v>
      </c>
      <c r="P486" t="s">
        <v>2017</v>
      </c>
      <c r="Q486" t="s">
        <v>2003</v>
      </c>
      <c r="S486" s="93">
        <v>0</v>
      </c>
      <c r="T486" t="s">
        <v>2018</v>
      </c>
      <c r="X486" s="93"/>
      <c r="Y486" t="s">
        <v>389</v>
      </c>
      <c r="Z486" t="s">
        <v>390</v>
      </c>
      <c r="AA486" t="s">
        <v>791</v>
      </c>
      <c r="AB486" t="s">
        <v>392</v>
      </c>
      <c r="AC486">
        <v>12303.20033</v>
      </c>
      <c r="AD486" s="93">
        <v>222808</v>
      </c>
      <c r="AH486" t="s">
        <v>1015</v>
      </c>
    </row>
    <row r="487" spans="1:34" x14ac:dyDescent="0.35">
      <c r="A487" t="s">
        <v>347</v>
      </c>
      <c r="B487" s="93">
        <v>12303</v>
      </c>
      <c r="C487" s="93">
        <v>200330</v>
      </c>
      <c r="E487" t="s">
        <v>396</v>
      </c>
      <c r="F487" t="s">
        <v>382</v>
      </c>
      <c r="G487">
        <v>10040605</v>
      </c>
      <c r="H487">
        <v>19064431</v>
      </c>
      <c r="I487" t="s">
        <v>417</v>
      </c>
      <c r="J487">
        <v>6</v>
      </c>
      <c r="K487">
        <v>22</v>
      </c>
      <c r="L487" s="106">
        <v>151290</v>
      </c>
      <c r="M487" s="50">
        <v>44742</v>
      </c>
      <c r="N487" s="50">
        <v>44742</v>
      </c>
      <c r="O487" s="50">
        <v>44700</v>
      </c>
      <c r="P487" t="s">
        <v>2017</v>
      </c>
      <c r="Q487" t="s">
        <v>2003</v>
      </c>
      <c r="S487" s="93">
        <v>0</v>
      </c>
      <c r="T487" t="s">
        <v>2018</v>
      </c>
      <c r="X487" s="93"/>
      <c r="Y487" t="s">
        <v>389</v>
      </c>
      <c r="Z487" t="s">
        <v>390</v>
      </c>
      <c r="AA487" t="s">
        <v>791</v>
      </c>
      <c r="AB487" t="s">
        <v>392</v>
      </c>
      <c r="AC487">
        <v>12303.20033</v>
      </c>
      <c r="AD487" s="93">
        <v>222808</v>
      </c>
      <c r="AH487" t="s">
        <v>1015</v>
      </c>
    </row>
    <row r="488" spans="1:34" x14ac:dyDescent="0.35">
      <c r="A488" t="s">
        <v>347</v>
      </c>
      <c r="B488" s="93">
        <v>12303</v>
      </c>
      <c r="C488" s="93">
        <v>200330</v>
      </c>
      <c r="E488" t="s">
        <v>396</v>
      </c>
      <c r="G488">
        <v>10040833</v>
      </c>
      <c r="H488">
        <v>19066055</v>
      </c>
      <c r="I488" t="s">
        <v>417</v>
      </c>
      <c r="J488">
        <v>6</v>
      </c>
      <c r="K488">
        <v>22</v>
      </c>
      <c r="L488" s="106">
        <v>-55500</v>
      </c>
      <c r="M488" s="50">
        <v>44742</v>
      </c>
      <c r="N488" s="50">
        <v>44742</v>
      </c>
      <c r="O488" s="50">
        <v>44701</v>
      </c>
      <c r="P488" t="s">
        <v>2015</v>
      </c>
      <c r="Q488" t="s">
        <v>2003</v>
      </c>
      <c r="S488" s="93">
        <v>0</v>
      </c>
      <c r="T488" t="s">
        <v>2016</v>
      </c>
      <c r="X488" s="93"/>
      <c r="Y488" t="s">
        <v>389</v>
      </c>
      <c r="Z488" t="s">
        <v>390</v>
      </c>
      <c r="AA488" t="s">
        <v>1004</v>
      </c>
      <c r="AB488" t="s">
        <v>392</v>
      </c>
      <c r="AC488">
        <v>12303.20033</v>
      </c>
      <c r="AD488" s="93">
        <v>222604</v>
      </c>
      <c r="AH488" t="s">
        <v>1015</v>
      </c>
    </row>
    <row r="489" spans="1:34" x14ac:dyDescent="0.35">
      <c r="A489" t="s">
        <v>347</v>
      </c>
      <c r="B489" s="93">
        <v>12303</v>
      </c>
      <c r="C489" s="93">
        <v>200330</v>
      </c>
      <c r="E489" t="s">
        <v>396</v>
      </c>
      <c r="G489">
        <v>10040833</v>
      </c>
      <c r="H489">
        <v>19066055</v>
      </c>
      <c r="I489" t="s">
        <v>417</v>
      </c>
      <c r="J489">
        <v>6</v>
      </c>
      <c r="K489">
        <v>22</v>
      </c>
      <c r="L489" s="106">
        <v>-151290</v>
      </c>
      <c r="M489" s="50">
        <v>44742</v>
      </c>
      <c r="N489" s="50">
        <v>44742</v>
      </c>
      <c r="O489" s="50">
        <v>44701</v>
      </c>
      <c r="P489" t="s">
        <v>2017</v>
      </c>
      <c r="Q489" t="s">
        <v>2003</v>
      </c>
      <c r="S489" s="93">
        <v>0</v>
      </c>
      <c r="T489" t="s">
        <v>2018</v>
      </c>
      <c r="X489" s="93"/>
      <c r="Y489" t="s">
        <v>389</v>
      </c>
      <c r="Z489" t="s">
        <v>390</v>
      </c>
      <c r="AA489" t="s">
        <v>1004</v>
      </c>
      <c r="AB489" t="s">
        <v>392</v>
      </c>
      <c r="AC489">
        <v>12303.20033</v>
      </c>
      <c r="AD489" s="93">
        <v>222808</v>
      </c>
      <c r="AH489" t="s">
        <v>1015</v>
      </c>
    </row>
    <row r="490" spans="1:34" x14ac:dyDescent="0.35">
      <c r="A490" t="s">
        <v>348</v>
      </c>
      <c r="B490" s="93">
        <v>12269</v>
      </c>
      <c r="C490" s="93">
        <v>200330</v>
      </c>
      <c r="E490" t="s">
        <v>396</v>
      </c>
      <c r="G490">
        <v>10042745</v>
      </c>
      <c r="H490">
        <v>19069791</v>
      </c>
      <c r="I490" t="s">
        <v>417</v>
      </c>
      <c r="J490">
        <v>6</v>
      </c>
      <c r="K490">
        <v>22</v>
      </c>
      <c r="L490" s="106">
        <v>86855</v>
      </c>
      <c r="M490" s="50">
        <v>44742</v>
      </c>
      <c r="N490" s="50">
        <v>44742</v>
      </c>
      <c r="O490" s="50">
        <v>44708</v>
      </c>
      <c r="P490" t="s">
        <v>2019</v>
      </c>
      <c r="Q490" t="s">
        <v>2019</v>
      </c>
      <c r="S490" s="93">
        <v>0</v>
      </c>
      <c r="X490" s="93"/>
      <c r="Y490" t="s">
        <v>389</v>
      </c>
      <c r="Z490" t="s">
        <v>390</v>
      </c>
      <c r="AA490" t="s">
        <v>1986</v>
      </c>
      <c r="AB490" t="s">
        <v>610</v>
      </c>
      <c r="AC490">
        <v>12269.20033</v>
      </c>
      <c r="AD490" s="93"/>
      <c r="AH490" t="s">
        <v>1015</v>
      </c>
    </row>
    <row r="491" spans="1:34" x14ac:dyDescent="0.35">
      <c r="A491" t="s">
        <v>348</v>
      </c>
      <c r="B491" s="93">
        <v>12294</v>
      </c>
      <c r="C491" s="93">
        <v>200330</v>
      </c>
      <c r="E491" t="s">
        <v>382</v>
      </c>
      <c r="G491">
        <v>10053088</v>
      </c>
      <c r="H491">
        <v>1439965</v>
      </c>
      <c r="I491" t="s">
        <v>383</v>
      </c>
      <c r="J491">
        <v>6</v>
      </c>
      <c r="K491">
        <v>22</v>
      </c>
      <c r="L491" s="106">
        <v>75000</v>
      </c>
      <c r="M491" s="50">
        <v>44507</v>
      </c>
      <c r="N491" s="50">
        <v>44735</v>
      </c>
      <c r="O491" s="50">
        <v>44735</v>
      </c>
      <c r="P491" t="s">
        <v>2020</v>
      </c>
      <c r="Q491" t="s">
        <v>2021</v>
      </c>
      <c r="R491" t="s">
        <v>2022</v>
      </c>
      <c r="S491" s="93" t="s">
        <v>2023</v>
      </c>
      <c r="T491" t="s">
        <v>2024</v>
      </c>
      <c r="X491" s="93"/>
      <c r="Y491" t="s">
        <v>389</v>
      </c>
      <c r="Z491" t="s">
        <v>390</v>
      </c>
      <c r="AA491" t="s">
        <v>391</v>
      </c>
      <c r="AB491" t="s">
        <v>392</v>
      </c>
      <c r="AC491">
        <v>12294.20033</v>
      </c>
      <c r="AD491" s="93">
        <v>221879</v>
      </c>
      <c r="AH491">
        <v>221879</v>
      </c>
    </row>
    <row r="492" spans="1:34" x14ac:dyDescent="0.35">
      <c r="A492" t="s">
        <v>348</v>
      </c>
      <c r="B492" s="93">
        <v>12294</v>
      </c>
      <c r="C492" s="93">
        <v>200330</v>
      </c>
      <c r="E492" t="s">
        <v>396</v>
      </c>
      <c r="G492">
        <v>10040603</v>
      </c>
      <c r="H492">
        <v>19063984</v>
      </c>
      <c r="I492" t="s">
        <v>417</v>
      </c>
      <c r="J492">
        <v>6</v>
      </c>
      <c r="K492">
        <v>22</v>
      </c>
      <c r="L492" s="106">
        <v>-85000</v>
      </c>
      <c r="M492" s="50">
        <v>44742</v>
      </c>
      <c r="N492" s="50">
        <v>44742</v>
      </c>
      <c r="O492" s="50">
        <v>44700</v>
      </c>
      <c r="P492" t="s">
        <v>2025</v>
      </c>
      <c r="Q492" t="s">
        <v>2025</v>
      </c>
      <c r="S492" s="93">
        <v>0</v>
      </c>
      <c r="T492" t="s">
        <v>2026</v>
      </c>
      <c r="X492" s="93"/>
      <c r="Y492" t="s">
        <v>389</v>
      </c>
      <c r="Z492" t="s">
        <v>390</v>
      </c>
      <c r="AA492" t="s">
        <v>616</v>
      </c>
      <c r="AB492" t="s">
        <v>392</v>
      </c>
      <c r="AC492">
        <v>12294.20033</v>
      </c>
      <c r="AD492" s="93">
        <v>224135</v>
      </c>
      <c r="AH492" t="s">
        <v>1015</v>
      </c>
    </row>
    <row r="493" spans="1:34" s="90" customFormat="1" x14ac:dyDescent="0.35">
      <c r="A493" s="90" t="s">
        <v>350</v>
      </c>
      <c r="B493" s="94"/>
      <c r="C493" s="94"/>
      <c r="L493" s="124">
        <v>4772929.91</v>
      </c>
      <c r="M493" s="107"/>
      <c r="N493" s="107"/>
      <c r="O493" s="107"/>
      <c r="S493" s="94"/>
      <c r="X493" s="94"/>
      <c r="AD493" s="94"/>
    </row>
    <row r="495" spans="1:34" s="90" customFormat="1" ht="43.5" x14ac:dyDescent="0.35">
      <c r="A495" s="90" t="s">
        <v>345</v>
      </c>
      <c r="B495" s="92" t="s">
        <v>306</v>
      </c>
      <c r="C495" s="92" t="s">
        <v>351</v>
      </c>
      <c r="D495" s="90" t="s">
        <v>352</v>
      </c>
      <c r="E495" s="91" t="s">
        <v>353</v>
      </c>
      <c r="F495" s="90" t="s">
        <v>354</v>
      </c>
      <c r="G495" s="91" t="s">
        <v>355</v>
      </c>
      <c r="H495" s="91" t="s">
        <v>356</v>
      </c>
      <c r="I495" s="91" t="s">
        <v>357</v>
      </c>
      <c r="J495" s="91" t="s">
        <v>358</v>
      </c>
      <c r="K495" s="91" t="s">
        <v>359</v>
      </c>
      <c r="L495" s="123" t="s">
        <v>360</v>
      </c>
      <c r="M495" s="107" t="s">
        <v>362</v>
      </c>
      <c r="N495" s="107" t="s">
        <v>10</v>
      </c>
      <c r="O495" s="108" t="s">
        <v>363</v>
      </c>
      <c r="P495" s="90" t="s">
        <v>364</v>
      </c>
      <c r="Q495" s="91" t="s">
        <v>365</v>
      </c>
      <c r="R495" s="90" t="s">
        <v>366</v>
      </c>
      <c r="S495" s="94" t="s">
        <v>367</v>
      </c>
      <c r="T495" s="90" t="s">
        <v>368</v>
      </c>
      <c r="U495" s="90" t="s">
        <v>369</v>
      </c>
      <c r="V495" s="91" t="s">
        <v>370</v>
      </c>
      <c r="W495" s="91" t="s">
        <v>371</v>
      </c>
      <c r="X495" s="92" t="s">
        <v>372</v>
      </c>
      <c r="Y495" s="90" t="s">
        <v>373</v>
      </c>
      <c r="Z495" s="90" t="s">
        <v>374</v>
      </c>
      <c r="AA495" s="91" t="s">
        <v>375</v>
      </c>
      <c r="AB495" s="91" t="s">
        <v>376</v>
      </c>
      <c r="AC495" s="91" t="s">
        <v>377</v>
      </c>
      <c r="AD495" s="92" t="s">
        <v>361</v>
      </c>
      <c r="AE495" s="90" t="s">
        <v>378</v>
      </c>
      <c r="AF495" s="90" t="s">
        <v>379</v>
      </c>
    </row>
    <row r="496" spans="1:34" x14ac:dyDescent="0.35">
      <c r="A496" t="s">
        <v>349</v>
      </c>
      <c r="B496" s="93">
        <v>12255</v>
      </c>
      <c r="C496" s="93">
        <v>200330</v>
      </c>
      <c r="E496" t="s">
        <v>382</v>
      </c>
      <c r="G496">
        <v>10036396</v>
      </c>
      <c r="H496">
        <v>1435734</v>
      </c>
      <c r="I496" t="s">
        <v>383</v>
      </c>
      <c r="J496">
        <v>5</v>
      </c>
      <c r="K496">
        <v>22</v>
      </c>
      <c r="L496" s="106">
        <v>202500</v>
      </c>
      <c r="M496" s="50">
        <v>44671</v>
      </c>
      <c r="N496" s="50">
        <v>44692</v>
      </c>
      <c r="O496" s="50">
        <v>44692</v>
      </c>
      <c r="P496" t="s">
        <v>959</v>
      </c>
      <c r="Q496" t="s">
        <v>960</v>
      </c>
      <c r="R496" t="s">
        <v>961</v>
      </c>
      <c r="S496" s="93" t="s">
        <v>962</v>
      </c>
      <c r="T496" t="s">
        <v>963</v>
      </c>
      <c r="X496" s="93"/>
      <c r="Y496" t="s">
        <v>389</v>
      </c>
      <c r="Z496" t="s">
        <v>390</v>
      </c>
      <c r="AA496" t="s">
        <v>391</v>
      </c>
      <c r="AB496" t="s">
        <v>392</v>
      </c>
      <c r="AC496">
        <v>12255.20033</v>
      </c>
      <c r="AD496" s="93">
        <v>223568</v>
      </c>
      <c r="AH496" t="s">
        <v>1015</v>
      </c>
    </row>
    <row r="497" spans="1:34" x14ac:dyDescent="0.35">
      <c r="A497" t="s">
        <v>349</v>
      </c>
      <c r="B497" s="93">
        <v>12267</v>
      </c>
      <c r="C497" s="93">
        <v>200330</v>
      </c>
      <c r="E497" t="s">
        <v>382</v>
      </c>
      <c r="G497">
        <v>10036465</v>
      </c>
      <c r="H497">
        <v>1435803</v>
      </c>
      <c r="I497" t="s">
        <v>383</v>
      </c>
      <c r="J497">
        <v>5</v>
      </c>
      <c r="K497">
        <v>22</v>
      </c>
      <c r="L497" s="106">
        <v>30000</v>
      </c>
      <c r="M497" s="50">
        <v>44622</v>
      </c>
      <c r="N497" s="50">
        <v>44692</v>
      </c>
      <c r="O497" s="50">
        <v>44692</v>
      </c>
      <c r="P497" t="s">
        <v>964</v>
      </c>
      <c r="Q497" t="s">
        <v>160</v>
      </c>
      <c r="R497" t="s">
        <v>965</v>
      </c>
      <c r="S497" s="93" t="s">
        <v>966</v>
      </c>
      <c r="T497" t="s">
        <v>849</v>
      </c>
      <c r="X497" s="93"/>
      <c r="Y497" t="s">
        <v>389</v>
      </c>
      <c r="Z497" t="s">
        <v>390</v>
      </c>
      <c r="AA497" t="s">
        <v>391</v>
      </c>
      <c r="AB497" t="s">
        <v>392</v>
      </c>
      <c r="AC497">
        <v>12267.20033</v>
      </c>
      <c r="AD497" s="93">
        <v>221995</v>
      </c>
      <c r="AH497">
        <v>221995</v>
      </c>
    </row>
    <row r="498" spans="1:34" x14ac:dyDescent="0.35">
      <c r="A498" t="s">
        <v>349</v>
      </c>
      <c r="B498" s="93">
        <v>12286</v>
      </c>
      <c r="C498" s="93">
        <v>200330</v>
      </c>
      <c r="E498" t="s">
        <v>382</v>
      </c>
      <c r="G498">
        <v>10036636</v>
      </c>
      <c r="H498">
        <v>1435974</v>
      </c>
      <c r="I498" t="s">
        <v>383</v>
      </c>
      <c r="J498">
        <v>5</v>
      </c>
      <c r="K498">
        <v>22</v>
      </c>
      <c r="L498" s="106">
        <v>82500</v>
      </c>
      <c r="M498" s="50">
        <v>44665</v>
      </c>
      <c r="N498" s="50">
        <v>44692</v>
      </c>
      <c r="O498" s="50">
        <v>44692</v>
      </c>
      <c r="P498" t="s">
        <v>967</v>
      </c>
      <c r="Q498" t="s">
        <v>203</v>
      </c>
      <c r="R498" t="s">
        <v>968</v>
      </c>
      <c r="S498" s="93" t="s">
        <v>969</v>
      </c>
      <c r="T498" t="s">
        <v>970</v>
      </c>
      <c r="X498" s="93"/>
      <c r="Y498" t="s">
        <v>389</v>
      </c>
      <c r="Z498" t="s">
        <v>390</v>
      </c>
      <c r="AA498" t="s">
        <v>391</v>
      </c>
      <c r="AB498" t="s">
        <v>392</v>
      </c>
      <c r="AC498">
        <v>12286.20033</v>
      </c>
      <c r="AD498" s="93">
        <v>222534</v>
      </c>
      <c r="AH498">
        <v>222534</v>
      </c>
    </row>
    <row r="499" spans="1:34" x14ac:dyDescent="0.35">
      <c r="A499" t="s">
        <v>349</v>
      </c>
      <c r="B499" s="93">
        <v>12286</v>
      </c>
      <c r="C499" s="93">
        <v>200330</v>
      </c>
      <c r="E499" t="s">
        <v>396</v>
      </c>
      <c r="G499">
        <v>10040445</v>
      </c>
      <c r="H499">
        <v>19062943</v>
      </c>
      <c r="I499" t="s">
        <v>417</v>
      </c>
      <c r="J499">
        <v>5</v>
      </c>
      <c r="K499">
        <v>22</v>
      </c>
      <c r="L499" s="106">
        <v>-30000</v>
      </c>
      <c r="M499" s="50">
        <v>44712</v>
      </c>
      <c r="N499" s="50">
        <v>44712</v>
      </c>
      <c r="O499" s="50">
        <v>44700</v>
      </c>
      <c r="P499" t="s">
        <v>971</v>
      </c>
      <c r="Q499" t="s">
        <v>971</v>
      </c>
      <c r="S499" s="93">
        <v>0</v>
      </c>
      <c r="T499" t="s">
        <v>972</v>
      </c>
      <c r="X499" s="93"/>
      <c r="Y499" t="s">
        <v>389</v>
      </c>
      <c r="Z499" t="s">
        <v>390</v>
      </c>
      <c r="AA499" t="s">
        <v>973</v>
      </c>
      <c r="AB499" t="s">
        <v>392</v>
      </c>
      <c r="AC499">
        <v>12286.20033</v>
      </c>
      <c r="AD499" s="93">
        <v>221990</v>
      </c>
      <c r="AH499" t="s">
        <v>1015</v>
      </c>
    </row>
    <row r="500" spans="1:34" x14ac:dyDescent="0.35">
      <c r="A500" t="s">
        <v>349</v>
      </c>
      <c r="B500" s="93">
        <v>12293</v>
      </c>
      <c r="C500" s="93">
        <v>200330</v>
      </c>
      <c r="E500" t="s">
        <v>382</v>
      </c>
      <c r="G500">
        <v>10034853</v>
      </c>
      <c r="H500">
        <v>1435475</v>
      </c>
      <c r="I500" t="s">
        <v>383</v>
      </c>
      <c r="J500">
        <v>5</v>
      </c>
      <c r="K500">
        <v>22</v>
      </c>
      <c r="L500" s="106">
        <v>100000</v>
      </c>
      <c r="M500" s="50">
        <v>44671</v>
      </c>
      <c r="N500" s="50">
        <v>44690</v>
      </c>
      <c r="O500" s="50">
        <v>44690</v>
      </c>
      <c r="P500" t="s">
        <v>974</v>
      </c>
      <c r="Q500" t="s">
        <v>975</v>
      </c>
      <c r="R500" t="s">
        <v>976</v>
      </c>
      <c r="S500" s="93" t="s">
        <v>977</v>
      </c>
      <c r="T500" t="s">
        <v>978</v>
      </c>
      <c r="X500" s="93"/>
      <c r="Y500" t="s">
        <v>389</v>
      </c>
      <c r="Z500" t="s">
        <v>390</v>
      </c>
      <c r="AA500" t="s">
        <v>391</v>
      </c>
      <c r="AB500" t="s">
        <v>392</v>
      </c>
      <c r="AC500">
        <v>12293.20033</v>
      </c>
      <c r="AD500" s="93">
        <v>221207</v>
      </c>
      <c r="AH500">
        <v>221207</v>
      </c>
    </row>
    <row r="501" spans="1:34" x14ac:dyDescent="0.35">
      <c r="A501" t="s">
        <v>346</v>
      </c>
      <c r="B501" s="93">
        <v>12292</v>
      </c>
      <c r="C501" s="93">
        <v>200330</v>
      </c>
      <c r="E501" t="s">
        <v>396</v>
      </c>
      <c r="G501">
        <v>10033275</v>
      </c>
      <c r="H501">
        <v>19011017</v>
      </c>
      <c r="I501" t="s">
        <v>417</v>
      </c>
      <c r="J501">
        <v>5</v>
      </c>
      <c r="K501">
        <v>22</v>
      </c>
      <c r="L501" s="106">
        <v>-50000</v>
      </c>
      <c r="M501" s="50">
        <v>44682</v>
      </c>
      <c r="N501" s="50">
        <v>44682</v>
      </c>
      <c r="O501" s="50">
        <v>44685</v>
      </c>
      <c r="P501" t="s">
        <v>979</v>
      </c>
      <c r="Q501" t="s">
        <v>980</v>
      </c>
      <c r="S501" s="93">
        <v>0</v>
      </c>
      <c r="T501" t="s">
        <v>981</v>
      </c>
      <c r="X501" s="93"/>
      <c r="Y501" t="s">
        <v>389</v>
      </c>
      <c r="Z501" t="s">
        <v>390</v>
      </c>
      <c r="AA501" t="s">
        <v>881</v>
      </c>
      <c r="AB501" t="s">
        <v>610</v>
      </c>
      <c r="AC501">
        <v>12292.20033</v>
      </c>
      <c r="AD501" s="93"/>
      <c r="AH501">
        <v>0</v>
      </c>
    </row>
    <row r="502" spans="1:34" x14ac:dyDescent="0.35">
      <c r="A502" t="s">
        <v>346</v>
      </c>
      <c r="B502" s="93">
        <v>12292</v>
      </c>
      <c r="C502" s="93">
        <v>200330</v>
      </c>
      <c r="E502" t="s">
        <v>396</v>
      </c>
      <c r="G502">
        <v>10033759</v>
      </c>
      <c r="H502">
        <v>19011109</v>
      </c>
      <c r="I502" t="s">
        <v>417</v>
      </c>
      <c r="J502">
        <v>5</v>
      </c>
      <c r="K502">
        <v>22</v>
      </c>
      <c r="L502" s="106">
        <v>-21535.88</v>
      </c>
      <c r="M502" s="50">
        <v>44682</v>
      </c>
      <c r="N502" s="50">
        <v>44682</v>
      </c>
      <c r="O502" s="50">
        <v>44686</v>
      </c>
      <c r="P502" t="s">
        <v>982</v>
      </c>
      <c r="Q502" t="s">
        <v>983</v>
      </c>
      <c r="S502" s="93">
        <v>0</v>
      </c>
      <c r="T502" t="s">
        <v>800</v>
      </c>
      <c r="X502" s="93"/>
      <c r="Y502" t="s">
        <v>389</v>
      </c>
      <c r="Z502" t="s">
        <v>390</v>
      </c>
      <c r="AA502" t="s">
        <v>881</v>
      </c>
      <c r="AB502" t="s">
        <v>610</v>
      </c>
      <c r="AC502">
        <v>12292.20033</v>
      </c>
      <c r="AD502" s="93"/>
      <c r="AH502">
        <v>0</v>
      </c>
    </row>
    <row r="503" spans="1:34" x14ac:dyDescent="0.35">
      <c r="A503" t="s">
        <v>347</v>
      </c>
      <c r="B503" s="93">
        <v>12211</v>
      </c>
      <c r="C503" s="93">
        <v>200330</v>
      </c>
      <c r="E503" t="s">
        <v>382</v>
      </c>
      <c r="F503" t="s">
        <v>382</v>
      </c>
      <c r="G503">
        <v>10029433</v>
      </c>
      <c r="H503">
        <v>1433754</v>
      </c>
      <c r="I503" t="s">
        <v>383</v>
      </c>
      <c r="J503">
        <v>5</v>
      </c>
      <c r="K503">
        <v>22</v>
      </c>
      <c r="L503" s="106">
        <v>44999.99</v>
      </c>
      <c r="M503" s="50">
        <v>44671</v>
      </c>
      <c r="N503" s="50">
        <v>44684</v>
      </c>
      <c r="O503" s="50">
        <v>44676</v>
      </c>
      <c r="P503" t="s">
        <v>916</v>
      </c>
      <c r="Q503" t="s">
        <v>34</v>
      </c>
      <c r="R503" t="s">
        <v>917</v>
      </c>
      <c r="S503" s="93" t="s">
        <v>918</v>
      </c>
      <c r="T503" t="s">
        <v>919</v>
      </c>
      <c r="X503" s="93"/>
      <c r="Y503" t="s">
        <v>389</v>
      </c>
      <c r="Z503" t="s">
        <v>390</v>
      </c>
      <c r="AA503" t="s">
        <v>391</v>
      </c>
      <c r="AB503" t="s">
        <v>775</v>
      </c>
      <c r="AC503">
        <v>12211.20033</v>
      </c>
      <c r="AD503" s="93">
        <v>214851</v>
      </c>
      <c r="AH503">
        <v>214851</v>
      </c>
    </row>
    <row r="504" spans="1:34" x14ac:dyDescent="0.35">
      <c r="A504" t="s">
        <v>347</v>
      </c>
      <c r="B504" s="93">
        <v>12211</v>
      </c>
      <c r="C504" s="93">
        <v>200330</v>
      </c>
      <c r="E504" t="s">
        <v>382</v>
      </c>
      <c r="F504" t="s">
        <v>382</v>
      </c>
      <c r="G504">
        <v>10029433</v>
      </c>
      <c r="H504">
        <v>1433754</v>
      </c>
      <c r="I504" t="s">
        <v>383</v>
      </c>
      <c r="J504">
        <v>5</v>
      </c>
      <c r="K504">
        <v>22</v>
      </c>
      <c r="L504" s="106">
        <v>-45000</v>
      </c>
      <c r="M504" s="50">
        <v>44671</v>
      </c>
      <c r="N504" s="50">
        <v>44684</v>
      </c>
      <c r="O504" s="50">
        <v>44676</v>
      </c>
      <c r="P504" t="s">
        <v>921</v>
      </c>
      <c r="Q504" t="s">
        <v>34</v>
      </c>
      <c r="R504" t="s">
        <v>917</v>
      </c>
      <c r="S504" s="93" t="s">
        <v>918</v>
      </c>
      <c r="T504" t="s">
        <v>919</v>
      </c>
      <c r="X504" s="93"/>
      <c r="Y504" t="s">
        <v>389</v>
      </c>
      <c r="Z504" t="s">
        <v>390</v>
      </c>
      <c r="AA504" t="s">
        <v>391</v>
      </c>
      <c r="AB504" t="s">
        <v>775</v>
      </c>
      <c r="AC504">
        <v>12211.20033</v>
      </c>
      <c r="AD504" s="93">
        <v>214851</v>
      </c>
      <c r="AH504">
        <v>214851</v>
      </c>
    </row>
    <row r="505" spans="1:34" x14ac:dyDescent="0.35">
      <c r="A505" t="s">
        <v>347</v>
      </c>
      <c r="B505" s="93">
        <v>12234</v>
      </c>
      <c r="C505" s="93">
        <v>200330</v>
      </c>
      <c r="E505" t="s">
        <v>382</v>
      </c>
      <c r="G505">
        <v>10031984</v>
      </c>
      <c r="H505">
        <v>1434476</v>
      </c>
      <c r="I505" t="s">
        <v>383</v>
      </c>
      <c r="J505">
        <v>5</v>
      </c>
      <c r="K505">
        <v>22</v>
      </c>
      <c r="L505" s="106">
        <v>132500</v>
      </c>
      <c r="M505" s="50">
        <v>44662</v>
      </c>
      <c r="N505" s="50">
        <v>44683</v>
      </c>
      <c r="O505" s="50">
        <v>44683</v>
      </c>
      <c r="P505" t="s">
        <v>984</v>
      </c>
      <c r="Q505" t="s">
        <v>94</v>
      </c>
      <c r="R505" t="s">
        <v>985</v>
      </c>
      <c r="S505" s="93" t="s">
        <v>986</v>
      </c>
      <c r="T505" t="s">
        <v>924</v>
      </c>
      <c r="X505" s="93"/>
      <c r="Y505" t="s">
        <v>389</v>
      </c>
      <c r="Z505" t="s">
        <v>390</v>
      </c>
      <c r="AA505" t="s">
        <v>391</v>
      </c>
      <c r="AB505" t="s">
        <v>392</v>
      </c>
      <c r="AC505">
        <v>12234.20033</v>
      </c>
      <c r="AD505" s="93">
        <v>223631</v>
      </c>
      <c r="AH505">
        <v>223631</v>
      </c>
    </row>
    <row r="506" spans="1:34" x14ac:dyDescent="0.35">
      <c r="A506" t="s">
        <v>347</v>
      </c>
      <c r="B506" s="93">
        <v>12277</v>
      </c>
      <c r="C506" s="93">
        <v>200330</v>
      </c>
      <c r="E506" t="s">
        <v>396</v>
      </c>
      <c r="G506">
        <v>10033023</v>
      </c>
      <c r="H506">
        <v>19011005</v>
      </c>
      <c r="I506" t="s">
        <v>417</v>
      </c>
      <c r="J506">
        <v>5</v>
      </c>
      <c r="K506">
        <v>22</v>
      </c>
      <c r="L506" s="106">
        <v>100000</v>
      </c>
      <c r="M506" s="50">
        <v>44712</v>
      </c>
      <c r="N506" s="50">
        <v>44712</v>
      </c>
      <c r="O506" s="50">
        <v>44685</v>
      </c>
      <c r="P506" t="s">
        <v>987</v>
      </c>
      <c r="Q506" t="s">
        <v>988</v>
      </c>
      <c r="S506" s="93">
        <v>0</v>
      </c>
      <c r="T506" t="s">
        <v>989</v>
      </c>
      <c r="W506" s="89">
        <v>44775</v>
      </c>
      <c r="X506" s="93"/>
      <c r="Y506" t="s">
        <v>389</v>
      </c>
      <c r="Z506" t="s">
        <v>390</v>
      </c>
      <c r="AA506" t="s">
        <v>522</v>
      </c>
      <c r="AB506" t="s">
        <v>392</v>
      </c>
      <c r="AC506">
        <v>12277.20033</v>
      </c>
      <c r="AD506" s="93">
        <v>220247</v>
      </c>
      <c r="AH506">
        <v>220247</v>
      </c>
    </row>
    <row r="507" spans="1:34" x14ac:dyDescent="0.35">
      <c r="A507" t="s">
        <v>347</v>
      </c>
      <c r="B507" s="93">
        <v>12279</v>
      </c>
      <c r="C507" s="93">
        <v>200330</v>
      </c>
      <c r="E507" t="s">
        <v>382</v>
      </c>
      <c r="G507">
        <v>10033203</v>
      </c>
      <c r="H507">
        <v>1434829</v>
      </c>
      <c r="I507" t="s">
        <v>383</v>
      </c>
      <c r="J507">
        <v>5</v>
      </c>
      <c r="K507">
        <v>22</v>
      </c>
      <c r="L507" s="106">
        <v>60000</v>
      </c>
      <c r="M507" s="50">
        <v>43788</v>
      </c>
      <c r="N507" s="50">
        <v>44685</v>
      </c>
      <c r="O507" s="50">
        <v>44685</v>
      </c>
      <c r="P507" t="s">
        <v>990</v>
      </c>
      <c r="Q507" t="s">
        <v>991</v>
      </c>
      <c r="R507" t="s">
        <v>992</v>
      </c>
      <c r="S507" s="93" t="s">
        <v>993</v>
      </c>
      <c r="T507" t="s">
        <v>994</v>
      </c>
      <c r="X507" s="93"/>
      <c r="Y507" t="s">
        <v>389</v>
      </c>
      <c r="Z507" t="s">
        <v>390</v>
      </c>
      <c r="AA507" t="s">
        <v>391</v>
      </c>
      <c r="AB507" t="s">
        <v>392</v>
      </c>
      <c r="AC507">
        <v>12279.20033</v>
      </c>
      <c r="AD507" s="93">
        <v>221411</v>
      </c>
      <c r="AH507">
        <v>221411</v>
      </c>
    </row>
    <row r="508" spans="1:34" x14ac:dyDescent="0.35">
      <c r="A508" t="s">
        <v>347</v>
      </c>
      <c r="B508" s="93">
        <v>12291</v>
      </c>
      <c r="C508" s="93">
        <v>200330</v>
      </c>
      <c r="E508" t="s">
        <v>382</v>
      </c>
      <c r="G508">
        <v>10032879</v>
      </c>
      <c r="H508">
        <v>1434732</v>
      </c>
      <c r="I508" t="s">
        <v>383</v>
      </c>
      <c r="J508">
        <v>5</v>
      </c>
      <c r="K508">
        <v>22</v>
      </c>
      <c r="L508" s="106">
        <v>35000</v>
      </c>
      <c r="M508" s="50">
        <v>43908</v>
      </c>
      <c r="N508" s="50">
        <v>44685</v>
      </c>
      <c r="O508" s="50">
        <v>44685</v>
      </c>
      <c r="P508" t="s">
        <v>995</v>
      </c>
      <c r="Q508" t="s">
        <v>209</v>
      </c>
      <c r="R508" t="s">
        <v>996</v>
      </c>
      <c r="S508" s="93" t="s">
        <v>997</v>
      </c>
      <c r="T508" t="s">
        <v>998</v>
      </c>
      <c r="X508" s="93"/>
      <c r="Y508" t="s">
        <v>389</v>
      </c>
      <c r="Z508" t="s">
        <v>390</v>
      </c>
      <c r="AA508" t="s">
        <v>391</v>
      </c>
      <c r="AB508" t="s">
        <v>392</v>
      </c>
      <c r="AC508">
        <v>12291.20033</v>
      </c>
      <c r="AD508" s="93">
        <v>211897</v>
      </c>
      <c r="AH508">
        <v>211897</v>
      </c>
    </row>
    <row r="509" spans="1:34" x14ac:dyDescent="0.35">
      <c r="A509" t="s">
        <v>347</v>
      </c>
      <c r="B509" s="93">
        <v>12297</v>
      </c>
      <c r="C509" s="93">
        <v>200330</v>
      </c>
      <c r="E509" t="s">
        <v>382</v>
      </c>
      <c r="G509">
        <v>10031607</v>
      </c>
      <c r="H509">
        <v>1434271</v>
      </c>
      <c r="I509" t="s">
        <v>383</v>
      </c>
      <c r="J509">
        <v>5</v>
      </c>
      <c r="K509">
        <v>22</v>
      </c>
      <c r="L509" s="106">
        <v>825000</v>
      </c>
      <c r="M509" s="50">
        <v>44582</v>
      </c>
      <c r="N509" s="50">
        <v>44683</v>
      </c>
      <c r="O509" s="50">
        <v>44683</v>
      </c>
      <c r="P509" t="s">
        <v>999</v>
      </c>
      <c r="Q509" t="s">
        <v>260</v>
      </c>
      <c r="R509" t="s">
        <v>1000</v>
      </c>
      <c r="S509" s="93" t="s">
        <v>1001</v>
      </c>
      <c r="T509" t="s">
        <v>557</v>
      </c>
      <c r="X509" s="93"/>
      <c r="Y509" t="s">
        <v>389</v>
      </c>
      <c r="Z509" t="s">
        <v>390</v>
      </c>
      <c r="AA509" t="s">
        <v>391</v>
      </c>
      <c r="AB509" t="s">
        <v>392</v>
      </c>
      <c r="AC509">
        <v>12297.20033</v>
      </c>
      <c r="AD509" s="93">
        <v>223102</v>
      </c>
      <c r="AH509">
        <v>223102</v>
      </c>
    </row>
    <row r="510" spans="1:34" x14ac:dyDescent="0.35">
      <c r="A510" t="s">
        <v>347</v>
      </c>
      <c r="B510" s="93">
        <v>12303</v>
      </c>
      <c r="C510" s="93">
        <v>200330</v>
      </c>
      <c r="E510" t="s">
        <v>396</v>
      </c>
      <c r="G510">
        <v>10037777</v>
      </c>
      <c r="H510">
        <v>19054782</v>
      </c>
      <c r="I510" t="s">
        <v>417</v>
      </c>
      <c r="J510">
        <v>5</v>
      </c>
      <c r="K510">
        <v>22</v>
      </c>
      <c r="L510" s="106">
        <v>-900000</v>
      </c>
      <c r="M510" s="50">
        <v>44682</v>
      </c>
      <c r="N510" s="50">
        <v>44682</v>
      </c>
      <c r="O510" s="50">
        <v>44694</v>
      </c>
      <c r="P510" t="s">
        <v>1002</v>
      </c>
      <c r="Q510" t="s">
        <v>1003</v>
      </c>
      <c r="S510" s="93">
        <v>0</v>
      </c>
      <c r="T510" t="s">
        <v>821</v>
      </c>
      <c r="W510" s="89">
        <v>44836</v>
      </c>
      <c r="X510" s="93"/>
      <c r="Y510" t="s">
        <v>389</v>
      </c>
      <c r="Z510" t="s">
        <v>390</v>
      </c>
      <c r="AA510" t="s">
        <v>1004</v>
      </c>
      <c r="AB510" t="s">
        <v>392</v>
      </c>
      <c r="AC510">
        <v>12303.20033</v>
      </c>
      <c r="AD510" s="93">
        <v>222864</v>
      </c>
      <c r="AH510">
        <v>222864</v>
      </c>
    </row>
    <row r="511" spans="1:34" x14ac:dyDescent="0.35">
      <c r="A511" t="s">
        <v>347</v>
      </c>
      <c r="B511" s="93">
        <v>12303</v>
      </c>
      <c r="C511" s="93">
        <v>200330</v>
      </c>
      <c r="E511" t="s">
        <v>396</v>
      </c>
      <c r="G511">
        <v>10039714</v>
      </c>
      <c r="H511">
        <v>19061711</v>
      </c>
      <c r="I511" t="s">
        <v>417</v>
      </c>
      <c r="J511">
        <v>5</v>
      </c>
      <c r="K511">
        <v>22</v>
      </c>
      <c r="L511" s="106">
        <v>-22500</v>
      </c>
      <c r="M511" s="50">
        <v>44712</v>
      </c>
      <c r="N511" s="50">
        <v>44712</v>
      </c>
      <c r="O511" s="50">
        <v>44699</v>
      </c>
      <c r="P511" t="s">
        <v>1005</v>
      </c>
      <c r="Q511" t="s">
        <v>1005</v>
      </c>
      <c r="S511" s="93">
        <v>0</v>
      </c>
      <c r="T511" t="s">
        <v>1006</v>
      </c>
      <c r="X511" s="93"/>
      <c r="Y511" t="s">
        <v>389</v>
      </c>
      <c r="Z511" t="s">
        <v>390</v>
      </c>
      <c r="AA511" t="s">
        <v>1004</v>
      </c>
      <c r="AB511" t="s">
        <v>392</v>
      </c>
      <c r="AC511">
        <v>12303.20033</v>
      </c>
      <c r="AD511" s="93"/>
      <c r="AH511">
        <v>0</v>
      </c>
    </row>
    <row r="512" spans="1:34" x14ac:dyDescent="0.35">
      <c r="A512" t="s">
        <v>348</v>
      </c>
      <c r="B512" s="93">
        <v>12294</v>
      </c>
      <c r="C512" s="93">
        <v>200330</v>
      </c>
      <c r="E512" t="s">
        <v>396</v>
      </c>
      <c r="G512">
        <v>10031194</v>
      </c>
      <c r="H512">
        <v>19009132</v>
      </c>
      <c r="I512" t="s">
        <v>417</v>
      </c>
      <c r="J512">
        <v>5</v>
      </c>
      <c r="K512">
        <v>22</v>
      </c>
      <c r="L512" s="106">
        <v>250000</v>
      </c>
      <c r="M512" s="50">
        <v>44712</v>
      </c>
      <c r="N512" s="50">
        <v>44712</v>
      </c>
      <c r="O512" s="50">
        <v>44680</v>
      </c>
      <c r="P512" t="s">
        <v>1007</v>
      </c>
      <c r="Q512" t="s">
        <v>1008</v>
      </c>
      <c r="S512" s="93">
        <v>0</v>
      </c>
      <c r="T512" t="s">
        <v>1009</v>
      </c>
      <c r="X512" s="93"/>
      <c r="Y512" t="s">
        <v>389</v>
      </c>
      <c r="Z512" t="s">
        <v>390</v>
      </c>
      <c r="AA512" t="s">
        <v>616</v>
      </c>
      <c r="AB512" t="s">
        <v>574</v>
      </c>
      <c r="AC512">
        <v>12294.20033</v>
      </c>
      <c r="AD512" s="93">
        <v>186253</v>
      </c>
      <c r="AH512">
        <v>186253</v>
      </c>
    </row>
    <row r="513" spans="1:34" x14ac:dyDescent="0.35">
      <c r="A513" t="s">
        <v>348</v>
      </c>
      <c r="B513" s="93">
        <v>12294</v>
      </c>
      <c r="C513" s="93">
        <v>200330</v>
      </c>
      <c r="E513" t="s">
        <v>396</v>
      </c>
      <c r="G513">
        <v>10031217</v>
      </c>
      <c r="H513">
        <v>19009134</v>
      </c>
      <c r="I513" t="s">
        <v>417</v>
      </c>
      <c r="J513">
        <v>5</v>
      </c>
      <c r="K513">
        <v>22</v>
      </c>
      <c r="L513" s="106">
        <v>45000</v>
      </c>
      <c r="M513" s="50">
        <v>44712</v>
      </c>
      <c r="N513" s="50">
        <v>44712</v>
      </c>
      <c r="O513" s="50">
        <v>44680</v>
      </c>
      <c r="P513" t="s">
        <v>1010</v>
      </c>
      <c r="Q513" t="s">
        <v>1011</v>
      </c>
      <c r="S513" s="93">
        <v>0</v>
      </c>
      <c r="T513" t="s">
        <v>1012</v>
      </c>
      <c r="X513" s="93"/>
      <c r="Y513" t="s">
        <v>389</v>
      </c>
      <c r="Z513" t="s">
        <v>390</v>
      </c>
      <c r="AA513" t="s">
        <v>616</v>
      </c>
      <c r="AB513" t="s">
        <v>392</v>
      </c>
      <c r="AC513">
        <v>12294.20033</v>
      </c>
      <c r="AD513" s="93">
        <v>180355</v>
      </c>
      <c r="AH513">
        <v>180355</v>
      </c>
    </row>
    <row r="514" spans="1:34" x14ac:dyDescent="0.35">
      <c r="A514" t="s">
        <v>348</v>
      </c>
      <c r="B514" s="93">
        <v>12294</v>
      </c>
      <c r="C514" s="93">
        <v>200330</v>
      </c>
      <c r="E514" t="s">
        <v>396</v>
      </c>
      <c r="G514">
        <v>10031217</v>
      </c>
      <c r="H514">
        <v>19009136</v>
      </c>
      <c r="I514" t="s">
        <v>417</v>
      </c>
      <c r="J514">
        <v>5</v>
      </c>
      <c r="K514">
        <v>22</v>
      </c>
      <c r="L514" s="106">
        <v>20000</v>
      </c>
      <c r="M514" s="50">
        <v>44712</v>
      </c>
      <c r="N514" s="50">
        <v>44712</v>
      </c>
      <c r="O514" s="50">
        <v>44680</v>
      </c>
      <c r="Q514" t="s">
        <v>1013</v>
      </c>
      <c r="S514" s="93">
        <v>0</v>
      </c>
      <c r="T514" t="s">
        <v>1014</v>
      </c>
      <c r="X514" s="93"/>
      <c r="Y514" t="s">
        <v>389</v>
      </c>
      <c r="Z514" t="s">
        <v>390</v>
      </c>
      <c r="AA514" t="s">
        <v>616</v>
      </c>
      <c r="AB514" t="s">
        <v>392</v>
      </c>
      <c r="AC514">
        <v>12294.20033</v>
      </c>
      <c r="AD514" s="93">
        <v>198000</v>
      </c>
      <c r="AH514">
        <v>198000</v>
      </c>
    </row>
    <row r="515" spans="1:34" s="90" customFormat="1" x14ac:dyDescent="0.35">
      <c r="A515" s="90" t="s">
        <v>350</v>
      </c>
      <c r="B515" s="94"/>
      <c r="C515" s="94"/>
      <c r="L515" s="124">
        <v>858464.11</v>
      </c>
      <c r="M515" s="107"/>
      <c r="N515" s="107"/>
      <c r="O515" s="107"/>
      <c r="S515" s="94"/>
      <c r="X515" s="94"/>
      <c r="AD515" s="94"/>
    </row>
    <row r="517" spans="1:34" ht="31.5" x14ac:dyDescent="0.35">
      <c r="A517" s="75" t="s">
        <v>345</v>
      </c>
      <c r="B517" s="75" t="s">
        <v>306</v>
      </c>
      <c r="C517" s="75" t="s">
        <v>351</v>
      </c>
      <c r="D517" s="75" t="s">
        <v>352</v>
      </c>
      <c r="E517" s="75" t="s">
        <v>353</v>
      </c>
      <c r="F517" s="75" t="s">
        <v>354</v>
      </c>
      <c r="G517" s="80" t="s">
        <v>355</v>
      </c>
      <c r="H517" s="80" t="s">
        <v>356</v>
      </c>
      <c r="I517" s="75" t="s">
        <v>357</v>
      </c>
      <c r="J517" s="80" t="s">
        <v>358</v>
      </c>
      <c r="K517" s="80" t="s">
        <v>359</v>
      </c>
      <c r="L517" s="125" t="s">
        <v>360</v>
      </c>
      <c r="M517" s="109" t="s">
        <v>361</v>
      </c>
      <c r="N517" s="109" t="s">
        <v>362</v>
      </c>
      <c r="O517" s="109" t="s">
        <v>10</v>
      </c>
      <c r="P517" s="75" t="s">
        <v>363</v>
      </c>
      <c r="Q517" s="75" t="s">
        <v>364</v>
      </c>
      <c r="R517" s="75" t="s">
        <v>365</v>
      </c>
      <c r="S517" s="75" t="s">
        <v>366</v>
      </c>
      <c r="T517" s="75" t="s">
        <v>367</v>
      </c>
      <c r="U517" s="75" t="s">
        <v>368</v>
      </c>
      <c r="V517" s="75" t="s">
        <v>369</v>
      </c>
      <c r="W517" s="75" t="s">
        <v>370</v>
      </c>
      <c r="X517" s="75" t="s">
        <v>371</v>
      </c>
      <c r="Y517" s="75" t="s">
        <v>372</v>
      </c>
      <c r="Z517" s="75" t="s">
        <v>373</v>
      </c>
      <c r="AA517" s="75" t="s">
        <v>374</v>
      </c>
      <c r="AB517" s="75" t="s">
        <v>375</v>
      </c>
      <c r="AC517" s="75" t="s">
        <v>376</v>
      </c>
      <c r="AD517" s="75" t="s">
        <v>377</v>
      </c>
      <c r="AE517" s="75" t="s">
        <v>378</v>
      </c>
      <c r="AF517" s="75" t="s">
        <v>379</v>
      </c>
    </row>
    <row r="518" spans="1:34" x14ac:dyDescent="0.35">
      <c r="A518" s="77" t="s">
        <v>349</v>
      </c>
      <c r="B518" s="77" t="s">
        <v>380</v>
      </c>
      <c r="C518" s="77" t="s">
        <v>381</v>
      </c>
      <c r="D518" s="77"/>
      <c r="E518" s="77" t="s">
        <v>382</v>
      </c>
      <c r="F518" s="77"/>
      <c r="G518" s="81">
        <v>9985405</v>
      </c>
      <c r="H518" s="81">
        <v>1421118</v>
      </c>
      <c r="I518" s="77" t="s">
        <v>383</v>
      </c>
      <c r="J518" s="81">
        <v>1</v>
      </c>
      <c r="K518" s="81">
        <v>22</v>
      </c>
      <c r="L518" s="126">
        <v>55069.41</v>
      </c>
      <c r="M518" s="82" t="s">
        <v>384</v>
      </c>
      <c r="N518" s="82">
        <v>44543</v>
      </c>
      <c r="O518" s="82">
        <v>44571</v>
      </c>
      <c r="P518" s="82">
        <v>44571</v>
      </c>
      <c r="Q518" s="77" t="s">
        <v>385</v>
      </c>
      <c r="R518" s="77" t="s">
        <v>101</v>
      </c>
      <c r="S518" s="77" t="s">
        <v>386</v>
      </c>
      <c r="T518" s="77" t="s">
        <v>387</v>
      </c>
      <c r="U518" s="77" t="s">
        <v>388</v>
      </c>
      <c r="V518" s="77"/>
      <c r="W518" s="77"/>
      <c r="X518" s="77"/>
      <c r="Y518" s="77"/>
      <c r="Z518" s="77" t="s">
        <v>389</v>
      </c>
      <c r="AA518" s="77" t="s">
        <v>390</v>
      </c>
      <c r="AB518" s="77" t="s">
        <v>391</v>
      </c>
      <c r="AC518" s="77" t="s">
        <v>392</v>
      </c>
      <c r="AD518" s="77" t="s">
        <v>393</v>
      </c>
      <c r="AE518" s="77"/>
      <c r="AF518" s="77"/>
    </row>
    <row r="519" spans="1:34" x14ac:dyDescent="0.35">
      <c r="A519" s="77" t="s">
        <v>349</v>
      </c>
      <c r="B519" s="77" t="s">
        <v>380</v>
      </c>
      <c r="C519" s="77" t="s">
        <v>381</v>
      </c>
      <c r="D519" s="77"/>
      <c r="E519" s="77" t="s">
        <v>382</v>
      </c>
      <c r="F519" s="77"/>
      <c r="G519" s="81">
        <v>9991466</v>
      </c>
      <c r="H519" s="81">
        <v>1422726</v>
      </c>
      <c r="I519" s="77" t="s">
        <v>383</v>
      </c>
      <c r="J519" s="81">
        <v>1</v>
      </c>
      <c r="K519" s="81">
        <v>22</v>
      </c>
      <c r="L519" s="126">
        <v>60514.75</v>
      </c>
      <c r="M519" s="82" t="s">
        <v>384</v>
      </c>
      <c r="N519" s="82">
        <v>44571</v>
      </c>
      <c r="O519" s="82">
        <v>44582</v>
      </c>
      <c r="P519" s="82">
        <v>44582</v>
      </c>
      <c r="Q519" s="77" t="s">
        <v>385</v>
      </c>
      <c r="R519" s="77" t="s">
        <v>101</v>
      </c>
      <c r="S519" s="77" t="s">
        <v>394</v>
      </c>
      <c r="T519" s="77" t="s">
        <v>387</v>
      </c>
      <c r="U519" s="77" t="s">
        <v>388</v>
      </c>
      <c r="V519" s="77"/>
      <c r="W519" s="77"/>
      <c r="X519" s="77"/>
      <c r="Y519" s="77"/>
      <c r="Z519" s="77" t="s">
        <v>389</v>
      </c>
      <c r="AA519" s="77" t="s">
        <v>390</v>
      </c>
      <c r="AB519" s="77" t="s">
        <v>391</v>
      </c>
      <c r="AC519" s="77" t="s">
        <v>392</v>
      </c>
      <c r="AD519" s="77" t="s">
        <v>393</v>
      </c>
      <c r="AE519" s="77"/>
      <c r="AF519" s="77"/>
    </row>
    <row r="520" spans="1:34" x14ac:dyDescent="0.35">
      <c r="A520" s="77" t="s">
        <v>349</v>
      </c>
      <c r="B520" s="77" t="s">
        <v>395</v>
      </c>
      <c r="C520" s="77" t="s">
        <v>381</v>
      </c>
      <c r="D520" s="77"/>
      <c r="E520" s="77" t="s">
        <v>396</v>
      </c>
      <c r="F520" s="77" t="s">
        <v>397</v>
      </c>
      <c r="G520" s="81">
        <v>9981614</v>
      </c>
      <c r="H520" s="81">
        <v>1419404</v>
      </c>
      <c r="I520" s="77" t="s">
        <v>157</v>
      </c>
      <c r="J520" s="81">
        <v>1</v>
      </c>
      <c r="K520" s="81">
        <v>22</v>
      </c>
      <c r="L520" s="126">
        <v>-238000</v>
      </c>
      <c r="M520" s="82" t="s">
        <v>398</v>
      </c>
      <c r="N520" s="82">
        <v>44558</v>
      </c>
      <c r="O520" s="82">
        <v>44562</v>
      </c>
      <c r="P520" s="82">
        <v>44558</v>
      </c>
      <c r="Q520" s="77" t="s">
        <v>399</v>
      </c>
      <c r="R520" s="77" t="s">
        <v>400</v>
      </c>
      <c r="S520" s="77"/>
      <c r="T520" s="77">
        <v>0</v>
      </c>
      <c r="U520" s="77" t="s">
        <v>401</v>
      </c>
      <c r="V520" s="77"/>
      <c r="W520" s="77"/>
      <c r="X520" s="77"/>
      <c r="Y520" s="77"/>
      <c r="Z520" s="77" t="s">
        <v>389</v>
      </c>
      <c r="AA520" s="77" t="s">
        <v>390</v>
      </c>
      <c r="AB520" s="77" t="s">
        <v>402</v>
      </c>
      <c r="AC520" s="77" t="s">
        <v>403</v>
      </c>
      <c r="AD520" s="77" t="s">
        <v>404</v>
      </c>
      <c r="AE520" s="77"/>
      <c r="AF520" s="77"/>
    </row>
    <row r="521" spans="1:34" x14ac:dyDescent="0.35">
      <c r="A521" s="77" t="s">
        <v>349</v>
      </c>
      <c r="B521" s="77" t="s">
        <v>405</v>
      </c>
      <c r="C521" s="77" t="s">
        <v>381</v>
      </c>
      <c r="D521" s="77"/>
      <c r="E521" s="77" t="s">
        <v>382</v>
      </c>
      <c r="F521" s="77"/>
      <c r="G521" s="81">
        <v>9986759</v>
      </c>
      <c r="H521" s="81">
        <v>1421400</v>
      </c>
      <c r="I521" s="77" t="s">
        <v>383</v>
      </c>
      <c r="J521" s="81">
        <v>1</v>
      </c>
      <c r="K521" s="81">
        <v>22</v>
      </c>
      <c r="L521" s="126">
        <v>30000</v>
      </c>
      <c r="M521" s="82" t="s">
        <v>406</v>
      </c>
      <c r="N521" s="82">
        <v>44543</v>
      </c>
      <c r="O521" s="82">
        <v>44573</v>
      </c>
      <c r="P521" s="82">
        <v>44573</v>
      </c>
      <c r="Q521" s="77" t="s">
        <v>407</v>
      </c>
      <c r="R521" s="77" t="s">
        <v>140</v>
      </c>
      <c r="S521" s="77" t="s">
        <v>408</v>
      </c>
      <c r="T521" s="77" t="s">
        <v>409</v>
      </c>
      <c r="U521" s="77" t="s">
        <v>410</v>
      </c>
      <c r="V521" s="77"/>
      <c r="W521" s="77"/>
      <c r="X521" s="77"/>
      <c r="Y521" s="77"/>
      <c r="Z521" s="77" t="s">
        <v>389</v>
      </c>
      <c r="AA521" s="77" t="s">
        <v>390</v>
      </c>
      <c r="AB521" s="77" t="s">
        <v>391</v>
      </c>
      <c r="AC521" s="77" t="s">
        <v>392</v>
      </c>
      <c r="AD521" s="77" t="s">
        <v>411</v>
      </c>
      <c r="AE521" s="77"/>
      <c r="AF521" s="77"/>
    </row>
    <row r="522" spans="1:34" x14ac:dyDescent="0.35">
      <c r="A522" s="77" t="s">
        <v>349</v>
      </c>
      <c r="B522" s="77" t="s">
        <v>405</v>
      </c>
      <c r="C522" s="77" t="s">
        <v>381</v>
      </c>
      <c r="D522" s="77"/>
      <c r="E522" s="77" t="s">
        <v>412</v>
      </c>
      <c r="F522" s="77"/>
      <c r="G522" s="81">
        <v>9989571</v>
      </c>
      <c r="H522" s="81">
        <v>3926893</v>
      </c>
      <c r="I522" s="77" t="s">
        <v>413</v>
      </c>
      <c r="J522" s="81">
        <v>1</v>
      </c>
      <c r="K522" s="81">
        <v>22</v>
      </c>
      <c r="L522" s="126">
        <v>58000</v>
      </c>
      <c r="M522" s="82"/>
      <c r="N522" s="82">
        <v>44227</v>
      </c>
      <c r="O522" s="82">
        <v>44580</v>
      </c>
      <c r="P522" s="82">
        <v>44580</v>
      </c>
      <c r="Q522" s="77" t="s">
        <v>414</v>
      </c>
      <c r="R522" s="77" t="s">
        <v>202</v>
      </c>
      <c r="S522" s="77"/>
      <c r="T522" s="77" t="s">
        <v>415</v>
      </c>
      <c r="U522" s="77" t="s">
        <v>416</v>
      </c>
      <c r="V522" s="77"/>
      <c r="W522" s="77"/>
      <c r="X522" s="77"/>
      <c r="Y522" s="77"/>
      <c r="Z522" s="77" t="s">
        <v>389</v>
      </c>
      <c r="AA522" s="77" t="s">
        <v>390</v>
      </c>
      <c r="AB522" s="77" t="s">
        <v>392</v>
      </c>
      <c r="AC522" s="77" t="s">
        <v>392</v>
      </c>
      <c r="AD522" s="77" t="s">
        <v>411</v>
      </c>
      <c r="AE522" s="77"/>
      <c r="AF522" s="77"/>
    </row>
    <row r="523" spans="1:34" x14ac:dyDescent="0.35">
      <c r="A523" s="77" t="s">
        <v>349</v>
      </c>
      <c r="B523" s="77" t="s">
        <v>405</v>
      </c>
      <c r="C523" s="77" t="s">
        <v>381</v>
      </c>
      <c r="D523" s="77"/>
      <c r="E523" s="77" t="s">
        <v>396</v>
      </c>
      <c r="F523" s="77"/>
      <c r="G523" s="81">
        <v>9991210</v>
      </c>
      <c r="H523" s="81">
        <v>18853478</v>
      </c>
      <c r="I523" s="77" t="s">
        <v>417</v>
      </c>
      <c r="J523" s="81">
        <v>1</v>
      </c>
      <c r="K523" s="81">
        <v>22</v>
      </c>
      <c r="L523" s="126">
        <v>-50000</v>
      </c>
      <c r="M523" s="82" t="s">
        <v>418</v>
      </c>
      <c r="N523" s="82">
        <v>44592</v>
      </c>
      <c r="O523" s="82">
        <v>44592</v>
      </c>
      <c r="P523" s="82">
        <v>44582</v>
      </c>
      <c r="Q523" s="77" t="s">
        <v>419</v>
      </c>
      <c r="R523" s="77" t="s">
        <v>419</v>
      </c>
      <c r="S523" s="77"/>
      <c r="T523" s="77">
        <v>0</v>
      </c>
      <c r="U523" s="77" t="s">
        <v>420</v>
      </c>
      <c r="V523" s="77"/>
      <c r="W523" s="77"/>
      <c r="X523" s="77" t="s">
        <v>421</v>
      </c>
      <c r="Y523" s="77"/>
      <c r="Z523" s="77" t="s">
        <v>389</v>
      </c>
      <c r="AA523" s="77" t="s">
        <v>390</v>
      </c>
      <c r="AB523" s="77" t="s">
        <v>422</v>
      </c>
      <c r="AC523" s="77" t="s">
        <v>392</v>
      </c>
      <c r="AD523" s="77" t="s">
        <v>411</v>
      </c>
      <c r="AE523" s="77"/>
      <c r="AF523" s="77"/>
    </row>
    <row r="524" spans="1:34" x14ac:dyDescent="0.35">
      <c r="A524" s="77" t="s">
        <v>349</v>
      </c>
      <c r="B524" s="77" t="s">
        <v>423</v>
      </c>
      <c r="C524" s="77" t="s">
        <v>381</v>
      </c>
      <c r="D524" s="77"/>
      <c r="E524" s="77" t="s">
        <v>412</v>
      </c>
      <c r="F524" s="77"/>
      <c r="G524" s="81">
        <v>9990436</v>
      </c>
      <c r="H524" s="81">
        <v>3927196</v>
      </c>
      <c r="I524" s="77" t="s">
        <v>413</v>
      </c>
      <c r="J524" s="81">
        <v>1</v>
      </c>
      <c r="K524" s="81">
        <v>22</v>
      </c>
      <c r="L524" s="126">
        <v>45000</v>
      </c>
      <c r="M524" s="82"/>
      <c r="N524" s="82">
        <v>44592</v>
      </c>
      <c r="O524" s="82">
        <v>44581</v>
      </c>
      <c r="P524" s="82">
        <v>44581</v>
      </c>
      <c r="Q524" s="77" t="s">
        <v>414</v>
      </c>
      <c r="R524" s="77" t="s">
        <v>424</v>
      </c>
      <c r="S524" s="77"/>
      <c r="T524" s="77" t="s">
        <v>425</v>
      </c>
      <c r="U524" s="77" t="s">
        <v>426</v>
      </c>
      <c r="V524" s="77"/>
      <c r="W524" s="77"/>
      <c r="X524" s="77"/>
      <c r="Y524" s="77"/>
      <c r="Z524" s="77" t="s">
        <v>389</v>
      </c>
      <c r="AA524" s="77" t="s">
        <v>390</v>
      </c>
      <c r="AB524" s="77" t="s">
        <v>392</v>
      </c>
      <c r="AC524" s="77" t="s">
        <v>392</v>
      </c>
      <c r="AD524" s="77" t="s">
        <v>427</v>
      </c>
      <c r="AE524" s="77"/>
      <c r="AF524" s="77"/>
    </row>
    <row r="525" spans="1:34" x14ac:dyDescent="0.35">
      <c r="A525" s="77" t="s">
        <v>346</v>
      </c>
      <c r="B525" s="77" t="s">
        <v>428</v>
      </c>
      <c r="C525" s="77" t="s">
        <v>381</v>
      </c>
      <c r="D525" s="77"/>
      <c r="E525" s="77" t="s">
        <v>382</v>
      </c>
      <c r="F525" s="77"/>
      <c r="G525" s="81">
        <v>9986848</v>
      </c>
      <c r="H525" s="81">
        <v>1421488</v>
      </c>
      <c r="I525" s="77" t="s">
        <v>383</v>
      </c>
      <c r="J525" s="81">
        <v>1</v>
      </c>
      <c r="K525" s="81">
        <v>22</v>
      </c>
      <c r="L525" s="126">
        <v>243683.33</v>
      </c>
      <c r="M525" s="82"/>
      <c r="N525" s="82">
        <v>44567</v>
      </c>
      <c r="O525" s="82">
        <v>44573</v>
      </c>
      <c r="P525" s="82">
        <v>44573</v>
      </c>
      <c r="Q525" s="77" t="s">
        <v>429</v>
      </c>
      <c r="R525" s="77" t="s">
        <v>22</v>
      </c>
      <c r="S525" s="77" t="s">
        <v>430</v>
      </c>
      <c r="T525" s="77" t="s">
        <v>431</v>
      </c>
      <c r="U525" s="77" t="s">
        <v>432</v>
      </c>
      <c r="V525" s="77"/>
      <c r="W525" s="77"/>
      <c r="X525" s="77"/>
      <c r="Y525" s="77"/>
      <c r="Z525" s="77" t="s">
        <v>389</v>
      </c>
      <c r="AA525" s="77" t="s">
        <v>390</v>
      </c>
      <c r="AB525" s="77" t="s">
        <v>391</v>
      </c>
      <c r="AC525" s="77" t="s">
        <v>392</v>
      </c>
      <c r="AD525" s="77" t="s">
        <v>433</v>
      </c>
      <c r="AE525" s="77"/>
      <c r="AF525" s="77"/>
    </row>
    <row r="526" spans="1:34" x14ac:dyDescent="0.35">
      <c r="A526" s="77" t="s">
        <v>346</v>
      </c>
      <c r="B526" s="77" t="s">
        <v>428</v>
      </c>
      <c r="C526" s="77" t="s">
        <v>381</v>
      </c>
      <c r="D526" s="77"/>
      <c r="E526" s="77" t="s">
        <v>396</v>
      </c>
      <c r="F526" s="77"/>
      <c r="G526" s="81">
        <v>9988368</v>
      </c>
      <c r="H526" s="81">
        <v>18852918</v>
      </c>
      <c r="I526" s="77" t="s">
        <v>417</v>
      </c>
      <c r="J526" s="81">
        <v>1</v>
      </c>
      <c r="K526" s="81">
        <v>22</v>
      </c>
      <c r="L526" s="126">
        <v>-20000</v>
      </c>
      <c r="M526" s="82" t="s">
        <v>434</v>
      </c>
      <c r="N526" s="82">
        <v>44575</v>
      </c>
      <c r="O526" s="82">
        <v>44575</v>
      </c>
      <c r="P526" s="82">
        <v>44575</v>
      </c>
      <c r="Q526" s="77" t="s">
        <v>435</v>
      </c>
      <c r="R526" s="77" t="s">
        <v>435</v>
      </c>
      <c r="S526" s="77"/>
      <c r="T526" s="77">
        <v>0</v>
      </c>
      <c r="U526" s="77" t="s">
        <v>436</v>
      </c>
      <c r="V526" s="77"/>
      <c r="W526" s="77"/>
      <c r="X526" s="77" t="s">
        <v>437</v>
      </c>
      <c r="Y526" s="77"/>
      <c r="Z526" s="77" t="s">
        <v>389</v>
      </c>
      <c r="AA526" s="77" t="s">
        <v>390</v>
      </c>
      <c r="AB526" s="77" t="s">
        <v>438</v>
      </c>
      <c r="AC526" s="77" t="s">
        <v>392</v>
      </c>
      <c r="AD526" s="77" t="s">
        <v>433</v>
      </c>
      <c r="AE526" s="77"/>
      <c r="AF526" s="77"/>
    </row>
    <row r="527" spans="1:34" x14ac:dyDescent="0.35">
      <c r="A527" s="77" t="s">
        <v>346</v>
      </c>
      <c r="B527" s="77" t="s">
        <v>439</v>
      </c>
      <c r="C527" s="77" t="s">
        <v>381</v>
      </c>
      <c r="D527" s="77"/>
      <c r="E527" s="77" t="s">
        <v>382</v>
      </c>
      <c r="F527" s="77"/>
      <c r="G527" s="81">
        <v>9982569</v>
      </c>
      <c r="H527" s="81">
        <v>1419962</v>
      </c>
      <c r="I527" s="77" t="s">
        <v>383</v>
      </c>
      <c r="J527" s="81">
        <v>1</v>
      </c>
      <c r="K527" s="81">
        <v>22</v>
      </c>
      <c r="L527" s="126">
        <v>439509.95</v>
      </c>
      <c r="M527" s="82" t="s">
        <v>440</v>
      </c>
      <c r="N527" s="82">
        <v>44489</v>
      </c>
      <c r="O527" s="82">
        <v>44564</v>
      </c>
      <c r="P527" s="82">
        <v>44564</v>
      </c>
      <c r="Q527" s="77" t="s">
        <v>441</v>
      </c>
      <c r="R527" s="77" t="s">
        <v>442</v>
      </c>
      <c r="S527" s="77" t="s">
        <v>443</v>
      </c>
      <c r="T527" s="77" t="s">
        <v>444</v>
      </c>
      <c r="U527" s="77" t="s">
        <v>445</v>
      </c>
      <c r="V527" s="77"/>
      <c r="W527" s="77"/>
      <c r="X527" s="77"/>
      <c r="Y527" s="77"/>
      <c r="Z527" s="77" t="s">
        <v>389</v>
      </c>
      <c r="AA527" s="77" t="s">
        <v>390</v>
      </c>
      <c r="AB527" s="77" t="s">
        <v>391</v>
      </c>
      <c r="AC527" s="77" t="s">
        <v>392</v>
      </c>
      <c r="AD527" s="77" t="s">
        <v>446</v>
      </c>
      <c r="AE527" s="77"/>
      <c r="AF527" s="77"/>
    </row>
    <row r="528" spans="1:34" x14ac:dyDescent="0.35">
      <c r="A528" s="77" t="s">
        <v>346</v>
      </c>
      <c r="B528" s="77" t="s">
        <v>439</v>
      </c>
      <c r="C528" s="77" t="s">
        <v>381</v>
      </c>
      <c r="D528" s="77"/>
      <c r="E528" s="77" t="s">
        <v>382</v>
      </c>
      <c r="F528" s="77"/>
      <c r="G528" s="81">
        <v>9992755</v>
      </c>
      <c r="H528" s="81">
        <v>1423171</v>
      </c>
      <c r="I528" s="77" t="s">
        <v>383</v>
      </c>
      <c r="J528" s="81">
        <v>1</v>
      </c>
      <c r="K528" s="81">
        <v>22</v>
      </c>
      <c r="L528" s="126">
        <v>25408.959999999999</v>
      </c>
      <c r="M528" s="82" t="s">
        <v>447</v>
      </c>
      <c r="N528" s="82">
        <v>44581</v>
      </c>
      <c r="O528" s="82">
        <v>44587</v>
      </c>
      <c r="P528" s="82">
        <v>44587</v>
      </c>
      <c r="Q528" s="77" t="s">
        <v>448</v>
      </c>
      <c r="R528" s="77" t="s">
        <v>449</v>
      </c>
      <c r="S528" s="77" t="s">
        <v>450</v>
      </c>
      <c r="T528" s="77" t="s">
        <v>451</v>
      </c>
      <c r="U528" s="77" t="s">
        <v>452</v>
      </c>
      <c r="V528" s="77"/>
      <c r="W528" s="77"/>
      <c r="X528" s="77"/>
      <c r="Y528" s="77"/>
      <c r="Z528" s="77" t="s">
        <v>389</v>
      </c>
      <c r="AA528" s="77" t="s">
        <v>390</v>
      </c>
      <c r="AB528" s="77" t="s">
        <v>391</v>
      </c>
      <c r="AC528" s="77" t="s">
        <v>392</v>
      </c>
      <c r="AD528" s="77" t="s">
        <v>446</v>
      </c>
      <c r="AE528" s="77"/>
      <c r="AF528" s="77"/>
    </row>
    <row r="529" spans="1:32" x14ac:dyDescent="0.35">
      <c r="A529" s="77" t="s">
        <v>347</v>
      </c>
      <c r="B529" s="77" t="s">
        <v>453</v>
      </c>
      <c r="C529" s="77" t="s">
        <v>381</v>
      </c>
      <c r="D529" s="77"/>
      <c r="E529" s="77" t="s">
        <v>396</v>
      </c>
      <c r="F529" s="77"/>
      <c r="G529" s="81">
        <v>9983162</v>
      </c>
      <c r="H529" s="81">
        <v>18850693</v>
      </c>
      <c r="I529" s="77" t="s">
        <v>417</v>
      </c>
      <c r="J529" s="81">
        <v>1</v>
      </c>
      <c r="K529" s="81">
        <v>22</v>
      </c>
      <c r="L529" s="126">
        <v>-45000</v>
      </c>
      <c r="M529" s="82" t="s">
        <v>454</v>
      </c>
      <c r="N529" s="82">
        <v>44562</v>
      </c>
      <c r="O529" s="82">
        <v>44562</v>
      </c>
      <c r="P529" s="82">
        <v>44564</v>
      </c>
      <c r="Q529" s="77" t="s">
        <v>455</v>
      </c>
      <c r="R529" s="77" t="s">
        <v>456</v>
      </c>
      <c r="S529" s="77"/>
      <c r="T529" s="77">
        <v>0</v>
      </c>
      <c r="U529" s="77" t="s">
        <v>457</v>
      </c>
      <c r="V529" s="77"/>
      <c r="W529" s="77"/>
      <c r="X529" s="77" t="s">
        <v>437</v>
      </c>
      <c r="Y529" s="77"/>
      <c r="Z529" s="77" t="s">
        <v>389</v>
      </c>
      <c r="AA529" s="77" t="s">
        <v>390</v>
      </c>
      <c r="AB529" s="77" t="s">
        <v>458</v>
      </c>
      <c r="AC529" s="77" t="s">
        <v>392</v>
      </c>
      <c r="AD529" s="77" t="s">
        <v>459</v>
      </c>
      <c r="AE529" s="77"/>
      <c r="AF529" s="77"/>
    </row>
    <row r="530" spans="1:32" x14ac:dyDescent="0.35">
      <c r="A530" s="77" t="s">
        <v>347</v>
      </c>
      <c r="B530" s="77" t="s">
        <v>453</v>
      </c>
      <c r="C530" s="77" t="s">
        <v>381</v>
      </c>
      <c r="D530" s="77"/>
      <c r="E530" s="77" t="s">
        <v>396</v>
      </c>
      <c r="F530" s="77"/>
      <c r="G530" s="81">
        <v>9983162</v>
      </c>
      <c r="H530" s="81">
        <v>18850693</v>
      </c>
      <c r="I530" s="77" t="s">
        <v>417</v>
      </c>
      <c r="J530" s="81">
        <v>1</v>
      </c>
      <c r="K530" s="81">
        <v>22</v>
      </c>
      <c r="L530" s="126">
        <v>-125100</v>
      </c>
      <c r="M530" s="82" t="s">
        <v>460</v>
      </c>
      <c r="N530" s="82">
        <v>44562</v>
      </c>
      <c r="O530" s="82">
        <v>44562</v>
      </c>
      <c r="P530" s="82">
        <v>44564</v>
      </c>
      <c r="Q530" s="77" t="s">
        <v>461</v>
      </c>
      <c r="R530" s="77" t="s">
        <v>456</v>
      </c>
      <c r="S530" s="77"/>
      <c r="T530" s="77">
        <v>0</v>
      </c>
      <c r="U530" s="77" t="s">
        <v>462</v>
      </c>
      <c r="V530" s="77"/>
      <c r="W530" s="77"/>
      <c r="X530" s="77" t="s">
        <v>437</v>
      </c>
      <c r="Y530" s="77"/>
      <c r="Z530" s="77" t="s">
        <v>389</v>
      </c>
      <c r="AA530" s="77" t="s">
        <v>390</v>
      </c>
      <c r="AB530" s="77" t="s">
        <v>458</v>
      </c>
      <c r="AC530" s="77" t="s">
        <v>392</v>
      </c>
      <c r="AD530" s="77" t="s">
        <v>459</v>
      </c>
      <c r="AE530" s="77"/>
      <c r="AF530" s="77"/>
    </row>
    <row r="531" spans="1:32" x14ac:dyDescent="0.35">
      <c r="A531" s="77" t="s">
        <v>347</v>
      </c>
      <c r="B531" s="77" t="s">
        <v>453</v>
      </c>
      <c r="C531" s="77" t="s">
        <v>381</v>
      </c>
      <c r="D531" s="77"/>
      <c r="E531" s="77" t="s">
        <v>382</v>
      </c>
      <c r="F531" s="77"/>
      <c r="G531" s="81">
        <v>9985400</v>
      </c>
      <c r="H531" s="81">
        <v>1421113</v>
      </c>
      <c r="I531" s="77" t="s">
        <v>383</v>
      </c>
      <c r="J531" s="81">
        <v>1</v>
      </c>
      <c r="K531" s="81">
        <v>22</v>
      </c>
      <c r="L531" s="126">
        <v>300000</v>
      </c>
      <c r="M531" s="82" t="s">
        <v>463</v>
      </c>
      <c r="N531" s="82">
        <v>44496</v>
      </c>
      <c r="O531" s="82">
        <v>44571</v>
      </c>
      <c r="P531" s="82">
        <v>44571</v>
      </c>
      <c r="Q531" s="77" t="s">
        <v>464</v>
      </c>
      <c r="R531" s="77" t="s">
        <v>465</v>
      </c>
      <c r="S531" s="77" t="s">
        <v>466</v>
      </c>
      <c r="T531" s="77" t="s">
        <v>467</v>
      </c>
      <c r="U531" s="77" t="s">
        <v>468</v>
      </c>
      <c r="V531" s="77"/>
      <c r="W531" s="77"/>
      <c r="X531" s="77"/>
      <c r="Y531" s="77"/>
      <c r="Z531" s="77" t="s">
        <v>389</v>
      </c>
      <c r="AA531" s="77" t="s">
        <v>390</v>
      </c>
      <c r="AB531" s="77" t="s">
        <v>391</v>
      </c>
      <c r="AC531" s="77" t="s">
        <v>392</v>
      </c>
      <c r="AD531" s="77" t="s">
        <v>459</v>
      </c>
      <c r="AE531" s="77"/>
      <c r="AF531" s="77"/>
    </row>
    <row r="532" spans="1:32" x14ac:dyDescent="0.35">
      <c r="A532" s="77" t="s">
        <v>347</v>
      </c>
      <c r="B532" s="77" t="s">
        <v>453</v>
      </c>
      <c r="C532" s="77" t="s">
        <v>381</v>
      </c>
      <c r="D532" s="77"/>
      <c r="E532" s="77" t="s">
        <v>382</v>
      </c>
      <c r="F532" s="77"/>
      <c r="G532" s="81">
        <v>9985402</v>
      </c>
      <c r="H532" s="81">
        <v>1421115</v>
      </c>
      <c r="I532" s="77" t="s">
        <v>383</v>
      </c>
      <c r="J532" s="81">
        <v>1</v>
      </c>
      <c r="K532" s="81">
        <v>22</v>
      </c>
      <c r="L532" s="126">
        <v>500000</v>
      </c>
      <c r="M532" s="82" t="s">
        <v>454</v>
      </c>
      <c r="N532" s="82">
        <v>44537</v>
      </c>
      <c r="O532" s="82">
        <v>44571</v>
      </c>
      <c r="P532" s="82">
        <v>44571</v>
      </c>
      <c r="Q532" s="77" t="s">
        <v>469</v>
      </c>
      <c r="R532" s="77" t="s">
        <v>470</v>
      </c>
      <c r="S532" s="77" t="s">
        <v>471</v>
      </c>
      <c r="T532" s="77" t="s">
        <v>472</v>
      </c>
      <c r="U532" s="77" t="s">
        <v>457</v>
      </c>
      <c r="V532" s="77"/>
      <c r="W532" s="77"/>
      <c r="X532" s="77"/>
      <c r="Y532" s="77"/>
      <c r="Z532" s="77" t="s">
        <v>389</v>
      </c>
      <c r="AA532" s="77" t="s">
        <v>390</v>
      </c>
      <c r="AB532" s="77" t="s">
        <v>391</v>
      </c>
      <c r="AC532" s="77" t="s">
        <v>392</v>
      </c>
      <c r="AD532" s="77" t="s">
        <v>459</v>
      </c>
      <c r="AE532" s="77"/>
      <c r="AF532" s="77"/>
    </row>
    <row r="533" spans="1:32" x14ac:dyDescent="0.35">
      <c r="A533" s="77" t="s">
        <v>347</v>
      </c>
      <c r="B533" s="77" t="s">
        <v>453</v>
      </c>
      <c r="C533" s="77" t="s">
        <v>381</v>
      </c>
      <c r="D533" s="77"/>
      <c r="E533" s="77" t="s">
        <v>382</v>
      </c>
      <c r="F533" s="77"/>
      <c r="G533" s="81">
        <v>9985404</v>
      </c>
      <c r="H533" s="81">
        <v>1421117</v>
      </c>
      <c r="I533" s="77" t="s">
        <v>383</v>
      </c>
      <c r="J533" s="81">
        <v>1</v>
      </c>
      <c r="K533" s="81">
        <v>22</v>
      </c>
      <c r="L533" s="126">
        <v>65000</v>
      </c>
      <c r="M533" s="82" t="s">
        <v>473</v>
      </c>
      <c r="N533" s="82">
        <v>44538</v>
      </c>
      <c r="O533" s="82">
        <v>44571</v>
      </c>
      <c r="P533" s="82">
        <v>44571</v>
      </c>
      <c r="Q533" s="77" t="s">
        <v>474</v>
      </c>
      <c r="R533" s="77" t="s">
        <v>43</v>
      </c>
      <c r="S533" s="77" t="s">
        <v>475</v>
      </c>
      <c r="T533" s="77" t="s">
        <v>476</v>
      </c>
      <c r="U533" s="77" t="s">
        <v>477</v>
      </c>
      <c r="V533" s="77"/>
      <c r="W533" s="77"/>
      <c r="X533" s="77"/>
      <c r="Y533" s="77"/>
      <c r="Z533" s="77" t="s">
        <v>389</v>
      </c>
      <c r="AA533" s="77" t="s">
        <v>390</v>
      </c>
      <c r="AB533" s="77" t="s">
        <v>391</v>
      </c>
      <c r="AC533" s="77" t="s">
        <v>392</v>
      </c>
      <c r="AD533" s="77" t="s">
        <v>459</v>
      </c>
      <c r="AE533" s="77"/>
      <c r="AF533" s="77"/>
    </row>
    <row r="534" spans="1:32" x14ac:dyDescent="0.35">
      <c r="A534" s="77" t="s">
        <v>347</v>
      </c>
      <c r="B534" s="77" t="s">
        <v>453</v>
      </c>
      <c r="C534" s="77" t="s">
        <v>381</v>
      </c>
      <c r="D534" s="77"/>
      <c r="E534" s="77" t="s">
        <v>382</v>
      </c>
      <c r="F534" s="77"/>
      <c r="G534" s="81">
        <v>9988555</v>
      </c>
      <c r="H534" s="81">
        <v>1421990</v>
      </c>
      <c r="I534" s="77" t="s">
        <v>383</v>
      </c>
      <c r="J534" s="81">
        <v>1</v>
      </c>
      <c r="K534" s="81">
        <v>22</v>
      </c>
      <c r="L534" s="126">
        <v>280000</v>
      </c>
      <c r="M534" s="82" t="s">
        <v>478</v>
      </c>
      <c r="N534" s="82">
        <v>44571</v>
      </c>
      <c r="O534" s="82">
        <v>44575</v>
      </c>
      <c r="P534" s="82">
        <v>44575</v>
      </c>
      <c r="Q534" s="77" t="s">
        <v>479</v>
      </c>
      <c r="R534" s="77" t="s">
        <v>52</v>
      </c>
      <c r="S534" s="77" t="s">
        <v>480</v>
      </c>
      <c r="T534" s="77" t="s">
        <v>481</v>
      </c>
      <c r="U534" s="77" t="s">
        <v>482</v>
      </c>
      <c r="V534" s="77"/>
      <c r="W534" s="77"/>
      <c r="X534" s="77"/>
      <c r="Y534" s="77"/>
      <c r="Z534" s="77" t="s">
        <v>389</v>
      </c>
      <c r="AA534" s="77" t="s">
        <v>390</v>
      </c>
      <c r="AB534" s="77" t="s">
        <v>391</v>
      </c>
      <c r="AC534" s="77" t="s">
        <v>392</v>
      </c>
      <c r="AD534" s="77" t="s">
        <v>459</v>
      </c>
      <c r="AE534" s="77"/>
      <c r="AF534" s="77"/>
    </row>
    <row r="535" spans="1:32" x14ac:dyDescent="0.35">
      <c r="A535" s="77" t="s">
        <v>347</v>
      </c>
      <c r="B535" s="77" t="s">
        <v>453</v>
      </c>
      <c r="C535" s="77" t="s">
        <v>381</v>
      </c>
      <c r="D535" s="77"/>
      <c r="E535" s="77" t="s">
        <v>382</v>
      </c>
      <c r="F535" s="77"/>
      <c r="G535" s="81">
        <v>9991585</v>
      </c>
      <c r="H535" s="81">
        <v>1422843</v>
      </c>
      <c r="I535" s="77" t="s">
        <v>383</v>
      </c>
      <c r="J535" s="81">
        <v>1</v>
      </c>
      <c r="K535" s="81">
        <v>22</v>
      </c>
      <c r="L535" s="126">
        <v>5000</v>
      </c>
      <c r="M535" s="82" t="s">
        <v>483</v>
      </c>
      <c r="N535" s="82">
        <v>44533</v>
      </c>
      <c r="O535" s="82">
        <v>44582</v>
      </c>
      <c r="P535" s="82">
        <v>44582</v>
      </c>
      <c r="Q535" s="77" t="s">
        <v>484</v>
      </c>
      <c r="R535" s="77" t="s">
        <v>47</v>
      </c>
      <c r="S535" s="77" t="s">
        <v>485</v>
      </c>
      <c r="T535" s="77" t="s">
        <v>486</v>
      </c>
      <c r="U535" s="77" t="s">
        <v>487</v>
      </c>
      <c r="V535" s="77"/>
      <c r="W535" s="77"/>
      <c r="X535" s="77"/>
      <c r="Y535" s="77"/>
      <c r="Z535" s="77" t="s">
        <v>389</v>
      </c>
      <c r="AA535" s="77" t="s">
        <v>390</v>
      </c>
      <c r="AB535" s="77" t="s">
        <v>391</v>
      </c>
      <c r="AC535" s="77" t="s">
        <v>392</v>
      </c>
      <c r="AD535" s="77" t="s">
        <v>459</v>
      </c>
      <c r="AE535" s="77"/>
      <c r="AF535" s="77"/>
    </row>
    <row r="536" spans="1:32" x14ac:dyDescent="0.35">
      <c r="A536" s="77" t="s">
        <v>347</v>
      </c>
      <c r="B536" s="77" t="s">
        <v>453</v>
      </c>
      <c r="C536" s="77" t="s">
        <v>381</v>
      </c>
      <c r="D536" s="77"/>
      <c r="E536" s="77" t="s">
        <v>382</v>
      </c>
      <c r="F536" s="77"/>
      <c r="G536" s="81">
        <v>9991612</v>
      </c>
      <c r="H536" s="81">
        <v>1422870</v>
      </c>
      <c r="I536" s="77" t="s">
        <v>383</v>
      </c>
      <c r="J536" s="81">
        <v>1</v>
      </c>
      <c r="K536" s="81">
        <v>22</v>
      </c>
      <c r="L536" s="126">
        <v>60000</v>
      </c>
      <c r="M536" s="82" t="s">
        <v>488</v>
      </c>
      <c r="N536" s="82">
        <v>44581</v>
      </c>
      <c r="O536" s="82">
        <v>44582</v>
      </c>
      <c r="P536" s="82">
        <v>44582</v>
      </c>
      <c r="Q536" s="77" t="s">
        <v>489</v>
      </c>
      <c r="R536" s="77" t="s">
        <v>490</v>
      </c>
      <c r="S536" s="77" t="s">
        <v>491</v>
      </c>
      <c r="T536" s="77" t="s">
        <v>492</v>
      </c>
      <c r="U536" s="77" t="s">
        <v>493</v>
      </c>
      <c r="V536" s="77"/>
      <c r="W536" s="77"/>
      <c r="X536" s="77"/>
      <c r="Y536" s="77"/>
      <c r="Z536" s="77" t="s">
        <v>389</v>
      </c>
      <c r="AA536" s="77" t="s">
        <v>390</v>
      </c>
      <c r="AB536" s="77" t="s">
        <v>391</v>
      </c>
      <c r="AC536" s="77" t="s">
        <v>392</v>
      </c>
      <c r="AD536" s="77" t="s">
        <v>459</v>
      </c>
      <c r="AE536" s="77"/>
      <c r="AF536" s="77"/>
    </row>
    <row r="537" spans="1:32" x14ac:dyDescent="0.35">
      <c r="A537" s="77" t="s">
        <v>347</v>
      </c>
      <c r="B537" s="77" t="s">
        <v>453</v>
      </c>
      <c r="C537" s="77" t="s">
        <v>381</v>
      </c>
      <c r="D537" s="77"/>
      <c r="E537" s="77" t="s">
        <v>396</v>
      </c>
      <c r="F537" s="77"/>
      <c r="G537" s="81">
        <v>9992621</v>
      </c>
      <c r="H537" s="81">
        <v>18855817</v>
      </c>
      <c r="I537" s="77" t="s">
        <v>417</v>
      </c>
      <c r="J537" s="81">
        <v>1</v>
      </c>
      <c r="K537" s="81">
        <v>22</v>
      </c>
      <c r="L537" s="126">
        <v>-115000</v>
      </c>
      <c r="M537" s="82" t="s">
        <v>494</v>
      </c>
      <c r="N537" s="82">
        <v>44592</v>
      </c>
      <c r="O537" s="82">
        <v>44592</v>
      </c>
      <c r="P537" s="82">
        <v>44587</v>
      </c>
      <c r="Q537" s="77" t="s">
        <v>495</v>
      </c>
      <c r="R537" s="77" t="s">
        <v>496</v>
      </c>
      <c r="S537" s="77"/>
      <c r="T537" s="77">
        <v>0</v>
      </c>
      <c r="U537" s="77" t="s">
        <v>497</v>
      </c>
      <c r="V537" s="77"/>
      <c r="W537" s="77"/>
      <c r="X537" s="77" t="s">
        <v>437</v>
      </c>
      <c r="Y537" s="77"/>
      <c r="Z537" s="77" t="s">
        <v>389</v>
      </c>
      <c r="AA537" s="77" t="s">
        <v>390</v>
      </c>
      <c r="AB537" s="77" t="s">
        <v>458</v>
      </c>
      <c r="AC537" s="77" t="s">
        <v>392</v>
      </c>
      <c r="AD537" s="77" t="s">
        <v>459</v>
      </c>
      <c r="AE537" s="77"/>
      <c r="AF537" s="77"/>
    </row>
    <row r="538" spans="1:32" x14ac:dyDescent="0.35">
      <c r="A538" s="77" t="s">
        <v>347</v>
      </c>
      <c r="B538" s="77" t="s">
        <v>498</v>
      </c>
      <c r="C538" s="77" t="s">
        <v>381</v>
      </c>
      <c r="D538" s="77"/>
      <c r="E538" s="77" t="s">
        <v>382</v>
      </c>
      <c r="F538" s="77"/>
      <c r="G538" s="81">
        <v>9988540</v>
      </c>
      <c r="H538" s="81">
        <v>1421976</v>
      </c>
      <c r="I538" s="77" t="s">
        <v>383</v>
      </c>
      <c r="J538" s="81">
        <v>1</v>
      </c>
      <c r="K538" s="81">
        <v>22</v>
      </c>
      <c r="L538" s="126">
        <v>112500</v>
      </c>
      <c r="M538" s="82" t="s">
        <v>499</v>
      </c>
      <c r="N538" s="82">
        <v>44538</v>
      </c>
      <c r="O538" s="82">
        <v>44575</v>
      </c>
      <c r="P538" s="82">
        <v>44575</v>
      </c>
      <c r="Q538" s="77" t="s">
        <v>500</v>
      </c>
      <c r="R538" s="77" t="s">
        <v>501</v>
      </c>
      <c r="S538" s="77" t="s">
        <v>502</v>
      </c>
      <c r="T538" s="77" t="s">
        <v>503</v>
      </c>
      <c r="U538" s="77" t="s">
        <v>504</v>
      </c>
      <c r="V538" s="77"/>
      <c r="W538" s="77"/>
      <c r="X538" s="77"/>
      <c r="Y538" s="77"/>
      <c r="Z538" s="77" t="s">
        <v>389</v>
      </c>
      <c r="AA538" s="77" t="s">
        <v>390</v>
      </c>
      <c r="AB538" s="77" t="s">
        <v>391</v>
      </c>
      <c r="AC538" s="77" t="s">
        <v>392</v>
      </c>
      <c r="AD538" s="77" t="s">
        <v>505</v>
      </c>
      <c r="AE538" s="77"/>
      <c r="AF538" s="77"/>
    </row>
    <row r="539" spans="1:32" x14ac:dyDescent="0.35">
      <c r="A539" s="77" t="s">
        <v>347</v>
      </c>
      <c r="B539" s="77" t="s">
        <v>498</v>
      </c>
      <c r="C539" s="77" t="s">
        <v>381</v>
      </c>
      <c r="D539" s="77"/>
      <c r="E539" s="77" t="s">
        <v>382</v>
      </c>
      <c r="F539" s="77"/>
      <c r="G539" s="81">
        <v>9988549</v>
      </c>
      <c r="H539" s="81">
        <v>1421985</v>
      </c>
      <c r="I539" s="77" t="s">
        <v>383</v>
      </c>
      <c r="J539" s="81">
        <v>1</v>
      </c>
      <c r="K539" s="81">
        <v>22</v>
      </c>
      <c r="L539" s="126">
        <v>101250</v>
      </c>
      <c r="M539" s="82" t="s">
        <v>506</v>
      </c>
      <c r="N539" s="82">
        <v>44568</v>
      </c>
      <c r="O539" s="82">
        <v>44575</v>
      </c>
      <c r="P539" s="82">
        <v>44575</v>
      </c>
      <c r="Q539" s="77" t="s">
        <v>507</v>
      </c>
      <c r="R539" s="77" t="s">
        <v>77</v>
      </c>
      <c r="S539" s="77" t="s">
        <v>508</v>
      </c>
      <c r="T539" s="77" t="s">
        <v>509</v>
      </c>
      <c r="U539" s="77" t="s">
        <v>510</v>
      </c>
      <c r="V539" s="77"/>
      <c r="W539" s="77"/>
      <c r="X539" s="77"/>
      <c r="Y539" s="77"/>
      <c r="Z539" s="77" t="s">
        <v>389</v>
      </c>
      <c r="AA539" s="77" t="s">
        <v>390</v>
      </c>
      <c r="AB539" s="77" t="s">
        <v>391</v>
      </c>
      <c r="AC539" s="77" t="s">
        <v>392</v>
      </c>
      <c r="AD539" s="77" t="s">
        <v>505</v>
      </c>
      <c r="AE539" s="77"/>
      <c r="AF539" s="77"/>
    </row>
    <row r="540" spans="1:32" x14ac:dyDescent="0.35">
      <c r="A540" s="77" t="s">
        <v>347</v>
      </c>
      <c r="B540" s="77" t="s">
        <v>511</v>
      </c>
      <c r="C540" s="77" t="s">
        <v>381</v>
      </c>
      <c r="D540" s="77"/>
      <c r="E540" s="77" t="s">
        <v>382</v>
      </c>
      <c r="F540" s="77"/>
      <c r="G540" s="81">
        <v>9991440</v>
      </c>
      <c r="H540" s="81">
        <v>1422700</v>
      </c>
      <c r="I540" s="77" t="s">
        <v>383</v>
      </c>
      <c r="J540" s="81">
        <v>1</v>
      </c>
      <c r="K540" s="81">
        <v>22</v>
      </c>
      <c r="L540" s="126">
        <v>107440</v>
      </c>
      <c r="M540" s="82" t="s">
        <v>512</v>
      </c>
      <c r="N540" s="82">
        <v>44575</v>
      </c>
      <c r="O540" s="82">
        <v>44582</v>
      </c>
      <c r="P540" s="82">
        <v>44582</v>
      </c>
      <c r="Q540" s="77" t="s">
        <v>513</v>
      </c>
      <c r="R540" s="77" t="s">
        <v>88</v>
      </c>
      <c r="S540" s="77" t="s">
        <v>514</v>
      </c>
      <c r="T540" s="77" t="s">
        <v>515</v>
      </c>
      <c r="U540" s="77" t="s">
        <v>516</v>
      </c>
      <c r="V540" s="77"/>
      <c r="W540" s="77"/>
      <c r="X540" s="77"/>
      <c r="Y540" s="77"/>
      <c r="Z540" s="77" t="s">
        <v>389</v>
      </c>
      <c r="AA540" s="77" t="s">
        <v>390</v>
      </c>
      <c r="AB540" s="77" t="s">
        <v>391</v>
      </c>
      <c r="AC540" s="77" t="s">
        <v>392</v>
      </c>
      <c r="AD540" s="77" t="s">
        <v>517</v>
      </c>
      <c r="AE540" s="77"/>
      <c r="AF540" s="77"/>
    </row>
    <row r="541" spans="1:32" x14ac:dyDescent="0.35">
      <c r="A541" s="77" t="s">
        <v>347</v>
      </c>
      <c r="B541" s="77" t="s">
        <v>518</v>
      </c>
      <c r="C541" s="77" t="s">
        <v>381</v>
      </c>
      <c r="D541" s="77"/>
      <c r="E541" s="77" t="s">
        <v>396</v>
      </c>
      <c r="F541" s="77"/>
      <c r="G541" s="81">
        <v>9981332</v>
      </c>
      <c r="H541" s="81">
        <v>18850506</v>
      </c>
      <c r="I541" s="77" t="s">
        <v>417</v>
      </c>
      <c r="J541" s="81">
        <v>1</v>
      </c>
      <c r="K541" s="81">
        <v>22</v>
      </c>
      <c r="L541" s="126">
        <v>-80000</v>
      </c>
      <c r="M541" s="82" t="s">
        <v>519</v>
      </c>
      <c r="N541" s="82">
        <v>44592</v>
      </c>
      <c r="O541" s="82">
        <v>44592</v>
      </c>
      <c r="P541" s="82">
        <v>44557</v>
      </c>
      <c r="Q541" s="77" t="s">
        <v>520</v>
      </c>
      <c r="R541" s="77" t="s">
        <v>520</v>
      </c>
      <c r="S541" s="77"/>
      <c r="T541" s="77">
        <v>0</v>
      </c>
      <c r="U541" s="77" t="s">
        <v>521</v>
      </c>
      <c r="V541" s="77"/>
      <c r="W541" s="77"/>
      <c r="X541" s="77" t="s">
        <v>421</v>
      </c>
      <c r="Y541" s="77"/>
      <c r="Z541" s="77" t="s">
        <v>389</v>
      </c>
      <c r="AA541" s="77" t="s">
        <v>390</v>
      </c>
      <c r="AB541" s="77" t="s">
        <v>522</v>
      </c>
      <c r="AC541" s="77" t="s">
        <v>392</v>
      </c>
      <c r="AD541" s="77" t="s">
        <v>523</v>
      </c>
      <c r="AE541" s="77"/>
      <c r="AF541" s="77"/>
    </row>
    <row r="542" spans="1:32" x14ac:dyDescent="0.35">
      <c r="A542" s="77" t="s">
        <v>347</v>
      </c>
      <c r="B542" s="77" t="s">
        <v>518</v>
      </c>
      <c r="C542" s="77" t="s">
        <v>381</v>
      </c>
      <c r="D542" s="77"/>
      <c r="E542" s="77" t="s">
        <v>396</v>
      </c>
      <c r="F542" s="77"/>
      <c r="G542" s="81">
        <v>9983477</v>
      </c>
      <c r="H542" s="81">
        <v>18851598</v>
      </c>
      <c r="I542" s="77" t="s">
        <v>417</v>
      </c>
      <c r="J542" s="81">
        <v>1</v>
      </c>
      <c r="K542" s="81">
        <v>22</v>
      </c>
      <c r="L542" s="126">
        <v>3800</v>
      </c>
      <c r="M542" s="82" t="s">
        <v>524</v>
      </c>
      <c r="N542" s="82">
        <v>44592</v>
      </c>
      <c r="O542" s="82">
        <v>44592</v>
      </c>
      <c r="P542" s="82">
        <v>44565</v>
      </c>
      <c r="Q542" s="77" t="s">
        <v>525</v>
      </c>
      <c r="R542" s="77" t="s">
        <v>525</v>
      </c>
      <c r="S542" s="77"/>
      <c r="T542" s="77">
        <v>0</v>
      </c>
      <c r="U542" s="77" t="s">
        <v>526</v>
      </c>
      <c r="V542" s="77"/>
      <c r="W542" s="77"/>
      <c r="X542" s="77" t="s">
        <v>421</v>
      </c>
      <c r="Y542" s="77"/>
      <c r="Z542" s="77" t="s">
        <v>389</v>
      </c>
      <c r="AA542" s="77" t="s">
        <v>390</v>
      </c>
      <c r="AB542" s="77" t="s">
        <v>522</v>
      </c>
      <c r="AC542" s="77" t="s">
        <v>392</v>
      </c>
      <c r="AD542" s="77" t="s">
        <v>523</v>
      </c>
      <c r="AE542" s="77"/>
      <c r="AF542" s="77"/>
    </row>
    <row r="543" spans="1:32" x14ac:dyDescent="0.35">
      <c r="A543" s="77" t="s">
        <v>347</v>
      </c>
      <c r="B543" s="77" t="s">
        <v>527</v>
      </c>
      <c r="C543" s="77" t="s">
        <v>381</v>
      </c>
      <c r="D543" s="77"/>
      <c r="E543" s="77" t="s">
        <v>382</v>
      </c>
      <c r="F543" s="77"/>
      <c r="G543" s="81">
        <v>9992732</v>
      </c>
      <c r="H543" s="81">
        <v>1423150</v>
      </c>
      <c r="I543" s="77" t="s">
        <v>383</v>
      </c>
      <c r="J543" s="81">
        <v>1</v>
      </c>
      <c r="K543" s="81">
        <v>22</v>
      </c>
      <c r="L543" s="126">
        <v>515000</v>
      </c>
      <c r="M543" s="82" t="s">
        <v>528</v>
      </c>
      <c r="N543" s="82">
        <v>44271</v>
      </c>
      <c r="O543" s="82">
        <v>44587</v>
      </c>
      <c r="P543" s="82">
        <v>44587</v>
      </c>
      <c r="Q543" s="77" t="s">
        <v>529</v>
      </c>
      <c r="R543" s="77" t="s">
        <v>178</v>
      </c>
      <c r="S543" s="77" t="s">
        <v>530</v>
      </c>
      <c r="T543" s="77" t="s">
        <v>531</v>
      </c>
      <c r="U543" s="77" t="s">
        <v>532</v>
      </c>
      <c r="V543" s="77"/>
      <c r="W543" s="77"/>
      <c r="X543" s="77"/>
      <c r="Y543" s="77"/>
      <c r="Z543" s="77" t="s">
        <v>389</v>
      </c>
      <c r="AA543" s="77" t="s">
        <v>390</v>
      </c>
      <c r="AB543" s="77" t="s">
        <v>391</v>
      </c>
      <c r="AC543" s="77" t="s">
        <v>392</v>
      </c>
      <c r="AD543" s="77" t="s">
        <v>533</v>
      </c>
      <c r="AE543" s="77"/>
      <c r="AF543" s="77"/>
    </row>
    <row r="544" spans="1:32" x14ac:dyDescent="0.35">
      <c r="A544" s="77" t="s">
        <v>347</v>
      </c>
      <c r="B544" s="77" t="s">
        <v>534</v>
      </c>
      <c r="C544" s="77" t="s">
        <v>381</v>
      </c>
      <c r="D544" s="77"/>
      <c r="E544" s="77" t="s">
        <v>382</v>
      </c>
      <c r="F544" s="77"/>
      <c r="G544" s="81">
        <v>9986806</v>
      </c>
      <c r="H544" s="81">
        <v>1421446</v>
      </c>
      <c r="I544" s="77" t="s">
        <v>383</v>
      </c>
      <c r="J544" s="81">
        <v>1</v>
      </c>
      <c r="K544" s="81">
        <v>22</v>
      </c>
      <c r="L544" s="126">
        <v>191220</v>
      </c>
      <c r="M544" s="82" t="s">
        <v>535</v>
      </c>
      <c r="N544" s="82">
        <v>44531</v>
      </c>
      <c r="O544" s="82">
        <v>44573</v>
      </c>
      <c r="P544" s="82">
        <v>44573</v>
      </c>
      <c r="Q544" s="77" t="s">
        <v>536</v>
      </c>
      <c r="R544" s="77" t="s">
        <v>213</v>
      </c>
      <c r="S544" s="77" t="s">
        <v>537</v>
      </c>
      <c r="T544" s="77" t="s">
        <v>538</v>
      </c>
      <c r="U544" s="77" t="s">
        <v>539</v>
      </c>
      <c r="V544" s="77"/>
      <c r="W544" s="77"/>
      <c r="X544" s="77"/>
      <c r="Y544" s="77"/>
      <c r="Z544" s="77" t="s">
        <v>389</v>
      </c>
      <c r="AA544" s="77" t="s">
        <v>390</v>
      </c>
      <c r="AB544" s="77" t="s">
        <v>391</v>
      </c>
      <c r="AC544" s="77" t="s">
        <v>392</v>
      </c>
      <c r="AD544" s="77" t="s">
        <v>540</v>
      </c>
      <c r="AE544" s="77"/>
      <c r="AF544" s="77"/>
    </row>
    <row r="545" spans="1:32" x14ac:dyDescent="0.35">
      <c r="A545" s="77" t="s">
        <v>347</v>
      </c>
      <c r="B545" s="77" t="s">
        <v>541</v>
      </c>
      <c r="C545" s="77" t="s">
        <v>381</v>
      </c>
      <c r="D545" s="77"/>
      <c r="E545" s="77" t="s">
        <v>382</v>
      </c>
      <c r="F545" s="77"/>
      <c r="G545" s="81">
        <v>9986756</v>
      </c>
      <c r="H545" s="81">
        <v>1421397</v>
      </c>
      <c r="I545" s="77" t="s">
        <v>383</v>
      </c>
      <c r="J545" s="81">
        <v>1</v>
      </c>
      <c r="K545" s="81">
        <v>22</v>
      </c>
      <c r="L545" s="126">
        <v>54000</v>
      </c>
      <c r="M545" s="82" t="s">
        <v>542</v>
      </c>
      <c r="N545" s="82">
        <v>44525</v>
      </c>
      <c r="O545" s="82">
        <v>44573</v>
      </c>
      <c r="P545" s="82">
        <v>44573</v>
      </c>
      <c r="Q545" s="77" t="s">
        <v>543</v>
      </c>
      <c r="R545" s="77" t="s">
        <v>85</v>
      </c>
      <c r="S545" s="77" t="s">
        <v>544</v>
      </c>
      <c r="T545" s="77" t="s">
        <v>545</v>
      </c>
      <c r="U545" s="77" t="s">
        <v>546</v>
      </c>
      <c r="V545" s="77"/>
      <c r="W545" s="77"/>
      <c r="X545" s="77"/>
      <c r="Y545" s="77"/>
      <c r="Z545" s="77" t="s">
        <v>389</v>
      </c>
      <c r="AA545" s="77" t="s">
        <v>390</v>
      </c>
      <c r="AB545" s="77" t="s">
        <v>391</v>
      </c>
      <c r="AC545" s="77" t="s">
        <v>392</v>
      </c>
      <c r="AD545" s="77" t="s">
        <v>547</v>
      </c>
      <c r="AE545" s="77"/>
      <c r="AF545" s="77"/>
    </row>
    <row r="546" spans="1:32" x14ac:dyDescent="0.35">
      <c r="A546" s="77" t="s">
        <v>347</v>
      </c>
      <c r="B546" s="77" t="s">
        <v>541</v>
      </c>
      <c r="C546" s="77" t="s">
        <v>381</v>
      </c>
      <c r="D546" s="77"/>
      <c r="E546" s="77" t="s">
        <v>382</v>
      </c>
      <c r="F546" s="77"/>
      <c r="G546" s="81">
        <v>9991588</v>
      </c>
      <c r="H546" s="81">
        <v>1422846</v>
      </c>
      <c r="I546" s="77" t="s">
        <v>383</v>
      </c>
      <c r="J546" s="81">
        <v>1</v>
      </c>
      <c r="K546" s="81">
        <v>22</v>
      </c>
      <c r="L546" s="126">
        <v>100000</v>
      </c>
      <c r="M546" s="82" t="s">
        <v>548</v>
      </c>
      <c r="N546" s="82">
        <v>44581</v>
      </c>
      <c r="O546" s="82">
        <v>44582</v>
      </c>
      <c r="P546" s="82">
        <v>44582</v>
      </c>
      <c r="Q546" s="77" t="s">
        <v>549</v>
      </c>
      <c r="R546" s="77" t="s">
        <v>550</v>
      </c>
      <c r="S546" s="77" t="s">
        <v>551</v>
      </c>
      <c r="T546" s="77" t="s">
        <v>552</v>
      </c>
      <c r="U546" s="77" t="s">
        <v>553</v>
      </c>
      <c r="V546" s="77"/>
      <c r="W546" s="77"/>
      <c r="X546" s="77"/>
      <c r="Y546" s="77"/>
      <c r="Z546" s="77" t="s">
        <v>389</v>
      </c>
      <c r="AA546" s="77" t="s">
        <v>390</v>
      </c>
      <c r="AB546" s="77" t="s">
        <v>391</v>
      </c>
      <c r="AC546" s="77" t="s">
        <v>392</v>
      </c>
      <c r="AD546" s="77" t="s">
        <v>547</v>
      </c>
      <c r="AE546" s="77"/>
      <c r="AF546" s="77"/>
    </row>
    <row r="547" spans="1:32" x14ac:dyDescent="0.35">
      <c r="A547" s="77" t="s">
        <v>347</v>
      </c>
      <c r="B547" s="77" t="s">
        <v>541</v>
      </c>
      <c r="C547" s="77" t="s">
        <v>381</v>
      </c>
      <c r="D547" s="77"/>
      <c r="E547" s="77" t="s">
        <v>396</v>
      </c>
      <c r="F547" s="77"/>
      <c r="G547" s="81">
        <v>9982044</v>
      </c>
      <c r="H547" s="81">
        <v>18850634</v>
      </c>
      <c r="I547" s="77" t="s">
        <v>417</v>
      </c>
      <c r="J547" s="81">
        <v>1</v>
      </c>
      <c r="K547" s="81">
        <v>22</v>
      </c>
      <c r="L547" s="126">
        <v>-825000</v>
      </c>
      <c r="M547" s="82" t="s">
        <v>554</v>
      </c>
      <c r="N547" s="82">
        <v>44592</v>
      </c>
      <c r="O547" s="82">
        <v>44592</v>
      </c>
      <c r="P547" s="82">
        <v>44560</v>
      </c>
      <c r="Q547" s="77" t="s">
        <v>555</v>
      </c>
      <c r="R547" s="77" t="s">
        <v>556</v>
      </c>
      <c r="S547" s="77"/>
      <c r="T547" s="77">
        <v>0</v>
      </c>
      <c r="U547" s="77" t="s">
        <v>557</v>
      </c>
      <c r="V547" s="77"/>
      <c r="W547" s="77"/>
      <c r="X547" s="77" t="s">
        <v>421</v>
      </c>
      <c r="Y547" s="77"/>
      <c r="Z547" s="77" t="s">
        <v>389</v>
      </c>
      <c r="AA547" s="77" t="s">
        <v>390</v>
      </c>
      <c r="AB547" s="77" t="s">
        <v>558</v>
      </c>
      <c r="AC547" s="77" t="s">
        <v>392</v>
      </c>
      <c r="AD547" s="77" t="s">
        <v>547</v>
      </c>
      <c r="AE547" s="77"/>
      <c r="AF547" s="77"/>
    </row>
    <row r="548" spans="1:32" x14ac:dyDescent="0.35">
      <c r="A548" s="77" t="s">
        <v>347</v>
      </c>
      <c r="B548" s="77" t="s">
        <v>541</v>
      </c>
      <c r="C548" s="77" t="s">
        <v>381</v>
      </c>
      <c r="D548" s="77"/>
      <c r="E548" s="77" t="s">
        <v>396</v>
      </c>
      <c r="F548" s="77"/>
      <c r="G548" s="81">
        <v>9982048</v>
      </c>
      <c r="H548" s="81">
        <v>18850635</v>
      </c>
      <c r="I548" s="77" t="s">
        <v>417</v>
      </c>
      <c r="J548" s="81">
        <v>1</v>
      </c>
      <c r="K548" s="81">
        <v>22</v>
      </c>
      <c r="L548" s="126">
        <v>-100000</v>
      </c>
      <c r="M548" s="82" t="s">
        <v>548</v>
      </c>
      <c r="N548" s="82">
        <v>44592</v>
      </c>
      <c r="O548" s="82">
        <v>44592</v>
      </c>
      <c r="P548" s="82">
        <v>44560</v>
      </c>
      <c r="Q548" s="77" t="s">
        <v>559</v>
      </c>
      <c r="R548" s="77" t="s">
        <v>559</v>
      </c>
      <c r="S548" s="77"/>
      <c r="T548" s="77">
        <v>0</v>
      </c>
      <c r="U548" s="77" t="s">
        <v>553</v>
      </c>
      <c r="V548" s="77"/>
      <c r="W548" s="77"/>
      <c r="X548" s="77" t="s">
        <v>421</v>
      </c>
      <c r="Y548" s="77"/>
      <c r="Z548" s="77" t="s">
        <v>389</v>
      </c>
      <c r="AA548" s="77" t="s">
        <v>390</v>
      </c>
      <c r="AB548" s="77" t="s">
        <v>558</v>
      </c>
      <c r="AC548" s="77" t="s">
        <v>392</v>
      </c>
      <c r="AD548" s="77" t="s">
        <v>547</v>
      </c>
      <c r="AE548" s="77"/>
      <c r="AF548" s="77"/>
    </row>
    <row r="549" spans="1:32" x14ac:dyDescent="0.35">
      <c r="A549" s="77" t="s">
        <v>347</v>
      </c>
      <c r="B549" s="77" t="s">
        <v>541</v>
      </c>
      <c r="C549" s="77" t="s">
        <v>381</v>
      </c>
      <c r="D549" s="77"/>
      <c r="E549" s="77" t="s">
        <v>396</v>
      </c>
      <c r="F549" s="77"/>
      <c r="G549" s="81">
        <v>9982186</v>
      </c>
      <c r="H549" s="81">
        <v>18850688</v>
      </c>
      <c r="I549" s="77" t="s">
        <v>417</v>
      </c>
      <c r="J549" s="81">
        <v>1</v>
      </c>
      <c r="K549" s="81">
        <v>22</v>
      </c>
      <c r="L549" s="126">
        <v>-857828</v>
      </c>
      <c r="M549" s="82" t="s">
        <v>560</v>
      </c>
      <c r="N549" s="82">
        <v>44592</v>
      </c>
      <c r="O549" s="82">
        <v>44592</v>
      </c>
      <c r="P549" s="82">
        <v>44560</v>
      </c>
      <c r="Q549" s="77" t="s">
        <v>561</v>
      </c>
      <c r="R549" s="77" t="s">
        <v>561</v>
      </c>
      <c r="S549" s="77"/>
      <c r="T549" s="77">
        <v>0</v>
      </c>
      <c r="U549" s="77" t="s">
        <v>562</v>
      </c>
      <c r="V549" s="77"/>
      <c r="W549" s="77"/>
      <c r="X549" s="77" t="s">
        <v>421</v>
      </c>
      <c r="Y549" s="77"/>
      <c r="Z549" s="77" t="s">
        <v>389</v>
      </c>
      <c r="AA549" s="77" t="s">
        <v>390</v>
      </c>
      <c r="AB549" s="77" t="s">
        <v>558</v>
      </c>
      <c r="AC549" s="77" t="s">
        <v>392</v>
      </c>
      <c r="AD549" s="77" t="s">
        <v>547</v>
      </c>
      <c r="AE549" s="77"/>
      <c r="AF549" s="77"/>
    </row>
    <row r="550" spans="1:32" x14ac:dyDescent="0.35">
      <c r="A550" s="77" t="s">
        <v>347</v>
      </c>
      <c r="B550" s="77" t="s">
        <v>541</v>
      </c>
      <c r="C550" s="77" t="s">
        <v>381</v>
      </c>
      <c r="D550" s="77"/>
      <c r="E550" s="77" t="s">
        <v>396</v>
      </c>
      <c r="F550" s="77"/>
      <c r="G550" s="81">
        <v>9982187</v>
      </c>
      <c r="H550" s="81">
        <v>18850689</v>
      </c>
      <c r="I550" s="77" t="s">
        <v>417</v>
      </c>
      <c r="J550" s="81">
        <v>1</v>
      </c>
      <c r="K550" s="81">
        <v>22</v>
      </c>
      <c r="L550" s="126">
        <v>-50000</v>
      </c>
      <c r="M550" s="82" t="s">
        <v>563</v>
      </c>
      <c r="N550" s="82">
        <v>44592</v>
      </c>
      <c r="O550" s="82">
        <v>44592</v>
      </c>
      <c r="P550" s="82">
        <v>44560</v>
      </c>
      <c r="Q550" s="77" t="s">
        <v>564</v>
      </c>
      <c r="R550" s="77" t="s">
        <v>564</v>
      </c>
      <c r="S550" s="77"/>
      <c r="T550" s="77">
        <v>0</v>
      </c>
      <c r="U550" s="77" t="s">
        <v>565</v>
      </c>
      <c r="V550" s="77"/>
      <c r="W550" s="77"/>
      <c r="X550" s="77" t="s">
        <v>421</v>
      </c>
      <c r="Y550" s="77"/>
      <c r="Z550" s="77" t="s">
        <v>389</v>
      </c>
      <c r="AA550" s="77" t="s">
        <v>390</v>
      </c>
      <c r="AB550" s="77" t="s">
        <v>558</v>
      </c>
      <c r="AC550" s="77" t="s">
        <v>392</v>
      </c>
      <c r="AD550" s="77" t="s">
        <v>547</v>
      </c>
      <c r="AE550" s="77"/>
      <c r="AF550" s="77"/>
    </row>
    <row r="551" spans="1:32" x14ac:dyDescent="0.35">
      <c r="A551" s="77" t="s">
        <v>347</v>
      </c>
      <c r="B551" s="77" t="s">
        <v>541</v>
      </c>
      <c r="C551" s="77" t="s">
        <v>381</v>
      </c>
      <c r="D551" s="77"/>
      <c r="E551" s="77" t="s">
        <v>396</v>
      </c>
      <c r="F551" s="77"/>
      <c r="G551" s="81">
        <v>9993730</v>
      </c>
      <c r="H551" s="81">
        <v>18894117</v>
      </c>
      <c r="I551" s="77" t="s">
        <v>417</v>
      </c>
      <c r="J551" s="81">
        <v>1</v>
      </c>
      <c r="K551" s="81">
        <v>22</v>
      </c>
      <c r="L551" s="126">
        <v>-40000</v>
      </c>
      <c r="M551" s="82" t="s">
        <v>566</v>
      </c>
      <c r="N551" s="82">
        <v>44592</v>
      </c>
      <c r="O551" s="82">
        <v>44592</v>
      </c>
      <c r="P551" s="82">
        <v>44589</v>
      </c>
      <c r="Q551" s="77" t="s">
        <v>567</v>
      </c>
      <c r="R551" s="77" t="s">
        <v>568</v>
      </c>
      <c r="S551" s="77"/>
      <c r="T551" s="77">
        <v>0</v>
      </c>
      <c r="U551" s="77" t="s">
        <v>569</v>
      </c>
      <c r="V551" s="77"/>
      <c r="W551" s="77"/>
      <c r="X551" s="77" t="s">
        <v>421</v>
      </c>
      <c r="Y551" s="77"/>
      <c r="Z551" s="77" t="s">
        <v>389</v>
      </c>
      <c r="AA551" s="77" t="s">
        <v>390</v>
      </c>
      <c r="AB551" s="77" t="s">
        <v>558</v>
      </c>
      <c r="AC551" s="77" t="s">
        <v>392</v>
      </c>
      <c r="AD551" s="77" t="s">
        <v>547</v>
      </c>
      <c r="AE551" s="77"/>
      <c r="AF551" s="77"/>
    </row>
    <row r="552" spans="1:32" x14ac:dyDescent="0.35">
      <c r="A552" s="77" t="s">
        <v>348</v>
      </c>
      <c r="B552" s="77" t="s">
        <v>570</v>
      </c>
      <c r="C552" s="77" t="s">
        <v>381</v>
      </c>
      <c r="D552" s="77"/>
      <c r="E552" s="77" t="s">
        <v>396</v>
      </c>
      <c r="F552" s="77" t="s">
        <v>382</v>
      </c>
      <c r="G552" s="81">
        <v>9979469</v>
      </c>
      <c r="H552" s="81">
        <v>18850334</v>
      </c>
      <c r="I552" s="77" t="s">
        <v>417</v>
      </c>
      <c r="J552" s="81">
        <v>1</v>
      </c>
      <c r="K552" s="81">
        <v>22</v>
      </c>
      <c r="L552" s="126">
        <v>-10000</v>
      </c>
      <c r="M552" s="82"/>
      <c r="N552" s="82">
        <v>44562</v>
      </c>
      <c r="O552" s="82">
        <v>44562</v>
      </c>
      <c r="P552" s="82">
        <v>44551</v>
      </c>
      <c r="Q552" s="77" t="s">
        <v>571</v>
      </c>
      <c r="R552" s="77" t="s">
        <v>571</v>
      </c>
      <c r="S552" s="77"/>
      <c r="T552" s="77">
        <v>0</v>
      </c>
      <c r="U552" s="77" t="s">
        <v>572</v>
      </c>
      <c r="V552" s="77"/>
      <c r="W552" s="77"/>
      <c r="X552" s="77"/>
      <c r="Y552" s="77"/>
      <c r="Z552" s="77" t="s">
        <v>389</v>
      </c>
      <c r="AA552" s="77" t="s">
        <v>390</v>
      </c>
      <c r="AB552" s="77" t="s">
        <v>573</v>
      </c>
      <c r="AC552" s="77" t="s">
        <v>574</v>
      </c>
      <c r="AD552" s="77" t="s">
        <v>575</v>
      </c>
      <c r="AE552" s="77"/>
      <c r="AF552" s="77"/>
    </row>
    <row r="553" spans="1:32" x14ac:dyDescent="0.35">
      <c r="A553" s="77" t="s">
        <v>348</v>
      </c>
      <c r="B553" s="77" t="s">
        <v>570</v>
      </c>
      <c r="C553" s="77" t="s">
        <v>381</v>
      </c>
      <c r="D553" s="77"/>
      <c r="E553" s="77" t="s">
        <v>396</v>
      </c>
      <c r="F553" s="77" t="s">
        <v>382</v>
      </c>
      <c r="G553" s="81">
        <v>9979469</v>
      </c>
      <c r="H553" s="81">
        <v>18850334</v>
      </c>
      <c r="I553" s="77" t="s">
        <v>417</v>
      </c>
      <c r="J553" s="81">
        <v>1</v>
      </c>
      <c r="K553" s="81">
        <v>22</v>
      </c>
      <c r="L553" s="126">
        <v>10000</v>
      </c>
      <c r="M553" s="82"/>
      <c r="N553" s="82">
        <v>44562</v>
      </c>
      <c r="O553" s="82">
        <v>44562</v>
      </c>
      <c r="P553" s="82">
        <v>44551</v>
      </c>
      <c r="Q553" s="77" t="s">
        <v>571</v>
      </c>
      <c r="R553" s="77" t="s">
        <v>571</v>
      </c>
      <c r="S553" s="77"/>
      <c r="T553" s="77">
        <v>0</v>
      </c>
      <c r="U553" s="77" t="s">
        <v>572</v>
      </c>
      <c r="V553" s="77"/>
      <c r="W553" s="77"/>
      <c r="X553" s="77"/>
      <c r="Y553" s="77"/>
      <c r="Z553" s="77" t="s">
        <v>389</v>
      </c>
      <c r="AA553" s="77" t="s">
        <v>390</v>
      </c>
      <c r="AB553" s="77" t="s">
        <v>573</v>
      </c>
      <c r="AC553" s="77" t="s">
        <v>574</v>
      </c>
      <c r="AD553" s="77" t="s">
        <v>575</v>
      </c>
      <c r="AE553" s="77"/>
      <c r="AF553" s="77"/>
    </row>
    <row r="554" spans="1:32" x14ac:dyDescent="0.35">
      <c r="A554" s="77" t="s">
        <v>348</v>
      </c>
      <c r="B554" s="77" t="s">
        <v>570</v>
      </c>
      <c r="C554" s="77" t="s">
        <v>381</v>
      </c>
      <c r="D554" s="77"/>
      <c r="E554" s="77" t="s">
        <v>396</v>
      </c>
      <c r="F554" s="77"/>
      <c r="G554" s="81">
        <v>9988586</v>
      </c>
      <c r="H554" s="81">
        <v>18852953</v>
      </c>
      <c r="I554" s="77" t="s">
        <v>417</v>
      </c>
      <c r="J554" s="81">
        <v>1</v>
      </c>
      <c r="K554" s="81">
        <v>22</v>
      </c>
      <c r="L554" s="126">
        <v>-50000</v>
      </c>
      <c r="M554" s="82" t="s">
        <v>576</v>
      </c>
      <c r="N554" s="82">
        <v>44562</v>
      </c>
      <c r="O554" s="82">
        <v>44562</v>
      </c>
      <c r="P554" s="82">
        <v>44575</v>
      </c>
      <c r="Q554" s="77" t="s">
        <v>571</v>
      </c>
      <c r="R554" s="77" t="s">
        <v>571</v>
      </c>
      <c r="S554" s="77"/>
      <c r="T554" s="77">
        <v>0</v>
      </c>
      <c r="U554" s="77" t="s">
        <v>572</v>
      </c>
      <c r="V554" s="77"/>
      <c r="W554" s="77"/>
      <c r="X554" s="77"/>
      <c r="Y554" s="77"/>
      <c r="Z554" s="77" t="s">
        <v>389</v>
      </c>
      <c r="AA554" s="77" t="s">
        <v>390</v>
      </c>
      <c r="AB554" s="77" t="s">
        <v>577</v>
      </c>
      <c r="AC554" s="77" t="s">
        <v>574</v>
      </c>
      <c r="AD554" s="77" t="s">
        <v>575</v>
      </c>
      <c r="AE554" s="77"/>
      <c r="AF554" s="77"/>
    </row>
    <row r="555" spans="1:32" x14ac:dyDescent="0.35">
      <c r="A555" s="77" t="s">
        <v>348</v>
      </c>
      <c r="B555" s="77" t="s">
        <v>578</v>
      </c>
      <c r="C555" s="77" t="s">
        <v>381</v>
      </c>
      <c r="D555" s="77"/>
      <c r="E555" s="77" t="s">
        <v>396</v>
      </c>
      <c r="F555" s="77"/>
      <c r="G555" s="81">
        <v>9985499</v>
      </c>
      <c r="H555" s="81">
        <v>18852104</v>
      </c>
      <c r="I555" s="77" t="s">
        <v>417</v>
      </c>
      <c r="J555" s="81">
        <v>1</v>
      </c>
      <c r="K555" s="81">
        <v>22</v>
      </c>
      <c r="L555" s="126">
        <v>-40000</v>
      </c>
      <c r="M555" s="82" t="s">
        <v>579</v>
      </c>
      <c r="N555" s="82">
        <v>44592</v>
      </c>
      <c r="O555" s="82">
        <v>44592</v>
      </c>
      <c r="P555" s="82">
        <v>44571</v>
      </c>
      <c r="Q555" s="77" t="s">
        <v>580</v>
      </c>
      <c r="R555" s="77" t="s">
        <v>580</v>
      </c>
      <c r="S555" s="77"/>
      <c r="T555" s="77">
        <v>0</v>
      </c>
      <c r="U555" s="77" t="s">
        <v>581</v>
      </c>
      <c r="V555" s="77"/>
      <c r="W555" s="77"/>
      <c r="X555" s="77" t="s">
        <v>421</v>
      </c>
      <c r="Y555" s="77"/>
      <c r="Z555" s="77" t="s">
        <v>389</v>
      </c>
      <c r="AA555" s="77" t="s">
        <v>390</v>
      </c>
      <c r="AB555" s="77" t="s">
        <v>522</v>
      </c>
      <c r="AC555" s="77" t="s">
        <v>392</v>
      </c>
      <c r="AD555" s="77" t="s">
        <v>582</v>
      </c>
      <c r="AE555" s="77"/>
      <c r="AF555" s="77"/>
    </row>
    <row r="556" spans="1:32" x14ac:dyDescent="0.35">
      <c r="A556" s="77" t="s">
        <v>348</v>
      </c>
      <c r="B556" s="77" t="s">
        <v>578</v>
      </c>
      <c r="C556" s="77" t="s">
        <v>381</v>
      </c>
      <c r="D556" s="77"/>
      <c r="E556" s="77" t="s">
        <v>396</v>
      </c>
      <c r="F556" s="77"/>
      <c r="G556" s="81">
        <v>9985510</v>
      </c>
      <c r="H556" s="81">
        <v>18852105</v>
      </c>
      <c r="I556" s="77" t="s">
        <v>417</v>
      </c>
      <c r="J556" s="81">
        <v>1</v>
      </c>
      <c r="K556" s="81">
        <v>22</v>
      </c>
      <c r="L556" s="126">
        <v>-478940.28</v>
      </c>
      <c r="M556" s="82" t="s">
        <v>583</v>
      </c>
      <c r="N556" s="82">
        <v>44592</v>
      </c>
      <c r="O556" s="82">
        <v>44592</v>
      </c>
      <c r="P556" s="82">
        <v>44571</v>
      </c>
      <c r="Q556" s="77" t="s">
        <v>584</v>
      </c>
      <c r="R556" s="77" t="s">
        <v>584</v>
      </c>
      <c r="S556" s="77"/>
      <c r="T556" s="77">
        <v>0</v>
      </c>
      <c r="U556" s="77" t="s">
        <v>585</v>
      </c>
      <c r="V556" s="77"/>
      <c r="W556" s="77"/>
      <c r="X556" s="77" t="s">
        <v>421</v>
      </c>
      <c r="Y556" s="77"/>
      <c r="Z556" s="77" t="s">
        <v>389</v>
      </c>
      <c r="AA556" s="77" t="s">
        <v>390</v>
      </c>
      <c r="AB556" s="77" t="s">
        <v>522</v>
      </c>
      <c r="AC556" s="77" t="s">
        <v>392</v>
      </c>
      <c r="AD556" s="77" t="s">
        <v>582</v>
      </c>
      <c r="AE556" s="77"/>
      <c r="AF556" s="77"/>
    </row>
    <row r="557" spans="1:32" x14ac:dyDescent="0.35">
      <c r="A557" s="77" t="s">
        <v>348</v>
      </c>
      <c r="B557" s="77" t="s">
        <v>578</v>
      </c>
      <c r="C557" s="77" t="s">
        <v>381</v>
      </c>
      <c r="D557" s="77"/>
      <c r="E557" s="77" t="s">
        <v>396</v>
      </c>
      <c r="F557" s="77"/>
      <c r="G557" s="81">
        <v>9988812</v>
      </c>
      <c r="H557" s="81">
        <v>18853242</v>
      </c>
      <c r="I557" s="77" t="s">
        <v>417</v>
      </c>
      <c r="J557" s="81">
        <v>1</v>
      </c>
      <c r="K557" s="81">
        <v>22</v>
      </c>
      <c r="L557" s="126">
        <v>-700000</v>
      </c>
      <c r="M557" s="82" t="s">
        <v>586</v>
      </c>
      <c r="N557" s="82">
        <v>44592</v>
      </c>
      <c r="O557" s="82">
        <v>44592</v>
      </c>
      <c r="P557" s="82">
        <v>44578</v>
      </c>
      <c r="Q557" s="77" t="s">
        <v>587</v>
      </c>
      <c r="R557" s="77" t="s">
        <v>587</v>
      </c>
      <c r="S557" s="77"/>
      <c r="T557" s="77">
        <v>0</v>
      </c>
      <c r="U557" s="77" t="s">
        <v>588</v>
      </c>
      <c r="V557" s="77"/>
      <c r="W557" s="77"/>
      <c r="X557" s="77" t="s">
        <v>421</v>
      </c>
      <c r="Y557" s="77"/>
      <c r="Z557" s="77" t="s">
        <v>389</v>
      </c>
      <c r="AA557" s="77" t="s">
        <v>390</v>
      </c>
      <c r="AB557" s="77" t="s">
        <v>522</v>
      </c>
      <c r="AC557" s="77" t="s">
        <v>392</v>
      </c>
      <c r="AD557" s="77" t="s">
        <v>582</v>
      </c>
      <c r="AE557" s="77"/>
      <c r="AF557" s="77"/>
    </row>
    <row r="558" spans="1:32" x14ac:dyDescent="0.35">
      <c r="A558" s="77" t="s">
        <v>348</v>
      </c>
      <c r="B558" s="77" t="s">
        <v>589</v>
      </c>
      <c r="C558" s="77" t="s">
        <v>381</v>
      </c>
      <c r="D558" s="77"/>
      <c r="E558" s="77" t="s">
        <v>396</v>
      </c>
      <c r="F558" s="77"/>
      <c r="G558" s="81">
        <v>9970701</v>
      </c>
      <c r="H558" s="81">
        <v>18848610</v>
      </c>
      <c r="I558" s="77" t="s">
        <v>417</v>
      </c>
      <c r="J558" s="81">
        <v>1</v>
      </c>
      <c r="K558" s="81">
        <v>22</v>
      </c>
      <c r="L558" s="126">
        <v>-511992</v>
      </c>
      <c r="M558" s="82" t="s">
        <v>590</v>
      </c>
      <c r="N558" s="82">
        <v>44562</v>
      </c>
      <c r="O558" s="82">
        <v>44562</v>
      </c>
      <c r="P558" s="82">
        <v>44536</v>
      </c>
      <c r="Q558" s="77" t="s">
        <v>591</v>
      </c>
      <c r="R558" s="77" t="s">
        <v>591</v>
      </c>
      <c r="S558" s="77"/>
      <c r="T558" s="77">
        <v>0</v>
      </c>
      <c r="U558" s="77" t="s">
        <v>592</v>
      </c>
      <c r="V558" s="77"/>
      <c r="W558" s="77"/>
      <c r="X558" s="77" t="s">
        <v>437</v>
      </c>
      <c r="Y558" s="77"/>
      <c r="Z558" s="77" t="s">
        <v>389</v>
      </c>
      <c r="AA558" s="77" t="s">
        <v>390</v>
      </c>
      <c r="AB558" s="77" t="s">
        <v>593</v>
      </c>
      <c r="AC558" s="77" t="s">
        <v>574</v>
      </c>
      <c r="AD558" s="77" t="s">
        <v>594</v>
      </c>
      <c r="AE558" s="77"/>
      <c r="AF558" s="77"/>
    </row>
    <row r="559" spans="1:32" x14ac:dyDescent="0.35">
      <c r="A559" s="77" t="s">
        <v>348</v>
      </c>
      <c r="B559" s="77" t="s">
        <v>589</v>
      </c>
      <c r="C559" s="77" t="s">
        <v>381</v>
      </c>
      <c r="D559" s="77"/>
      <c r="E559" s="77" t="s">
        <v>396</v>
      </c>
      <c r="F559" s="77"/>
      <c r="G559" s="81">
        <v>9970720</v>
      </c>
      <c r="H559" s="81">
        <v>18848684</v>
      </c>
      <c r="I559" s="77" t="s">
        <v>417</v>
      </c>
      <c r="J559" s="81">
        <v>1</v>
      </c>
      <c r="K559" s="81">
        <v>22</v>
      </c>
      <c r="L559" s="126">
        <v>-244700</v>
      </c>
      <c r="M559" s="82" t="s">
        <v>595</v>
      </c>
      <c r="N559" s="82">
        <v>44562</v>
      </c>
      <c r="O559" s="82">
        <v>44562</v>
      </c>
      <c r="P559" s="82">
        <v>44536</v>
      </c>
      <c r="Q559" s="77" t="s">
        <v>596</v>
      </c>
      <c r="R559" s="77" t="s">
        <v>596</v>
      </c>
      <c r="S559" s="77"/>
      <c r="T559" s="77">
        <v>0</v>
      </c>
      <c r="U559" s="77" t="s">
        <v>597</v>
      </c>
      <c r="V559" s="77"/>
      <c r="W559" s="77"/>
      <c r="X559" s="77" t="s">
        <v>437</v>
      </c>
      <c r="Y559" s="77"/>
      <c r="Z559" s="77" t="s">
        <v>389</v>
      </c>
      <c r="AA559" s="77" t="s">
        <v>390</v>
      </c>
      <c r="AB559" s="77" t="s">
        <v>593</v>
      </c>
      <c r="AC559" s="77" t="s">
        <v>574</v>
      </c>
      <c r="AD559" s="77" t="s">
        <v>594</v>
      </c>
      <c r="AE559" s="77"/>
      <c r="AF559" s="77"/>
    </row>
    <row r="560" spans="1:32" x14ac:dyDescent="0.35">
      <c r="A560" s="77" t="s">
        <v>348</v>
      </c>
      <c r="B560" s="77" t="s">
        <v>589</v>
      </c>
      <c r="C560" s="77" t="s">
        <v>381</v>
      </c>
      <c r="D560" s="77"/>
      <c r="E560" s="77" t="s">
        <v>396</v>
      </c>
      <c r="F560" s="77"/>
      <c r="G560" s="81">
        <v>9986658</v>
      </c>
      <c r="H560" s="81">
        <v>18852499</v>
      </c>
      <c r="I560" s="77" t="s">
        <v>417</v>
      </c>
      <c r="J560" s="81">
        <v>1</v>
      </c>
      <c r="K560" s="81">
        <v>22</v>
      </c>
      <c r="L560" s="126">
        <v>-25000</v>
      </c>
      <c r="M560" s="82" t="s">
        <v>598</v>
      </c>
      <c r="N560" s="82">
        <v>44562</v>
      </c>
      <c r="O560" s="82">
        <v>44562</v>
      </c>
      <c r="P560" s="82">
        <v>44573</v>
      </c>
      <c r="Q560" s="77" t="s">
        <v>599</v>
      </c>
      <c r="R560" s="77" t="s">
        <v>599</v>
      </c>
      <c r="S560" s="77"/>
      <c r="T560" s="77">
        <v>0</v>
      </c>
      <c r="U560" s="77" t="s">
        <v>600</v>
      </c>
      <c r="V560" s="77"/>
      <c r="W560" s="77"/>
      <c r="X560" s="77" t="s">
        <v>437</v>
      </c>
      <c r="Y560" s="77"/>
      <c r="Z560" s="77" t="s">
        <v>389</v>
      </c>
      <c r="AA560" s="77" t="s">
        <v>390</v>
      </c>
      <c r="AB560" s="77" t="s">
        <v>593</v>
      </c>
      <c r="AC560" s="77" t="s">
        <v>574</v>
      </c>
      <c r="AD560" s="77" t="s">
        <v>594</v>
      </c>
      <c r="AE560" s="77"/>
      <c r="AF560" s="77"/>
    </row>
    <row r="561" spans="1:32" x14ac:dyDescent="0.35">
      <c r="A561" s="77" t="s">
        <v>348</v>
      </c>
      <c r="B561" s="77" t="s">
        <v>589</v>
      </c>
      <c r="C561" s="77" t="s">
        <v>381</v>
      </c>
      <c r="D561" s="77"/>
      <c r="E561" s="77" t="s">
        <v>396</v>
      </c>
      <c r="F561" s="77"/>
      <c r="G561" s="81">
        <v>9992179</v>
      </c>
      <c r="H561" s="81">
        <v>18855687</v>
      </c>
      <c r="I561" s="77" t="s">
        <v>417</v>
      </c>
      <c r="J561" s="81">
        <v>1</v>
      </c>
      <c r="K561" s="81">
        <v>22</v>
      </c>
      <c r="L561" s="126">
        <v>-54095</v>
      </c>
      <c r="M561" s="82" t="s">
        <v>601</v>
      </c>
      <c r="N561" s="82">
        <v>44592</v>
      </c>
      <c r="O561" s="82">
        <v>44592</v>
      </c>
      <c r="P561" s="82">
        <v>44585</v>
      </c>
      <c r="Q561" s="77" t="s">
        <v>602</v>
      </c>
      <c r="R561" s="77" t="s">
        <v>603</v>
      </c>
      <c r="S561" s="77"/>
      <c r="T561" s="77">
        <v>0</v>
      </c>
      <c r="U561" s="77" t="s">
        <v>604</v>
      </c>
      <c r="V561" s="77"/>
      <c r="W561" s="77"/>
      <c r="X561" s="77" t="s">
        <v>437</v>
      </c>
      <c r="Y561" s="77"/>
      <c r="Z561" s="77" t="s">
        <v>389</v>
      </c>
      <c r="AA561" s="77" t="s">
        <v>390</v>
      </c>
      <c r="AB561" s="77" t="s">
        <v>593</v>
      </c>
      <c r="AC561" s="77" t="s">
        <v>574</v>
      </c>
      <c r="AD561" s="77" t="s">
        <v>594</v>
      </c>
      <c r="AE561" s="77"/>
      <c r="AF561" s="77"/>
    </row>
    <row r="562" spans="1:32" x14ac:dyDescent="0.35">
      <c r="A562" s="77" t="s">
        <v>348</v>
      </c>
      <c r="B562" s="77" t="s">
        <v>589</v>
      </c>
      <c r="C562" s="77" t="s">
        <v>381</v>
      </c>
      <c r="D562" s="77"/>
      <c r="E562" s="77" t="s">
        <v>396</v>
      </c>
      <c r="F562" s="77"/>
      <c r="G562" s="81">
        <v>9992179</v>
      </c>
      <c r="H562" s="81">
        <v>18855687</v>
      </c>
      <c r="I562" s="77" t="s">
        <v>417</v>
      </c>
      <c r="J562" s="81">
        <v>1</v>
      </c>
      <c r="K562" s="81">
        <v>22</v>
      </c>
      <c r="L562" s="126">
        <v>-15000</v>
      </c>
      <c r="M562" s="82" t="s">
        <v>605</v>
      </c>
      <c r="N562" s="82">
        <v>44592</v>
      </c>
      <c r="O562" s="82">
        <v>44592</v>
      </c>
      <c r="P562" s="82">
        <v>44585</v>
      </c>
      <c r="Q562" s="77" t="s">
        <v>606</v>
      </c>
      <c r="R562" s="77" t="s">
        <v>603</v>
      </c>
      <c r="S562" s="77"/>
      <c r="T562" s="77">
        <v>0</v>
      </c>
      <c r="U562" s="77" t="s">
        <v>607</v>
      </c>
      <c r="V562" s="77"/>
      <c r="W562" s="77"/>
      <c r="X562" s="77" t="s">
        <v>437</v>
      </c>
      <c r="Y562" s="77"/>
      <c r="Z562" s="77" t="s">
        <v>389</v>
      </c>
      <c r="AA562" s="77" t="s">
        <v>390</v>
      </c>
      <c r="AB562" s="77" t="s">
        <v>593</v>
      </c>
      <c r="AC562" s="77" t="s">
        <v>574</v>
      </c>
      <c r="AD562" s="77" t="s">
        <v>594</v>
      </c>
      <c r="AE562" s="77"/>
      <c r="AF562" s="77"/>
    </row>
    <row r="563" spans="1:32" x14ac:dyDescent="0.35">
      <c r="A563" s="78" t="s">
        <v>346</v>
      </c>
      <c r="B563" s="78" t="s">
        <v>439</v>
      </c>
      <c r="C563" s="78" t="s">
        <v>381</v>
      </c>
      <c r="D563" s="78"/>
      <c r="E563" s="78" t="s">
        <v>396</v>
      </c>
      <c r="F563" s="78"/>
      <c r="G563" s="81">
        <v>9995115</v>
      </c>
      <c r="H563" s="81">
        <v>18897388</v>
      </c>
      <c r="I563" s="78" t="s">
        <v>417</v>
      </c>
      <c r="J563" s="81">
        <v>1</v>
      </c>
      <c r="K563" s="81">
        <v>22</v>
      </c>
      <c r="L563" s="127">
        <v>-50000</v>
      </c>
      <c r="M563" s="83">
        <v>44591</v>
      </c>
      <c r="N563" s="83">
        <v>44591</v>
      </c>
      <c r="O563" s="83">
        <v>44594</v>
      </c>
      <c r="P563" s="78" t="s">
        <v>608</v>
      </c>
      <c r="Q563" s="78" t="s">
        <v>608</v>
      </c>
      <c r="R563" s="78"/>
      <c r="S563" s="78">
        <v>0</v>
      </c>
      <c r="T563" s="78" t="s">
        <v>452</v>
      </c>
      <c r="U563" s="78"/>
      <c r="V563" s="78"/>
      <c r="W563" s="78" t="s">
        <v>437</v>
      </c>
      <c r="X563" s="78"/>
      <c r="Y563" s="78" t="s">
        <v>389</v>
      </c>
      <c r="Z563" s="78" t="s">
        <v>390</v>
      </c>
      <c r="AA563" s="78" t="s">
        <v>609</v>
      </c>
      <c r="AB563" s="78" t="s">
        <v>610</v>
      </c>
      <c r="AC563" s="78" t="s">
        <v>446</v>
      </c>
      <c r="AD563" s="78" t="s">
        <v>447</v>
      </c>
      <c r="AE563" s="78"/>
      <c r="AF563" s="78"/>
    </row>
    <row r="564" spans="1:32" x14ac:dyDescent="0.35">
      <c r="A564" s="78" t="s">
        <v>348</v>
      </c>
      <c r="B564" s="78" t="s">
        <v>611</v>
      </c>
      <c r="C564" s="78" t="s">
        <v>381</v>
      </c>
      <c r="D564" s="78"/>
      <c r="E564" s="78" t="s">
        <v>396</v>
      </c>
      <c r="F564" s="78"/>
      <c r="G564" s="84">
        <v>9978900</v>
      </c>
      <c r="H564" s="84">
        <v>18850269</v>
      </c>
      <c r="I564" s="78" t="s">
        <v>417</v>
      </c>
      <c r="J564" s="84">
        <v>1</v>
      </c>
      <c r="K564" s="84">
        <v>22</v>
      </c>
      <c r="L564" s="127">
        <v>-50000</v>
      </c>
      <c r="M564" s="83" t="s">
        <v>612</v>
      </c>
      <c r="N564" s="83">
        <v>44592</v>
      </c>
      <c r="O564" s="83">
        <v>44592</v>
      </c>
      <c r="P564" s="83">
        <v>44550</v>
      </c>
      <c r="Q564" s="78" t="s">
        <v>613</v>
      </c>
      <c r="R564" s="78" t="s">
        <v>614</v>
      </c>
      <c r="S564" s="78"/>
      <c r="T564" s="78">
        <v>0</v>
      </c>
      <c r="U564" s="78" t="s">
        <v>615</v>
      </c>
      <c r="V564" s="78"/>
      <c r="W564" s="78"/>
      <c r="X564" s="78"/>
      <c r="Y564" s="78"/>
      <c r="Z564" s="78" t="s">
        <v>389</v>
      </c>
      <c r="AA564" s="78" t="s">
        <v>390</v>
      </c>
      <c r="AB564" s="78" t="s">
        <v>616</v>
      </c>
      <c r="AC564" s="78" t="s">
        <v>574</v>
      </c>
      <c r="AD564" s="78" t="s">
        <v>617</v>
      </c>
      <c r="AE564" s="78"/>
      <c r="AF564" s="78"/>
    </row>
    <row r="565" spans="1:32" x14ac:dyDescent="0.35">
      <c r="A565" s="79" t="s">
        <v>350</v>
      </c>
      <c r="B565" s="79"/>
      <c r="C565" s="79"/>
      <c r="D565" s="79"/>
      <c r="E565" s="79"/>
      <c r="F565" s="79"/>
      <c r="G565" s="85"/>
      <c r="H565" s="85"/>
      <c r="I565" s="79"/>
      <c r="J565" s="85"/>
      <c r="K565" s="85"/>
      <c r="L565" s="128">
        <v>-1363258.88</v>
      </c>
      <c r="M565" s="110"/>
      <c r="N565" s="110"/>
      <c r="O565" s="110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</row>
    <row r="566" spans="1:32" x14ac:dyDescent="0.35">
      <c r="G566" s="86"/>
      <c r="H566" s="86"/>
      <c r="J566" s="86"/>
      <c r="K566" s="86"/>
    </row>
    <row r="567" spans="1:32" x14ac:dyDescent="0.35">
      <c r="G567" s="86"/>
      <c r="H567" s="86"/>
      <c r="J567" s="86"/>
      <c r="K567" s="86"/>
    </row>
    <row r="568" spans="1:32" x14ac:dyDescent="0.35">
      <c r="G568" s="86"/>
      <c r="H568" s="86"/>
      <c r="J568" s="86"/>
      <c r="K568" s="86"/>
    </row>
    <row r="569" spans="1:32" ht="21" x14ac:dyDescent="0.35">
      <c r="A569" s="75" t="s">
        <v>345</v>
      </c>
      <c r="B569" s="75" t="s">
        <v>306</v>
      </c>
      <c r="C569" s="75" t="s">
        <v>351</v>
      </c>
      <c r="D569" s="75" t="s">
        <v>352</v>
      </c>
      <c r="E569" s="75" t="s">
        <v>353</v>
      </c>
      <c r="F569" s="75" t="s">
        <v>354</v>
      </c>
      <c r="G569" s="75" t="s">
        <v>355</v>
      </c>
      <c r="H569" s="75" t="s">
        <v>356</v>
      </c>
      <c r="I569" s="75" t="s">
        <v>357</v>
      </c>
      <c r="J569" s="75" t="s">
        <v>358</v>
      </c>
      <c r="K569" s="75" t="s">
        <v>359</v>
      </c>
      <c r="L569" s="125" t="s">
        <v>360</v>
      </c>
      <c r="M569" s="109" t="s">
        <v>362</v>
      </c>
      <c r="N569" s="109" t="s">
        <v>10</v>
      </c>
      <c r="O569" s="109" t="s">
        <v>363</v>
      </c>
      <c r="P569" s="75" t="s">
        <v>364</v>
      </c>
      <c r="Q569" s="75" t="s">
        <v>365</v>
      </c>
      <c r="R569" s="75" t="s">
        <v>366</v>
      </c>
      <c r="S569" s="75" t="s">
        <v>367</v>
      </c>
      <c r="T569" s="75" t="s">
        <v>368</v>
      </c>
      <c r="U569" s="75" t="s">
        <v>369</v>
      </c>
      <c r="V569" s="75" t="s">
        <v>370</v>
      </c>
      <c r="W569" s="75" t="s">
        <v>371</v>
      </c>
      <c r="X569" s="75" t="s">
        <v>372</v>
      </c>
      <c r="Y569" s="75" t="s">
        <v>373</v>
      </c>
      <c r="Z569" s="75" t="s">
        <v>374</v>
      </c>
      <c r="AA569" s="75" t="s">
        <v>375</v>
      </c>
      <c r="AB569" s="75" t="s">
        <v>376</v>
      </c>
      <c r="AC569" s="75" t="s">
        <v>377</v>
      </c>
      <c r="AD569" s="75" t="s">
        <v>361</v>
      </c>
      <c r="AE569" s="75" t="s">
        <v>378</v>
      </c>
      <c r="AF569" s="75" t="s">
        <v>379</v>
      </c>
    </row>
    <row r="570" spans="1:32" x14ac:dyDescent="0.35">
      <c r="A570" s="77" t="s">
        <v>349</v>
      </c>
      <c r="B570" s="77" t="s">
        <v>380</v>
      </c>
      <c r="C570" s="77" t="s">
        <v>381</v>
      </c>
      <c r="D570" s="77"/>
      <c r="E570" s="77" t="s">
        <v>382</v>
      </c>
      <c r="F570" s="77"/>
      <c r="G570" s="81">
        <v>10000267</v>
      </c>
      <c r="H570" s="81">
        <v>1425986</v>
      </c>
      <c r="I570" s="77" t="s">
        <v>383</v>
      </c>
      <c r="J570" s="81">
        <v>2</v>
      </c>
      <c r="K570" s="81">
        <v>22</v>
      </c>
      <c r="L570" s="126">
        <v>342240</v>
      </c>
      <c r="M570" s="82">
        <v>44592</v>
      </c>
      <c r="N570" s="82">
        <v>44603</v>
      </c>
      <c r="O570" s="82">
        <v>44603</v>
      </c>
      <c r="P570" s="77" t="s">
        <v>618</v>
      </c>
      <c r="Q570" s="77" t="s">
        <v>619</v>
      </c>
      <c r="R570" s="77" t="s">
        <v>620</v>
      </c>
      <c r="S570" s="77" t="s">
        <v>621</v>
      </c>
      <c r="T570" s="77" t="s">
        <v>622</v>
      </c>
      <c r="U570" s="77"/>
      <c r="V570" s="77"/>
      <c r="W570" s="77"/>
      <c r="X570" s="77"/>
      <c r="Y570" s="77" t="s">
        <v>389</v>
      </c>
      <c r="Z570" s="77" t="s">
        <v>390</v>
      </c>
      <c r="AA570" s="77" t="s">
        <v>391</v>
      </c>
      <c r="AB570" s="77" t="s">
        <v>392</v>
      </c>
      <c r="AC570" s="77" t="s">
        <v>393</v>
      </c>
      <c r="AD570" s="77" t="s">
        <v>623</v>
      </c>
      <c r="AE570" s="77"/>
      <c r="AF570" s="77"/>
    </row>
    <row r="571" spans="1:32" x14ac:dyDescent="0.35">
      <c r="A571" s="77" t="s">
        <v>349</v>
      </c>
      <c r="B571" s="77" t="s">
        <v>380</v>
      </c>
      <c r="C571" s="77" t="s">
        <v>381</v>
      </c>
      <c r="D571" s="77"/>
      <c r="E571" s="77" t="s">
        <v>382</v>
      </c>
      <c r="F571" s="77"/>
      <c r="G571" s="81">
        <v>10005401</v>
      </c>
      <c r="H571" s="81">
        <v>1426119</v>
      </c>
      <c r="I571" s="77" t="s">
        <v>383</v>
      </c>
      <c r="J571" s="81">
        <v>2</v>
      </c>
      <c r="K571" s="81">
        <v>22</v>
      </c>
      <c r="L571" s="126">
        <v>69303.75</v>
      </c>
      <c r="M571" s="82">
        <v>44594</v>
      </c>
      <c r="N571" s="82">
        <v>44620</v>
      </c>
      <c r="O571" s="82">
        <v>44620</v>
      </c>
      <c r="P571" s="77" t="s">
        <v>385</v>
      </c>
      <c r="Q571" s="77" t="s">
        <v>101</v>
      </c>
      <c r="R571" s="77" t="s">
        <v>624</v>
      </c>
      <c r="S571" s="77" t="s">
        <v>387</v>
      </c>
      <c r="T571" s="77" t="s">
        <v>388</v>
      </c>
      <c r="U571" s="77"/>
      <c r="V571" s="77"/>
      <c r="W571" s="77"/>
      <c r="X571" s="77"/>
      <c r="Y571" s="77" t="s">
        <v>389</v>
      </c>
      <c r="Z571" s="77" t="s">
        <v>390</v>
      </c>
      <c r="AA571" s="77" t="s">
        <v>391</v>
      </c>
      <c r="AB571" s="77" t="s">
        <v>625</v>
      </c>
      <c r="AC571" s="77" t="s">
        <v>393</v>
      </c>
      <c r="AD571" s="77" t="s">
        <v>384</v>
      </c>
      <c r="AE571" s="77"/>
      <c r="AF571" s="77"/>
    </row>
    <row r="572" spans="1:32" x14ac:dyDescent="0.35">
      <c r="A572" s="77" t="s">
        <v>349</v>
      </c>
      <c r="B572" s="77" t="s">
        <v>626</v>
      </c>
      <c r="C572" s="77" t="s">
        <v>381</v>
      </c>
      <c r="D572" s="77"/>
      <c r="E572" s="77" t="s">
        <v>396</v>
      </c>
      <c r="F572" s="77"/>
      <c r="G572" s="81">
        <v>10002626</v>
      </c>
      <c r="H572" s="81">
        <v>18950452</v>
      </c>
      <c r="I572" s="77" t="s">
        <v>417</v>
      </c>
      <c r="J572" s="81">
        <v>2</v>
      </c>
      <c r="K572" s="81">
        <v>22</v>
      </c>
      <c r="L572" s="126">
        <v>-75000</v>
      </c>
      <c r="M572" s="82">
        <v>44620</v>
      </c>
      <c r="N572" s="82">
        <v>44620</v>
      </c>
      <c r="O572" s="82">
        <v>44610</v>
      </c>
      <c r="P572" s="77" t="s">
        <v>627</v>
      </c>
      <c r="Q572" s="77" t="s">
        <v>628</v>
      </c>
      <c r="R572" s="77"/>
      <c r="S572" s="77">
        <v>0</v>
      </c>
      <c r="T572" s="77" t="s">
        <v>629</v>
      </c>
      <c r="U572" s="77"/>
      <c r="V572" s="77"/>
      <c r="W572" s="77" t="s">
        <v>437</v>
      </c>
      <c r="X572" s="77"/>
      <c r="Y572" s="77" t="s">
        <v>389</v>
      </c>
      <c r="Z572" s="77" t="s">
        <v>390</v>
      </c>
      <c r="AA572" s="77" t="s">
        <v>630</v>
      </c>
      <c r="AB572" s="77" t="s">
        <v>392</v>
      </c>
      <c r="AC572" s="77" t="s">
        <v>631</v>
      </c>
      <c r="AD572" s="77" t="s">
        <v>632</v>
      </c>
      <c r="AE572" s="77"/>
      <c r="AF572" s="77"/>
    </row>
    <row r="573" spans="1:32" x14ac:dyDescent="0.35">
      <c r="A573" s="77" t="s">
        <v>349</v>
      </c>
      <c r="B573" s="77" t="s">
        <v>395</v>
      </c>
      <c r="C573" s="77" t="s">
        <v>381</v>
      </c>
      <c r="D573" s="77"/>
      <c r="E573" s="77" t="s">
        <v>382</v>
      </c>
      <c r="F573" s="77"/>
      <c r="G573" s="81">
        <v>9995811</v>
      </c>
      <c r="H573" s="81">
        <v>1424252</v>
      </c>
      <c r="I573" s="77" t="s">
        <v>383</v>
      </c>
      <c r="J573" s="81">
        <v>2</v>
      </c>
      <c r="K573" s="81">
        <v>22</v>
      </c>
      <c r="L573" s="126">
        <v>200000</v>
      </c>
      <c r="M573" s="82">
        <v>43861</v>
      </c>
      <c r="N573" s="82">
        <v>44595</v>
      </c>
      <c r="O573" s="82">
        <v>44595</v>
      </c>
      <c r="P573" s="77" t="s">
        <v>633</v>
      </c>
      <c r="Q573" s="77" t="s">
        <v>154</v>
      </c>
      <c r="R573" s="77" t="s">
        <v>634</v>
      </c>
      <c r="S573" s="77" t="s">
        <v>635</v>
      </c>
      <c r="T573" s="77" t="s">
        <v>636</v>
      </c>
      <c r="U573" s="77"/>
      <c r="V573" s="77"/>
      <c r="W573" s="77"/>
      <c r="X573" s="77"/>
      <c r="Y573" s="77" t="s">
        <v>389</v>
      </c>
      <c r="Z573" s="77" t="s">
        <v>390</v>
      </c>
      <c r="AA573" s="77" t="s">
        <v>391</v>
      </c>
      <c r="AB573" s="77" t="s">
        <v>392</v>
      </c>
      <c r="AC573" s="77" t="s">
        <v>404</v>
      </c>
      <c r="AD573" s="77" t="s">
        <v>637</v>
      </c>
      <c r="AE573" s="77"/>
      <c r="AF573" s="77"/>
    </row>
    <row r="574" spans="1:32" x14ac:dyDescent="0.35">
      <c r="A574" s="77" t="s">
        <v>349</v>
      </c>
      <c r="B574" s="77" t="s">
        <v>395</v>
      </c>
      <c r="C574" s="77" t="s">
        <v>381</v>
      </c>
      <c r="D574" s="77"/>
      <c r="E574" s="77" t="s">
        <v>382</v>
      </c>
      <c r="F574" s="77"/>
      <c r="G574" s="81">
        <v>9999112</v>
      </c>
      <c r="H574" s="81">
        <v>1425368</v>
      </c>
      <c r="I574" s="77" t="s">
        <v>383</v>
      </c>
      <c r="J574" s="81">
        <v>2</v>
      </c>
      <c r="K574" s="81">
        <v>22</v>
      </c>
      <c r="L574" s="126">
        <v>462857.14</v>
      </c>
      <c r="M574" s="82">
        <v>44601</v>
      </c>
      <c r="N574" s="82">
        <v>44602</v>
      </c>
      <c r="O574" s="82">
        <v>44602</v>
      </c>
      <c r="P574" s="77" t="s">
        <v>633</v>
      </c>
      <c r="Q574" s="77" t="s">
        <v>154</v>
      </c>
      <c r="R574" s="77" t="s">
        <v>638</v>
      </c>
      <c r="S574" s="77" t="s">
        <v>635</v>
      </c>
      <c r="T574" s="77" t="s">
        <v>636</v>
      </c>
      <c r="U574" s="77"/>
      <c r="V574" s="77"/>
      <c r="W574" s="77"/>
      <c r="X574" s="77"/>
      <c r="Y574" s="77" t="s">
        <v>389</v>
      </c>
      <c r="Z574" s="77" t="s">
        <v>390</v>
      </c>
      <c r="AA574" s="77" t="s">
        <v>391</v>
      </c>
      <c r="AB574" s="77" t="s">
        <v>392</v>
      </c>
      <c r="AC574" s="77" t="s">
        <v>404</v>
      </c>
      <c r="AD574" s="77" t="s">
        <v>637</v>
      </c>
      <c r="AE574" s="77"/>
      <c r="AF574" s="77"/>
    </row>
    <row r="575" spans="1:32" x14ac:dyDescent="0.35">
      <c r="A575" s="77" t="s">
        <v>349</v>
      </c>
      <c r="B575" s="77" t="s">
        <v>405</v>
      </c>
      <c r="C575" s="77" t="s">
        <v>381</v>
      </c>
      <c r="D575" s="77"/>
      <c r="E575" s="77" t="s">
        <v>412</v>
      </c>
      <c r="F575" s="77"/>
      <c r="G575" s="81">
        <v>9997876</v>
      </c>
      <c r="H575" s="81">
        <v>3934463</v>
      </c>
      <c r="I575" s="77" t="s">
        <v>413</v>
      </c>
      <c r="J575" s="81">
        <v>2</v>
      </c>
      <c r="K575" s="81">
        <v>22</v>
      </c>
      <c r="L575" s="126">
        <v>53622.91</v>
      </c>
      <c r="M575" s="82">
        <v>44620</v>
      </c>
      <c r="N575" s="82">
        <v>44601</v>
      </c>
      <c r="O575" s="82">
        <v>44601</v>
      </c>
      <c r="P575" s="77" t="s">
        <v>414</v>
      </c>
      <c r="Q575" s="77" t="s">
        <v>198</v>
      </c>
      <c r="R575" s="77"/>
      <c r="S575" s="77" t="s">
        <v>639</v>
      </c>
      <c r="T575" s="77" t="s">
        <v>640</v>
      </c>
      <c r="U575" s="77"/>
      <c r="V575" s="77"/>
      <c r="W575" s="77"/>
      <c r="X575" s="77"/>
      <c r="Y575" s="77" t="s">
        <v>389</v>
      </c>
      <c r="Z575" s="77" t="s">
        <v>390</v>
      </c>
      <c r="AA575" s="77" t="s">
        <v>392</v>
      </c>
      <c r="AB575" s="77" t="s">
        <v>392</v>
      </c>
      <c r="AC575" s="77" t="s">
        <v>411</v>
      </c>
      <c r="AD575" s="77"/>
      <c r="AE575" s="77"/>
      <c r="AF575" s="77"/>
    </row>
    <row r="576" spans="1:32" x14ac:dyDescent="0.35">
      <c r="A576" s="77" t="s">
        <v>349</v>
      </c>
      <c r="B576" s="77" t="s">
        <v>423</v>
      </c>
      <c r="C576" s="77" t="s">
        <v>381</v>
      </c>
      <c r="D576" s="77"/>
      <c r="E576" s="77" t="s">
        <v>396</v>
      </c>
      <c r="F576" s="77"/>
      <c r="G576" s="81">
        <v>10002626</v>
      </c>
      <c r="H576" s="81">
        <v>18950453</v>
      </c>
      <c r="I576" s="77" t="s">
        <v>417</v>
      </c>
      <c r="J576" s="81">
        <v>2</v>
      </c>
      <c r="K576" s="81">
        <v>22</v>
      </c>
      <c r="L576" s="126">
        <v>-45000</v>
      </c>
      <c r="M576" s="82">
        <v>44620</v>
      </c>
      <c r="N576" s="82">
        <v>44620</v>
      </c>
      <c r="O576" s="82">
        <v>44610</v>
      </c>
      <c r="P576" s="77" t="s">
        <v>414</v>
      </c>
      <c r="Q576" s="77" t="s">
        <v>628</v>
      </c>
      <c r="R576" s="77"/>
      <c r="S576" s="77">
        <v>0</v>
      </c>
      <c r="T576" s="77" t="s">
        <v>426</v>
      </c>
      <c r="U576" s="77"/>
      <c r="V576" s="77"/>
      <c r="W576" s="77" t="s">
        <v>437</v>
      </c>
      <c r="X576" s="77"/>
      <c r="Y576" s="77" t="s">
        <v>389</v>
      </c>
      <c r="Z576" s="77" t="s">
        <v>390</v>
      </c>
      <c r="AA576" s="77" t="s">
        <v>630</v>
      </c>
      <c r="AB576" s="77" t="s">
        <v>392</v>
      </c>
      <c r="AC576" s="77" t="s">
        <v>427</v>
      </c>
      <c r="AD576" s="77"/>
      <c r="AE576" s="77"/>
      <c r="AF576" s="77"/>
    </row>
    <row r="577" spans="1:32" x14ac:dyDescent="0.35">
      <c r="A577" s="77" t="s">
        <v>349</v>
      </c>
      <c r="B577" s="77" t="s">
        <v>423</v>
      </c>
      <c r="C577" s="77" t="s">
        <v>381</v>
      </c>
      <c r="D577" s="77"/>
      <c r="E577" s="77" t="s">
        <v>396</v>
      </c>
      <c r="F577" s="77"/>
      <c r="G577" s="81">
        <v>10002626</v>
      </c>
      <c r="H577" s="81">
        <v>18950453</v>
      </c>
      <c r="I577" s="77" t="s">
        <v>417</v>
      </c>
      <c r="J577" s="81">
        <v>2</v>
      </c>
      <c r="K577" s="81">
        <v>22</v>
      </c>
      <c r="L577" s="126">
        <v>45000</v>
      </c>
      <c r="M577" s="82">
        <v>44620</v>
      </c>
      <c r="N577" s="82">
        <v>44620</v>
      </c>
      <c r="O577" s="82">
        <v>44610</v>
      </c>
      <c r="P577" s="77" t="s">
        <v>414</v>
      </c>
      <c r="Q577" s="77" t="s">
        <v>628</v>
      </c>
      <c r="R577" s="77"/>
      <c r="S577" s="77">
        <v>0</v>
      </c>
      <c r="T577" s="77" t="s">
        <v>641</v>
      </c>
      <c r="U577" s="77"/>
      <c r="V577" s="77"/>
      <c r="W577" s="77" t="s">
        <v>437</v>
      </c>
      <c r="X577" s="77"/>
      <c r="Y577" s="77" t="s">
        <v>389</v>
      </c>
      <c r="Z577" s="77" t="s">
        <v>390</v>
      </c>
      <c r="AA577" s="77" t="s">
        <v>630</v>
      </c>
      <c r="AB577" s="77" t="s">
        <v>392</v>
      </c>
      <c r="AC577" s="77" t="s">
        <v>427</v>
      </c>
      <c r="AD577" s="77" t="s">
        <v>642</v>
      </c>
      <c r="AE577" s="77"/>
      <c r="AF577" s="77"/>
    </row>
    <row r="578" spans="1:32" x14ac:dyDescent="0.35">
      <c r="A578" s="77" t="s">
        <v>349</v>
      </c>
      <c r="B578" s="77" t="s">
        <v>423</v>
      </c>
      <c r="C578" s="77" t="s">
        <v>381</v>
      </c>
      <c r="D578" s="77"/>
      <c r="E578" s="77" t="s">
        <v>396</v>
      </c>
      <c r="F578" s="77"/>
      <c r="G578" s="81">
        <v>10002626</v>
      </c>
      <c r="H578" s="81">
        <v>18950453</v>
      </c>
      <c r="I578" s="77" t="s">
        <v>417</v>
      </c>
      <c r="J578" s="81">
        <v>2</v>
      </c>
      <c r="K578" s="81">
        <v>22</v>
      </c>
      <c r="L578" s="126">
        <v>-0.01</v>
      </c>
      <c r="M578" s="82">
        <v>44620</v>
      </c>
      <c r="N578" s="82">
        <v>44620</v>
      </c>
      <c r="O578" s="82">
        <v>44610</v>
      </c>
      <c r="P578" s="77" t="s">
        <v>643</v>
      </c>
      <c r="Q578" s="77" t="s">
        <v>628</v>
      </c>
      <c r="R578" s="77"/>
      <c r="S578" s="77">
        <v>0</v>
      </c>
      <c r="T578" s="77" t="s">
        <v>641</v>
      </c>
      <c r="U578" s="77"/>
      <c r="V578" s="77"/>
      <c r="W578" s="77" t="s">
        <v>437</v>
      </c>
      <c r="X578" s="77"/>
      <c r="Y578" s="77" t="s">
        <v>389</v>
      </c>
      <c r="Z578" s="77" t="s">
        <v>390</v>
      </c>
      <c r="AA578" s="77" t="s">
        <v>630</v>
      </c>
      <c r="AB578" s="77" t="s">
        <v>392</v>
      </c>
      <c r="AC578" s="77" t="s">
        <v>427</v>
      </c>
      <c r="AD578" s="77" t="s">
        <v>642</v>
      </c>
      <c r="AE578" s="77"/>
      <c r="AF578" s="77"/>
    </row>
    <row r="579" spans="1:32" x14ac:dyDescent="0.35">
      <c r="A579" s="77" t="s">
        <v>346</v>
      </c>
      <c r="B579" s="77" t="s">
        <v>644</v>
      </c>
      <c r="C579" s="77" t="s">
        <v>381</v>
      </c>
      <c r="D579" s="77"/>
      <c r="E579" s="77" t="s">
        <v>382</v>
      </c>
      <c r="F579" s="77"/>
      <c r="G579" s="81">
        <v>9999680</v>
      </c>
      <c r="H579" s="81">
        <v>1425530</v>
      </c>
      <c r="I579" s="77" t="s">
        <v>383</v>
      </c>
      <c r="J579" s="81">
        <v>2</v>
      </c>
      <c r="K579" s="81">
        <v>22</v>
      </c>
      <c r="L579" s="126">
        <v>55000</v>
      </c>
      <c r="M579" s="82">
        <v>44593</v>
      </c>
      <c r="N579" s="82">
        <v>44603</v>
      </c>
      <c r="O579" s="82">
        <v>44603</v>
      </c>
      <c r="P579" s="77" t="s">
        <v>645</v>
      </c>
      <c r="Q579" s="77" t="s">
        <v>646</v>
      </c>
      <c r="R579" s="77" t="s">
        <v>647</v>
      </c>
      <c r="S579" s="77" t="s">
        <v>646</v>
      </c>
      <c r="T579" s="77" t="s">
        <v>648</v>
      </c>
      <c r="U579" s="77"/>
      <c r="V579" s="77"/>
      <c r="W579" s="77"/>
      <c r="X579" s="77"/>
      <c r="Y579" s="77" t="s">
        <v>389</v>
      </c>
      <c r="Z579" s="77" t="s">
        <v>390</v>
      </c>
      <c r="AA579" s="77" t="s">
        <v>391</v>
      </c>
      <c r="AB579" s="77" t="s">
        <v>392</v>
      </c>
      <c r="AC579" s="77" t="s">
        <v>649</v>
      </c>
      <c r="AD579" s="77" t="s">
        <v>650</v>
      </c>
      <c r="AE579" s="77"/>
      <c r="AF579" s="77"/>
    </row>
    <row r="580" spans="1:32" x14ac:dyDescent="0.35">
      <c r="A580" s="77" t="s">
        <v>348</v>
      </c>
      <c r="B580" s="77" t="s">
        <v>570</v>
      </c>
      <c r="C580" s="77" t="s">
        <v>381</v>
      </c>
      <c r="D580" s="77"/>
      <c r="E580" s="77" t="s">
        <v>382</v>
      </c>
      <c r="F580" s="77"/>
      <c r="G580" s="81">
        <v>9997154</v>
      </c>
      <c r="H580" s="81">
        <v>1424761</v>
      </c>
      <c r="I580" s="77" t="s">
        <v>383</v>
      </c>
      <c r="J580" s="81">
        <v>2</v>
      </c>
      <c r="K580" s="81">
        <v>22</v>
      </c>
      <c r="L580" s="126">
        <v>50000</v>
      </c>
      <c r="M580" s="82">
        <v>44594</v>
      </c>
      <c r="N580" s="82">
        <v>44599</v>
      </c>
      <c r="O580" s="82">
        <v>44599</v>
      </c>
      <c r="P580" s="77" t="s">
        <v>651</v>
      </c>
      <c r="Q580" s="77" t="s">
        <v>173</v>
      </c>
      <c r="R580" s="77" t="s">
        <v>652</v>
      </c>
      <c r="S580" s="77" t="s">
        <v>653</v>
      </c>
      <c r="T580" s="77" t="s">
        <v>572</v>
      </c>
      <c r="U580" s="77"/>
      <c r="V580" s="77"/>
      <c r="W580" s="77"/>
      <c r="X580" s="77"/>
      <c r="Y580" s="77" t="s">
        <v>389</v>
      </c>
      <c r="Z580" s="77" t="s">
        <v>390</v>
      </c>
      <c r="AA580" s="77" t="s">
        <v>391</v>
      </c>
      <c r="AB580" s="77" t="s">
        <v>392</v>
      </c>
      <c r="AC580" s="77" t="s">
        <v>575</v>
      </c>
      <c r="AD580" s="77" t="s">
        <v>576</v>
      </c>
      <c r="AE580" s="77"/>
      <c r="AF580" s="77"/>
    </row>
    <row r="581" spans="1:32" x14ac:dyDescent="0.35">
      <c r="A581" s="77" t="s">
        <v>348</v>
      </c>
      <c r="B581" s="77" t="s">
        <v>578</v>
      </c>
      <c r="C581" s="77" t="s">
        <v>381</v>
      </c>
      <c r="D581" s="77"/>
      <c r="E581" s="77" t="s">
        <v>382</v>
      </c>
      <c r="F581" s="77"/>
      <c r="G581" s="81">
        <v>9999109</v>
      </c>
      <c r="H581" s="81">
        <v>1425365</v>
      </c>
      <c r="I581" s="77" t="s">
        <v>383</v>
      </c>
      <c r="J581" s="81">
        <v>2</v>
      </c>
      <c r="K581" s="81">
        <v>22</v>
      </c>
      <c r="L581" s="126">
        <v>175000</v>
      </c>
      <c r="M581" s="82">
        <v>44579</v>
      </c>
      <c r="N581" s="82">
        <v>44602</v>
      </c>
      <c r="O581" s="82">
        <v>44602</v>
      </c>
      <c r="P581" s="77" t="s">
        <v>654</v>
      </c>
      <c r="Q581" s="77" t="s">
        <v>148</v>
      </c>
      <c r="R581" s="77" t="s">
        <v>655</v>
      </c>
      <c r="S581" s="77" t="s">
        <v>656</v>
      </c>
      <c r="T581" s="77" t="s">
        <v>588</v>
      </c>
      <c r="U581" s="77"/>
      <c r="V581" s="77"/>
      <c r="W581" s="77"/>
      <c r="X581" s="77"/>
      <c r="Y581" s="77" t="s">
        <v>389</v>
      </c>
      <c r="Z581" s="77" t="s">
        <v>390</v>
      </c>
      <c r="AA581" s="77" t="s">
        <v>391</v>
      </c>
      <c r="AB581" s="77" t="s">
        <v>392</v>
      </c>
      <c r="AC581" s="77" t="s">
        <v>582</v>
      </c>
      <c r="AD581" s="77" t="s">
        <v>586</v>
      </c>
      <c r="AE581" s="77"/>
      <c r="AF581" s="77"/>
    </row>
    <row r="582" spans="1:32" x14ac:dyDescent="0.35">
      <c r="A582" s="77" t="s">
        <v>348</v>
      </c>
      <c r="B582" s="77" t="s">
        <v>589</v>
      </c>
      <c r="C582" s="77" t="s">
        <v>381</v>
      </c>
      <c r="D582" s="77"/>
      <c r="E582" s="77" t="s">
        <v>396</v>
      </c>
      <c r="F582" s="77"/>
      <c r="G582" s="81">
        <v>10002515</v>
      </c>
      <c r="H582" s="81">
        <v>18949026</v>
      </c>
      <c r="I582" s="77" t="s">
        <v>417</v>
      </c>
      <c r="J582" s="81">
        <v>2</v>
      </c>
      <c r="K582" s="81">
        <v>22</v>
      </c>
      <c r="L582" s="126">
        <v>-150000</v>
      </c>
      <c r="M582" s="82">
        <v>44593</v>
      </c>
      <c r="N582" s="82">
        <v>44593</v>
      </c>
      <c r="O582" s="82">
        <v>44610</v>
      </c>
      <c r="P582" s="77" t="s">
        <v>657</v>
      </c>
      <c r="Q582" s="77" t="s">
        <v>603</v>
      </c>
      <c r="R582" s="77"/>
      <c r="S582" s="77">
        <v>0</v>
      </c>
      <c r="T582" s="77" t="s">
        <v>658</v>
      </c>
      <c r="U582" s="77"/>
      <c r="V582" s="77"/>
      <c r="W582" s="77" t="s">
        <v>437</v>
      </c>
      <c r="X582" s="77"/>
      <c r="Y582" s="77" t="s">
        <v>389</v>
      </c>
      <c r="Z582" s="77" t="s">
        <v>390</v>
      </c>
      <c r="AA582" s="77" t="s">
        <v>593</v>
      </c>
      <c r="AB582" s="77" t="s">
        <v>574</v>
      </c>
      <c r="AC582" s="77" t="s">
        <v>594</v>
      </c>
      <c r="AD582" s="77" t="s">
        <v>659</v>
      </c>
      <c r="AE582" s="77"/>
      <c r="AF582" s="77"/>
    </row>
    <row r="583" spans="1:32" x14ac:dyDescent="0.35">
      <c r="A583" s="77" t="s">
        <v>348</v>
      </c>
      <c r="B583" s="77" t="s">
        <v>589</v>
      </c>
      <c r="C583" s="77" t="s">
        <v>381</v>
      </c>
      <c r="D583" s="77"/>
      <c r="E583" s="77" t="s">
        <v>396</v>
      </c>
      <c r="F583" s="77"/>
      <c r="G583" s="81">
        <v>10002515</v>
      </c>
      <c r="H583" s="81">
        <v>18949026</v>
      </c>
      <c r="I583" s="77" t="s">
        <v>417</v>
      </c>
      <c r="J583" s="81">
        <v>2</v>
      </c>
      <c r="K583" s="81">
        <v>22</v>
      </c>
      <c r="L583" s="126">
        <v>-109050</v>
      </c>
      <c r="M583" s="82">
        <v>44593</v>
      </c>
      <c r="N583" s="82">
        <v>44593</v>
      </c>
      <c r="O583" s="82">
        <v>44610</v>
      </c>
      <c r="P583" s="77" t="s">
        <v>660</v>
      </c>
      <c r="Q583" s="77" t="s">
        <v>603</v>
      </c>
      <c r="R583" s="77"/>
      <c r="S583" s="77">
        <v>0</v>
      </c>
      <c r="T583" s="77" t="s">
        <v>661</v>
      </c>
      <c r="U583" s="77"/>
      <c r="V583" s="77"/>
      <c r="W583" s="77" t="s">
        <v>437</v>
      </c>
      <c r="X583" s="77"/>
      <c r="Y583" s="77" t="s">
        <v>389</v>
      </c>
      <c r="Z583" s="77" t="s">
        <v>390</v>
      </c>
      <c r="AA583" s="77" t="s">
        <v>593</v>
      </c>
      <c r="AB583" s="77" t="s">
        <v>574</v>
      </c>
      <c r="AC583" s="77" t="s">
        <v>594</v>
      </c>
      <c r="AD583" s="77" t="s">
        <v>662</v>
      </c>
      <c r="AE583" s="77"/>
      <c r="AF583" s="77"/>
    </row>
    <row r="584" spans="1:32" x14ac:dyDescent="0.35">
      <c r="A584" s="77" t="s">
        <v>348</v>
      </c>
      <c r="B584" s="77" t="s">
        <v>589</v>
      </c>
      <c r="C584" s="77" t="s">
        <v>381</v>
      </c>
      <c r="D584" s="77"/>
      <c r="E584" s="77" t="s">
        <v>396</v>
      </c>
      <c r="F584" s="77"/>
      <c r="G584" s="81">
        <v>10002515</v>
      </c>
      <c r="H584" s="81">
        <v>18949026</v>
      </c>
      <c r="I584" s="77" t="s">
        <v>417</v>
      </c>
      <c r="J584" s="81">
        <v>2</v>
      </c>
      <c r="K584" s="81">
        <v>22</v>
      </c>
      <c r="L584" s="126">
        <v>-184257.08</v>
      </c>
      <c r="M584" s="82">
        <v>44593</v>
      </c>
      <c r="N584" s="82">
        <v>44593</v>
      </c>
      <c r="O584" s="82">
        <v>44610</v>
      </c>
      <c r="P584" s="77" t="s">
        <v>663</v>
      </c>
      <c r="Q584" s="77" t="s">
        <v>603</v>
      </c>
      <c r="R584" s="77"/>
      <c r="S584" s="77">
        <v>0</v>
      </c>
      <c r="T584" s="77" t="s">
        <v>664</v>
      </c>
      <c r="U584" s="77"/>
      <c r="V584" s="77"/>
      <c r="W584" s="77" t="s">
        <v>437</v>
      </c>
      <c r="X584" s="77"/>
      <c r="Y584" s="77" t="s">
        <v>389</v>
      </c>
      <c r="Z584" s="77" t="s">
        <v>390</v>
      </c>
      <c r="AA584" s="77" t="s">
        <v>593</v>
      </c>
      <c r="AB584" s="77" t="s">
        <v>574</v>
      </c>
      <c r="AC584" s="77" t="s">
        <v>594</v>
      </c>
      <c r="AD584" s="77" t="s">
        <v>665</v>
      </c>
      <c r="AE584" s="77"/>
      <c r="AF584" s="77"/>
    </row>
    <row r="585" spans="1:32" x14ac:dyDescent="0.35">
      <c r="A585" s="77" t="s">
        <v>348</v>
      </c>
      <c r="B585" s="77" t="s">
        <v>589</v>
      </c>
      <c r="C585" s="77" t="s">
        <v>381</v>
      </c>
      <c r="D585" s="77"/>
      <c r="E585" s="77" t="s">
        <v>382</v>
      </c>
      <c r="F585" s="77"/>
      <c r="G585" s="81">
        <v>9995789</v>
      </c>
      <c r="H585" s="81">
        <v>1424230</v>
      </c>
      <c r="I585" s="77" t="s">
        <v>383</v>
      </c>
      <c r="J585" s="81">
        <v>2</v>
      </c>
      <c r="K585" s="81">
        <v>22</v>
      </c>
      <c r="L585" s="126">
        <v>15000</v>
      </c>
      <c r="M585" s="82">
        <v>44571</v>
      </c>
      <c r="N585" s="82">
        <v>44595</v>
      </c>
      <c r="O585" s="82">
        <v>44595</v>
      </c>
      <c r="P585" s="77" t="s">
        <v>666</v>
      </c>
      <c r="Q585" s="77" t="s">
        <v>185</v>
      </c>
      <c r="R585" s="77" t="s">
        <v>667</v>
      </c>
      <c r="S585" s="77" t="s">
        <v>668</v>
      </c>
      <c r="T585" s="77" t="s">
        <v>607</v>
      </c>
      <c r="U585" s="77"/>
      <c r="V585" s="77"/>
      <c r="W585" s="77"/>
      <c r="X585" s="77"/>
      <c r="Y585" s="77" t="s">
        <v>389</v>
      </c>
      <c r="Z585" s="77" t="s">
        <v>390</v>
      </c>
      <c r="AA585" s="77" t="s">
        <v>391</v>
      </c>
      <c r="AB585" s="77" t="s">
        <v>392</v>
      </c>
      <c r="AC585" s="77" t="s">
        <v>594</v>
      </c>
      <c r="AD585" s="77" t="s">
        <v>605</v>
      </c>
      <c r="AE585" s="77"/>
      <c r="AF585" s="77"/>
    </row>
    <row r="586" spans="1:32" x14ac:dyDescent="0.35">
      <c r="A586" s="77" t="s">
        <v>348</v>
      </c>
      <c r="B586" s="77" t="s">
        <v>589</v>
      </c>
      <c r="C586" s="77" t="s">
        <v>381</v>
      </c>
      <c r="D586" s="77"/>
      <c r="E586" s="77" t="s">
        <v>382</v>
      </c>
      <c r="F586" s="77"/>
      <c r="G586" s="81">
        <v>9997141</v>
      </c>
      <c r="H586" s="81">
        <v>1424749</v>
      </c>
      <c r="I586" s="77" t="s">
        <v>383</v>
      </c>
      <c r="J586" s="81">
        <v>2</v>
      </c>
      <c r="K586" s="81">
        <v>22</v>
      </c>
      <c r="L586" s="126">
        <v>107812.38</v>
      </c>
      <c r="M586" s="82">
        <v>44591</v>
      </c>
      <c r="N586" s="82">
        <v>44599</v>
      </c>
      <c r="O586" s="82">
        <v>44599</v>
      </c>
      <c r="P586" s="77" t="s">
        <v>669</v>
      </c>
      <c r="Q586" s="77" t="s">
        <v>670</v>
      </c>
      <c r="R586" s="77" t="s">
        <v>671</v>
      </c>
      <c r="S586" s="77" t="s">
        <v>672</v>
      </c>
      <c r="T586" s="77" t="s">
        <v>673</v>
      </c>
      <c r="U586" s="77"/>
      <c r="V586" s="77"/>
      <c r="W586" s="77"/>
      <c r="X586" s="77"/>
      <c r="Y586" s="77" t="s">
        <v>389</v>
      </c>
      <c r="Z586" s="77" t="s">
        <v>390</v>
      </c>
      <c r="AA586" s="77" t="s">
        <v>391</v>
      </c>
      <c r="AB586" s="77" t="s">
        <v>392</v>
      </c>
      <c r="AC586" s="77" t="s">
        <v>594</v>
      </c>
      <c r="AD586" s="77" t="s">
        <v>674</v>
      </c>
      <c r="AE586" s="77"/>
      <c r="AF586" s="77"/>
    </row>
    <row r="587" spans="1:32" x14ac:dyDescent="0.35">
      <c r="A587" s="78" t="s">
        <v>348</v>
      </c>
      <c r="B587" s="78" t="s">
        <v>589</v>
      </c>
      <c r="C587" s="78" t="s">
        <v>381</v>
      </c>
      <c r="D587" s="78"/>
      <c r="E587" s="78" t="s">
        <v>382</v>
      </c>
      <c r="F587" s="78"/>
      <c r="G587" s="81">
        <v>9999076</v>
      </c>
      <c r="H587" s="81">
        <v>1425333</v>
      </c>
      <c r="I587" s="77" t="s">
        <v>383</v>
      </c>
      <c r="J587" s="81">
        <v>2</v>
      </c>
      <c r="K587" s="81">
        <v>22</v>
      </c>
      <c r="L587" s="127">
        <v>316400</v>
      </c>
      <c r="M587" s="83">
        <v>43874</v>
      </c>
      <c r="N587" s="83">
        <v>44602</v>
      </c>
      <c r="O587" s="83">
        <v>44602</v>
      </c>
      <c r="P587" s="78" t="s">
        <v>675</v>
      </c>
      <c r="Q587" s="78" t="s">
        <v>676</v>
      </c>
      <c r="R587" s="78" t="s">
        <v>677</v>
      </c>
      <c r="S587" s="78" t="s">
        <v>678</v>
      </c>
      <c r="T587" s="78" t="s">
        <v>679</v>
      </c>
      <c r="U587" s="78"/>
      <c r="V587" s="78"/>
      <c r="W587" s="78"/>
      <c r="X587" s="78"/>
      <c r="Y587" s="78" t="s">
        <v>389</v>
      </c>
      <c r="Z587" s="78" t="s">
        <v>390</v>
      </c>
      <c r="AA587" s="78" t="s">
        <v>391</v>
      </c>
      <c r="AB587" s="78" t="s">
        <v>392</v>
      </c>
      <c r="AC587" s="78" t="s">
        <v>594</v>
      </c>
      <c r="AD587" s="78" t="s">
        <v>680</v>
      </c>
      <c r="AE587" s="78"/>
      <c r="AF587" s="78"/>
    </row>
    <row r="588" spans="1:32" x14ac:dyDescent="0.35">
      <c r="A588" s="79" t="s">
        <v>350</v>
      </c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128">
        <v>1328929.0900000001</v>
      </c>
      <c r="M588" s="110"/>
      <c r="N588" s="110"/>
      <c r="O588" s="110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</row>
    <row r="589" spans="1:32" x14ac:dyDescent="0.35">
      <c r="G589" s="86"/>
      <c r="H589" s="86"/>
      <c r="J589" s="86"/>
      <c r="K589" s="86"/>
    </row>
    <row r="590" spans="1:32" ht="21" x14ac:dyDescent="0.35">
      <c r="A590" s="75" t="s">
        <v>345</v>
      </c>
      <c r="B590" s="75" t="s">
        <v>306</v>
      </c>
      <c r="C590" s="75" t="s">
        <v>351</v>
      </c>
      <c r="D590" s="75" t="s">
        <v>352</v>
      </c>
      <c r="E590" s="75" t="s">
        <v>353</v>
      </c>
      <c r="F590" s="75" t="s">
        <v>354</v>
      </c>
      <c r="G590" s="75" t="s">
        <v>355</v>
      </c>
      <c r="H590" s="75" t="s">
        <v>356</v>
      </c>
      <c r="I590" s="75" t="s">
        <v>357</v>
      </c>
      <c r="J590" s="75" t="s">
        <v>358</v>
      </c>
      <c r="K590" s="75" t="s">
        <v>359</v>
      </c>
      <c r="L590" s="125" t="s">
        <v>360</v>
      </c>
      <c r="M590" s="109" t="s">
        <v>362</v>
      </c>
      <c r="N590" s="109" t="s">
        <v>10</v>
      </c>
      <c r="O590" s="109" t="s">
        <v>363</v>
      </c>
      <c r="P590" s="75" t="s">
        <v>364</v>
      </c>
      <c r="Q590" s="75" t="s">
        <v>365</v>
      </c>
      <c r="R590" s="75" t="s">
        <v>366</v>
      </c>
      <c r="S590" s="75" t="s">
        <v>367</v>
      </c>
      <c r="T590" s="75" t="s">
        <v>368</v>
      </c>
      <c r="U590" s="75" t="s">
        <v>369</v>
      </c>
      <c r="V590" s="75" t="s">
        <v>370</v>
      </c>
      <c r="W590" s="75" t="s">
        <v>371</v>
      </c>
      <c r="X590" s="75" t="s">
        <v>372</v>
      </c>
      <c r="Y590" s="75" t="s">
        <v>373</v>
      </c>
      <c r="Z590" s="75" t="s">
        <v>374</v>
      </c>
      <c r="AA590" s="75" t="s">
        <v>375</v>
      </c>
      <c r="AB590" s="75" t="s">
        <v>376</v>
      </c>
      <c r="AC590" s="75" t="s">
        <v>377</v>
      </c>
      <c r="AD590" s="75" t="s">
        <v>361</v>
      </c>
      <c r="AE590" s="75" t="s">
        <v>378</v>
      </c>
      <c r="AF590" s="75" t="s">
        <v>379</v>
      </c>
    </row>
    <row r="591" spans="1:32" x14ac:dyDescent="0.35">
      <c r="A591" s="77" t="s">
        <v>346</v>
      </c>
      <c r="B591" s="77" t="s">
        <v>428</v>
      </c>
      <c r="C591" s="77" t="s">
        <v>381</v>
      </c>
      <c r="D591" s="77"/>
      <c r="E591" s="77" t="s">
        <v>382</v>
      </c>
      <c r="F591" s="77"/>
      <c r="G591" s="81">
        <v>10008474</v>
      </c>
      <c r="H591" s="81">
        <v>1426205</v>
      </c>
      <c r="I591" s="77" t="s">
        <v>383</v>
      </c>
      <c r="J591" s="81">
        <v>3</v>
      </c>
      <c r="K591" s="81">
        <v>22</v>
      </c>
      <c r="L591" s="126">
        <v>15000</v>
      </c>
      <c r="M591" s="82">
        <v>44624</v>
      </c>
      <c r="N591" s="82">
        <v>44630</v>
      </c>
      <c r="O591" s="82">
        <v>44630</v>
      </c>
      <c r="P591" s="77" t="s">
        <v>681</v>
      </c>
      <c r="Q591" s="77" t="s">
        <v>682</v>
      </c>
      <c r="R591" s="77" t="s">
        <v>683</v>
      </c>
      <c r="S591" s="77" t="s">
        <v>684</v>
      </c>
      <c r="T591" s="77" t="s">
        <v>436</v>
      </c>
      <c r="U591" s="77"/>
      <c r="V591" s="77"/>
      <c r="W591" s="77"/>
      <c r="X591" s="77"/>
      <c r="Y591" s="77" t="s">
        <v>389</v>
      </c>
      <c r="Z591" s="77" t="s">
        <v>390</v>
      </c>
      <c r="AA591" s="77" t="s">
        <v>391</v>
      </c>
      <c r="AB591" s="77" t="s">
        <v>392</v>
      </c>
      <c r="AC591" s="77" t="s">
        <v>433</v>
      </c>
      <c r="AD591" s="77" t="s">
        <v>434</v>
      </c>
      <c r="AE591" s="77"/>
      <c r="AF591" s="77"/>
    </row>
    <row r="592" spans="1:32" x14ac:dyDescent="0.35">
      <c r="A592" s="77" t="s">
        <v>347</v>
      </c>
      <c r="B592" s="77" t="s">
        <v>453</v>
      </c>
      <c r="C592" s="77" t="s">
        <v>381</v>
      </c>
      <c r="D592" s="77"/>
      <c r="E592" s="77" t="s">
        <v>396</v>
      </c>
      <c r="F592" s="77"/>
      <c r="G592" s="81">
        <v>10002045</v>
      </c>
      <c r="H592" s="81">
        <v>18947722</v>
      </c>
      <c r="I592" s="77" t="s">
        <v>417</v>
      </c>
      <c r="J592" s="81">
        <v>3</v>
      </c>
      <c r="K592" s="81">
        <v>22</v>
      </c>
      <c r="L592" s="126">
        <v>-280000</v>
      </c>
      <c r="M592" s="82">
        <v>44651</v>
      </c>
      <c r="N592" s="82">
        <v>44651</v>
      </c>
      <c r="O592" s="82">
        <v>44609</v>
      </c>
      <c r="P592" s="77" t="s">
        <v>685</v>
      </c>
      <c r="Q592" s="77" t="s">
        <v>496</v>
      </c>
      <c r="R592" s="77"/>
      <c r="S592" s="77">
        <v>0</v>
      </c>
      <c r="T592" s="77" t="s">
        <v>482</v>
      </c>
      <c r="U592" s="77"/>
      <c r="V592" s="77"/>
      <c r="W592" s="77" t="s">
        <v>437</v>
      </c>
      <c r="X592" s="77"/>
      <c r="Y592" s="77" t="s">
        <v>389</v>
      </c>
      <c r="Z592" s="77" t="s">
        <v>390</v>
      </c>
      <c r="AA592" s="77" t="s">
        <v>458</v>
      </c>
      <c r="AB592" s="77" t="s">
        <v>392</v>
      </c>
      <c r="AC592" s="77" t="s">
        <v>459</v>
      </c>
      <c r="AD592" s="77" t="s">
        <v>478</v>
      </c>
      <c r="AE592" s="77"/>
      <c r="AF592" s="77"/>
    </row>
    <row r="593" spans="1:32" x14ac:dyDescent="0.35">
      <c r="A593" s="77" t="s">
        <v>347</v>
      </c>
      <c r="B593" s="77" t="s">
        <v>453</v>
      </c>
      <c r="C593" s="77" t="s">
        <v>381</v>
      </c>
      <c r="D593" s="77"/>
      <c r="E593" s="77" t="s">
        <v>396</v>
      </c>
      <c r="F593" s="77"/>
      <c r="G593" s="81">
        <v>10003269</v>
      </c>
      <c r="H593" s="81">
        <v>18952835</v>
      </c>
      <c r="I593" s="77" t="s">
        <v>417</v>
      </c>
      <c r="J593" s="81">
        <v>3</v>
      </c>
      <c r="K593" s="81">
        <v>22</v>
      </c>
      <c r="L593" s="126">
        <v>-122500</v>
      </c>
      <c r="M593" s="82">
        <v>44651</v>
      </c>
      <c r="N593" s="82">
        <v>44651</v>
      </c>
      <c r="O593" s="82">
        <v>44614</v>
      </c>
      <c r="P593" s="77" t="s">
        <v>686</v>
      </c>
      <c r="Q593" s="77" t="s">
        <v>456</v>
      </c>
      <c r="R593" s="77"/>
      <c r="S593" s="77">
        <v>0</v>
      </c>
      <c r="T593" s="77" t="s">
        <v>687</v>
      </c>
      <c r="U593" s="77"/>
      <c r="V593" s="77"/>
      <c r="W593" s="77" t="s">
        <v>437</v>
      </c>
      <c r="X593" s="77"/>
      <c r="Y593" s="77" t="s">
        <v>389</v>
      </c>
      <c r="Z593" s="77" t="s">
        <v>390</v>
      </c>
      <c r="AA593" s="77" t="s">
        <v>458</v>
      </c>
      <c r="AB593" s="77" t="s">
        <v>392</v>
      </c>
      <c r="AC593" s="77" t="s">
        <v>459</v>
      </c>
      <c r="AD593" s="77" t="s">
        <v>688</v>
      </c>
      <c r="AE593" s="77"/>
      <c r="AF593" s="77"/>
    </row>
    <row r="594" spans="1:32" x14ac:dyDescent="0.35">
      <c r="A594" s="77" t="s">
        <v>347</v>
      </c>
      <c r="B594" s="77" t="s">
        <v>498</v>
      </c>
      <c r="C594" s="77" t="s">
        <v>381</v>
      </c>
      <c r="D594" s="77"/>
      <c r="E594" s="77" t="s">
        <v>412</v>
      </c>
      <c r="F594" s="77"/>
      <c r="G594" s="81">
        <v>10008177</v>
      </c>
      <c r="H594" s="81">
        <v>3941282</v>
      </c>
      <c r="I594" s="77" t="s">
        <v>413</v>
      </c>
      <c r="J594" s="81">
        <v>3</v>
      </c>
      <c r="K594" s="81">
        <v>22</v>
      </c>
      <c r="L594" s="126">
        <v>5000</v>
      </c>
      <c r="M594" s="82">
        <v>44651</v>
      </c>
      <c r="N594" s="82">
        <v>44630</v>
      </c>
      <c r="O594" s="82">
        <v>44630</v>
      </c>
      <c r="P594" s="77" t="s">
        <v>414</v>
      </c>
      <c r="Q594" s="77" t="s">
        <v>689</v>
      </c>
      <c r="R594" s="77"/>
      <c r="S594" s="77" t="s">
        <v>690</v>
      </c>
      <c r="T594" s="77" t="s">
        <v>691</v>
      </c>
      <c r="U594" s="77"/>
      <c r="V594" s="77"/>
      <c r="W594" s="77"/>
      <c r="X594" s="77"/>
      <c r="Y594" s="77" t="s">
        <v>389</v>
      </c>
      <c r="Z594" s="77" t="s">
        <v>390</v>
      </c>
      <c r="AA594" s="77" t="s">
        <v>392</v>
      </c>
      <c r="AB594" s="77" t="s">
        <v>392</v>
      </c>
      <c r="AC594" s="77" t="s">
        <v>505</v>
      </c>
      <c r="AD594" s="77"/>
      <c r="AE594" s="77"/>
      <c r="AF594" s="77"/>
    </row>
    <row r="595" spans="1:32" x14ac:dyDescent="0.35">
      <c r="A595" s="77" t="s">
        <v>347</v>
      </c>
      <c r="B595" s="77" t="s">
        <v>498</v>
      </c>
      <c r="C595" s="77" t="s">
        <v>381</v>
      </c>
      <c r="D595" s="77"/>
      <c r="E595" s="77" t="s">
        <v>396</v>
      </c>
      <c r="F595" s="77"/>
      <c r="G595" s="81">
        <v>10002450</v>
      </c>
      <c r="H595" s="81">
        <v>18949005</v>
      </c>
      <c r="I595" s="77" t="s">
        <v>417</v>
      </c>
      <c r="J595" s="81">
        <v>3</v>
      </c>
      <c r="K595" s="81">
        <v>22</v>
      </c>
      <c r="L595" s="126">
        <v>-225000</v>
      </c>
      <c r="M595" s="82">
        <v>44651</v>
      </c>
      <c r="N595" s="82">
        <v>44651</v>
      </c>
      <c r="O595" s="82">
        <v>44610</v>
      </c>
      <c r="P595" s="77" t="s">
        <v>692</v>
      </c>
      <c r="Q595" s="77" t="s">
        <v>693</v>
      </c>
      <c r="R595" s="77"/>
      <c r="S595" s="77">
        <v>0</v>
      </c>
      <c r="T595" s="77" t="s">
        <v>504</v>
      </c>
      <c r="U595" s="77"/>
      <c r="V595" s="77"/>
      <c r="W595" s="77"/>
      <c r="X595" s="77"/>
      <c r="Y595" s="77" t="s">
        <v>389</v>
      </c>
      <c r="Z595" s="77" t="s">
        <v>390</v>
      </c>
      <c r="AA595" s="77" t="s">
        <v>694</v>
      </c>
      <c r="AB595" s="77" t="s">
        <v>392</v>
      </c>
      <c r="AC595" s="77" t="s">
        <v>505</v>
      </c>
      <c r="AD595" s="77" t="s">
        <v>499</v>
      </c>
      <c r="AE595" s="77"/>
      <c r="AF595" s="77"/>
    </row>
    <row r="596" spans="1:32" x14ac:dyDescent="0.35">
      <c r="A596" s="77" t="s">
        <v>347</v>
      </c>
      <c r="B596" s="77" t="s">
        <v>498</v>
      </c>
      <c r="C596" s="77" t="s">
        <v>381</v>
      </c>
      <c r="D596" s="77"/>
      <c r="E596" s="77" t="s">
        <v>396</v>
      </c>
      <c r="F596" s="77"/>
      <c r="G596" s="81">
        <v>10002450</v>
      </c>
      <c r="H596" s="81">
        <v>18949005</v>
      </c>
      <c r="I596" s="77" t="s">
        <v>417</v>
      </c>
      <c r="J596" s="81">
        <v>3</v>
      </c>
      <c r="K596" s="81">
        <v>22</v>
      </c>
      <c r="L596" s="126">
        <v>-202500</v>
      </c>
      <c r="M596" s="82">
        <v>44651</v>
      </c>
      <c r="N596" s="82">
        <v>44651</v>
      </c>
      <c r="O596" s="82">
        <v>44610</v>
      </c>
      <c r="P596" s="77" t="s">
        <v>695</v>
      </c>
      <c r="Q596" s="77" t="s">
        <v>693</v>
      </c>
      <c r="R596" s="77"/>
      <c r="S596" s="77">
        <v>0</v>
      </c>
      <c r="T596" s="77" t="s">
        <v>510</v>
      </c>
      <c r="U596" s="77"/>
      <c r="V596" s="77"/>
      <c r="W596" s="77"/>
      <c r="X596" s="77"/>
      <c r="Y596" s="77" t="s">
        <v>389</v>
      </c>
      <c r="Z596" s="77" t="s">
        <v>390</v>
      </c>
      <c r="AA596" s="77" t="s">
        <v>694</v>
      </c>
      <c r="AB596" s="77" t="s">
        <v>392</v>
      </c>
      <c r="AC596" s="77" t="s">
        <v>505</v>
      </c>
      <c r="AD596" s="77" t="s">
        <v>506</v>
      </c>
      <c r="AE596" s="77"/>
      <c r="AF596" s="77"/>
    </row>
    <row r="597" spans="1:32" x14ac:dyDescent="0.35">
      <c r="A597" s="77" t="s">
        <v>347</v>
      </c>
      <c r="B597" s="77" t="s">
        <v>511</v>
      </c>
      <c r="C597" s="77" t="s">
        <v>381</v>
      </c>
      <c r="D597" s="77"/>
      <c r="E597" s="77" t="s">
        <v>396</v>
      </c>
      <c r="F597" s="77"/>
      <c r="G597" s="81">
        <v>10003302</v>
      </c>
      <c r="H597" s="81">
        <v>18952907</v>
      </c>
      <c r="I597" s="77" t="s">
        <v>417</v>
      </c>
      <c r="J597" s="81">
        <v>3</v>
      </c>
      <c r="K597" s="81">
        <v>22</v>
      </c>
      <c r="L597" s="126">
        <v>-512478.75</v>
      </c>
      <c r="M597" s="82">
        <v>44651</v>
      </c>
      <c r="N597" s="82">
        <v>44651</v>
      </c>
      <c r="O597" s="82">
        <v>44614</v>
      </c>
      <c r="P597" s="77" t="s">
        <v>696</v>
      </c>
      <c r="Q597" s="77" t="s">
        <v>696</v>
      </c>
      <c r="R597" s="77"/>
      <c r="S597" s="77">
        <v>0</v>
      </c>
      <c r="T597" s="77" t="s">
        <v>697</v>
      </c>
      <c r="U597" s="77"/>
      <c r="V597" s="77"/>
      <c r="W597" s="77"/>
      <c r="X597" s="77"/>
      <c r="Y597" s="77" t="s">
        <v>389</v>
      </c>
      <c r="Z597" s="77" t="s">
        <v>390</v>
      </c>
      <c r="AA597" s="77" t="s">
        <v>698</v>
      </c>
      <c r="AB597" s="77" t="s">
        <v>392</v>
      </c>
      <c r="AC597" s="77" t="s">
        <v>517</v>
      </c>
      <c r="AD597" s="77" t="s">
        <v>699</v>
      </c>
      <c r="AE597" s="77"/>
      <c r="AF597" s="77"/>
    </row>
    <row r="598" spans="1:32" x14ac:dyDescent="0.35">
      <c r="A598" s="77" t="s">
        <v>347</v>
      </c>
      <c r="B598" s="77" t="s">
        <v>511</v>
      </c>
      <c r="C598" s="77" t="s">
        <v>381</v>
      </c>
      <c r="D598" s="77"/>
      <c r="E598" s="77" t="s">
        <v>396</v>
      </c>
      <c r="F598" s="77"/>
      <c r="G598" s="81">
        <v>10003306</v>
      </c>
      <c r="H598" s="81">
        <v>18952908</v>
      </c>
      <c r="I598" s="77" t="s">
        <v>417</v>
      </c>
      <c r="J598" s="81">
        <v>3</v>
      </c>
      <c r="K598" s="81">
        <v>22</v>
      </c>
      <c r="L598" s="126">
        <v>-248433</v>
      </c>
      <c r="M598" s="82">
        <v>44651</v>
      </c>
      <c r="N598" s="82">
        <v>44651</v>
      </c>
      <c r="O598" s="82">
        <v>44614</v>
      </c>
      <c r="P598" s="77" t="s">
        <v>700</v>
      </c>
      <c r="Q598" s="77" t="s">
        <v>701</v>
      </c>
      <c r="R598" s="77"/>
      <c r="S598" s="77">
        <v>0</v>
      </c>
      <c r="T598" s="77" t="s">
        <v>702</v>
      </c>
      <c r="U598" s="77"/>
      <c r="V598" s="77"/>
      <c r="W598" s="77"/>
      <c r="X598" s="77"/>
      <c r="Y598" s="77" t="s">
        <v>389</v>
      </c>
      <c r="Z598" s="77" t="s">
        <v>390</v>
      </c>
      <c r="AA598" s="77" t="s">
        <v>698</v>
      </c>
      <c r="AB598" s="77" t="s">
        <v>392</v>
      </c>
      <c r="AC598" s="77" t="s">
        <v>517</v>
      </c>
      <c r="AD598" s="77" t="s">
        <v>703</v>
      </c>
      <c r="AE598" s="77"/>
      <c r="AF598" s="77"/>
    </row>
    <row r="599" spans="1:32" x14ac:dyDescent="0.35">
      <c r="A599" s="77" t="s">
        <v>347</v>
      </c>
      <c r="B599" s="77" t="s">
        <v>511</v>
      </c>
      <c r="C599" s="77" t="s">
        <v>381</v>
      </c>
      <c r="D599" s="77"/>
      <c r="E599" s="77" t="s">
        <v>396</v>
      </c>
      <c r="F599" s="77"/>
      <c r="G599" s="81">
        <v>10003348</v>
      </c>
      <c r="H599" s="81">
        <v>18953424</v>
      </c>
      <c r="I599" s="77" t="s">
        <v>417</v>
      </c>
      <c r="J599" s="81">
        <v>3</v>
      </c>
      <c r="K599" s="81">
        <v>22</v>
      </c>
      <c r="L599" s="126">
        <v>-125000</v>
      </c>
      <c r="M599" s="82">
        <v>44651</v>
      </c>
      <c r="N599" s="82">
        <v>44651</v>
      </c>
      <c r="O599" s="82">
        <v>44614</v>
      </c>
      <c r="P599" s="77" t="s">
        <v>704</v>
      </c>
      <c r="Q599" s="77" t="s">
        <v>705</v>
      </c>
      <c r="R599" s="77"/>
      <c r="S599" s="77">
        <v>0</v>
      </c>
      <c r="T599" s="77" t="s">
        <v>697</v>
      </c>
      <c r="U599" s="77"/>
      <c r="V599" s="77"/>
      <c r="W599" s="77" t="s">
        <v>421</v>
      </c>
      <c r="X599" s="77"/>
      <c r="Y599" s="77" t="s">
        <v>389</v>
      </c>
      <c r="Z599" s="77" t="s">
        <v>390</v>
      </c>
      <c r="AA599" s="77" t="s">
        <v>698</v>
      </c>
      <c r="AB599" s="77" t="s">
        <v>392</v>
      </c>
      <c r="AC599" s="77" t="s">
        <v>517</v>
      </c>
      <c r="AD599" s="77" t="s">
        <v>706</v>
      </c>
      <c r="AE599" s="77"/>
      <c r="AF599" s="77"/>
    </row>
    <row r="600" spans="1:32" x14ac:dyDescent="0.35">
      <c r="A600" s="77" t="s">
        <v>349</v>
      </c>
      <c r="B600" s="77" t="s">
        <v>380</v>
      </c>
      <c r="C600" s="77" t="s">
        <v>381</v>
      </c>
      <c r="D600" s="77"/>
      <c r="E600" s="77" t="s">
        <v>382</v>
      </c>
      <c r="F600" s="77"/>
      <c r="G600" s="81">
        <v>10009332</v>
      </c>
      <c r="H600" s="81">
        <v>1427049</v>
      </c>
      <c r="I600" s="77" t="s">
        <v>383</v>
      </c>
      <c r="J600" s="81">
        <v>3</v>
      </c>
      <c r="K600" s="81">
        <v>22</v>
      </c>
      <c r="L600" s="126">
        <v>271585</v>
      </c>
      <c r="M600" s="82">
        <v>44593</v>
      </c>
      <c r="N600" s="82">
        <v>44630</v>
      </c>
      <c r="O600" s="82">
        <v>44630</v>
      </c>
      <c r="P600" s="77" t="s">
        <v>707</v>
      </c>
      <c r="Q600" s="77" t="s">
        <v>105</v>
      </c>
      <c r="R600" s="77" t="s">
        <v>708</v>
      </c>
      <c r="S600" s="77" t="s">
        <v>709</v>
      </c>
      <c r="T600" s="77" t="s">
        <v>710</v>
      </c>
      <c r="U600" s="77"/>
      <c r="V600" s="77"/>
      <c r="W600" s="77"/>
      <c r="X600" s="77"/>
      <c r="Y600" s="77" t="s">
        <v>389</v>
      </c>
      <c r="Z600" s="77" t="s">
        <v>390</v>
      </c>
      <c r="AA600" s="77" t="s">
        <v>391</v>
      </c>
      <c r="AB600" s="77" t="s">
        <v>392</v>
      </c>
      <c r="AC600" s="77" t="s">
        <v>393</v>
      </c>
      <c r="AD600" s="77" t="s">
        <v>711</v>
      </c>
      <c r="AE600" s="77"/>
      <c r="AF600" s="77"/>
    </row>
    <row r="601" spans="1:32" x14ac:dyDescent="0.35">
      <c r="A601" s="77" t="s">
        <v>349</v>
      </c>
      <c r="B601" s="77" t="s">
        <v>380</v>
      </c>
      <c r="C601" s="77" t="s">
        <v>381</v>
      </c>
      <c r="D601" s="77"/>
      <c r="E601" s="77" t="s">
        <v>382</v>
      </c>
      <c r="F601" s="77"/>
      <c r="G601" s="81">
        <v>10009584</v>
      </c>
      <c r="H601" s="81">
        <v>1427301</v>
      </c>
      <c r="I601" s="77" t="s">
        <v>383</v>
      </c>
      <c r="J601" s="81">
        <v>3</v>
      </c>
      <c r="K601" s="81">
        <v>22</v>
      </c>
      <c r="L601" s="126">
        <v>303766.65999999997</v>
      </c>
      <c r="M601" s="82">
        <v>44595</v>
      </c>
      <c r="N601" s="82">
        <v>44630</v>
      </c>
      <c r="O601" s="82">
        <v>44630</v>
      </c>
      <c r="P601" s="77" t="s">
        <v>712</v>
      </c>
      <c r="Q601" s="77" t="s">
        <v>713</v>
      </c>
      <c r="R601" s="77" t="s">
        <v>714</v>
      </c>
      <c r="S601" s="77" t="s">
        <v>709</v>
      </c>
      <c r="T601" s="77" t="s">
        <v>715</v>
      </c>
      <c r="U601" s="77"/>
      <c r="V601" s="77"/>
      <c r="W601" s="77"/>
      <c r="X601" s="77"/>
      <c r="Y601" s="77" t="s">
        <v>389</v>
      </c>
      <c r="Z601" s="77" t="s">
        <v>390</v>
      </c>
      <c r="AA601" s="77" t="s">
        <v>391</v>
      </c>
      <c r="AB601" s="77" t="s">
        <v>392</v>
      </c>
      <c r="AC601" s="77" t="s">
        <v>393</v>
      </c>
      <c r="AD601" s="77" t="s">
        <v>716</v>
      </c>
      <c r="AE601" s="77"/>
      <c r="AF601" s="77"/>
    </row>
    <row r="602" spans="1:32" x14ac:dyDescent="0.35">
      <c r="A602" s="77" t="s">
        <v>349</v>
      </c>
      <c r="B602" s="77" t="s">
        <v>380</v>
      </c>
      <c r="C602" s="77" t="s">
        <v>381</v>
      </c>
      <c r="D602" s="77"/>
      <c r="E602" s="77" t="s">
        <v>382</v>
      </c>
      <c r="F602" s="77"/>
      <c r="G602" s="81">
        <v>10016916</v>
      </c>
      <c r="H602" s="81">
        <v>1430168</v>
      </c>
      <c r="I602" s="77" t="s">
        <v>383</v>
      </c>
      <c r="J602" s="81">
        <v>3</v>
      </c>
      <c r="K602" s="81">
        <v>22</v>
      </c>
      <c r="L602" s="126">
        <v>39367.5</v>
      </c>
      <c r="M602" s="82">
        <v>44621</v>
      </c>
      <c r="N602" s="82">
        <v>44644</v>
      </c>
      <c r="O602" s="82">
        <v>44644</v>
      </c>
      <c r="P602" s="77" t="s">
        <v>385</v>
      </c>
      <c r="Q602" s="77" t="s">
        <v>101</v>
      </c>
      <c r="R602" s="77" t="s">
        <v>717</v>
      </c>
      <c r="S602" s="77" t="s">
        <v>387</v>
      </c>
      <c r="T602" s="77" t="s">
        <v>388</v>
      </c>
      <c r="U602" s="77"/>
      <c r="V602" s="77"/>
      <c r="W602" s="77"/>
      <c r="X602" s="77"/>
      <c r="Y602" s="77" t="s">
        <v>389</v>
      </c>
      <c r="Z602" s="77" t="s">
        <v>390</v>
      </c>
      <c r="AA602" s="77" t="s">
        <v>391</v>
      </c>
      <c r="AB602" s="77" t="s">
        <v>392</v>
      </c>
      <c r="AC602" s="77" t="s">
        <v>393</v>
      </c>
      <c r="AD602" s="77" t="s">
        <v>384</v>
      </c>
      <c r="AE602" s="77"/>
      <c r="AF602" s="77"/>
    </row>
    <row r="603" spans="1:32" x14ac:dyDescent="0.35">
      <c r="A603" s="77" t="s">
        <v>349</v>
      </c>
      <c r="B603" s="77" t="s">
        <v>380</v>
      </c>
      <c r="C603" s="77" t="s">
        <v>381</v>
      </c>
      <c r="D603" s="77"/>
      <c r="E603" s="77" t="s">
        <v>396</v>
      </c>
      <c r="F603" s="77"/>
      <c r="G603" s="81">
        <v>9999056</v>
      </c>
      <c r="H603" s="81">
        <v>18899426</v>
      </c>
      <c r="I603" s="77" t="s">
        <v>417</v>
      </c>
      <c r="J603" s="81">
        <v>3</v>
      </c>
      <c r="K603" s="81">
        <v>22</v>
      </c>
      <c r="L603" s="126">
        <v>-2492400</v>
      </c>
      <c r="M603" s="82">
        <v>44651</v>
      </c>
      <c r="N603" s="82">
        <v>44651</v>
      </c>
      <c r="O603" s="82">
        <v>44602</v>
      </c>
      <c r="P603" s="77" t="s">
        <v>718</v>
      </c>
      <c r="Q603" s="77" t="s">
        <v>719</v>
      </c>
      <c r="R603" s="77"/>
      <c r="S603" s="77">
        <v>0</v>
      </c>
      <c r="T603" s="77" t="s">
        <v>720</v>
      </c>
      <c r="U603" s="77"/>
      <c r="V603" s="77"/>
      <c r="W603" s="77"/>
      <c r="X603" s="77"/>
      <c r="Y603" s="77" t="s">
        <v>389</v>
      </c>
      <c r="Z603" s="77" t="s">
        <v>390</v>
      </c>
      <c r="AA603" s="77" t="s">
        <v>721</v>
      </c>
      <c r="AB603" s="77" t="s">
        <v>722</v>
      </c>
      <c r="AC603" s="77" t="s">
        <v>393</v>
      </c>
      <c r="AD603" s="77" t="s">
        <v>723</v>
      </c>
      <c r="AE603" s="77"/>
      <c r="AF603" s="77"/>
    </row>
    <row r="604" spans="1:32" x14ac:dyDescent="0.35">
      <c r="A604" s="77" t="s">
        <v>349</v>
      </c>
      <c r="B604" s="77" t="s">
        <v>380</v>
      </c>
      <c r="C604" s="77" t="s">
        <v>381</v>
      </c>
      <c r="D604" s="77"/>
      <c r="E604" s="77" t="s">
        <v>396</v>
      </c>
      <c r="F604" s="77"/>
      <c r="G604" s="81">
        <v>10003819</v>
      </c>
      <c r="H604" s="81">
        <v>18955594</v>
      </c>
      <c r="I604" s="77" t="s">
        <v>417</v>
      </c>
      <c r="J604" s="81">
        <v>3</v>
      </c>
      <c r="K604" s="81">
        <v>22</v>
      </c>
      <c r="L604" s="126">
        <v>-437400</v>
      </c>
      <c r="M604" s="82">
        <v>44651</v>
      </c>
      <c r="N604" s="82">
        <v>44651</v>
      </c>
      <c r="O604" s="82">
        <v>44615</v>
      </c>
      <c r="P604" s="77" t="s">
        <v>724</v>
      </c>
      <c r="Q604" s="77" t="s">
        <v>725</v>
      </c>
      <c r="R604" s="77"/>
      <c r="S604" s="77">
        <v>0</v>
      </c>
      <c r="T604" s="77" t="s">
        <v>726</v>
      </c>
      <c r="U604" s="77"/>
      <c r="V604" s="77"/>
      <c r="W604" s="77"/>
      <c r="X604" s="77"/>
      <c r="Y604" s="77" t="s">
        <v>389</v>
      </c>
      <c r="Z604" s="77" t="s">
        <v>390</v>
      </c>
      <c r="AA604" s="77" t="s">
        <v>721</v>
      </c>
      <c r="AB604" s="77" t="s">
        <v>392</v>
      </c>
      <c r="AC604" s="77" t="s">
        <v>393</v>
      </c>
      <c r="AD604" s="77" t="s">
        <v>727</v>
      </c>
      <c r="AE604" s="77"/>
      <c r="AF604" s="77"/>
    </row>
    <row r="605" spans="1:32" x14ac:dyDescent="0.35">
      <c r="A605" s="77" t="s">
        <v>349</v>
      </c>
      <c r="B605" s="77" t="s">
        <v>380</v>
      </c>
      <c r="C605" s="77" t="s">
        <v>381</v>
      </c>
      <c r="D605" s="77"/>
      <c r="E605" s="77" t="s">
        <v>396</v>
      </c>
      <c r="F605" s="77"/>
      <c r="G605" s="81">
        <v>10003975</v>
      </c>
      <c r="H605" s="81">
        <v>18955659</v>
      </c>
      <c r="I605" s="77" t="s">
        <v>417</v>
      </c>
      <c r="J605" s="81">
        <v>3</v>
      </c>
      <c r="K605" s="81">
        <v>22</v>
      </c>
      <c r="L605" s="126">
        <v>750000</v>
      </c>
      <c r="M605" s="82">
        <v>44651</v>
      </c>
      <c r="N605" s="82">
        <v>44651</v>
      </c>
      <c r="O605" s="82">
        <v>44615</v>
      </c>
      <c r="P605" s="77" t="s">
        <v>728</v>
      </c>
      <c r="Q605" s="77" t="s">
        <v>729</v>
      </c>
      <c r="R605" s="77"/>
      <c r="S605" s="77">
        <v>0</v>
      </c>
      <c r="T605" s="77" t="s">
        <v>730</v>
      </c>
      <c r="U605" s="77"/>
      <c r="V605" s="77"/>
      <c r="W605" s="77" t="s">
        <v>437</v>
      </c>
      <c r="X605" s="77"/>
      <c r="Y605" s="77" t="s">
        <v>389</v>
      </c>
      <c r="Z605" s="77" t="s">
        <v>390</v>
      </c>
      <c r="AA605" s="77" t="s">
        <v>721</v>
      </c>
      <c r="AB605" s="77" t="s">
        <v>392</v>
      </c>
      <c r="AC605" s="77" t="s">
        <v>393</v>
      </c>
      <c r="AD605" s="77" t="s">
        <v>731</v>
      </c>
      <c r="AE605" s="77"/>
      <c r="AF605" s="77"/>
    </row>
    <row r="606" spans="1:32" x14ac:dyDescent="0.35">
      <c r="A606" s="77" t="s">
        <v>349</v>
      </c>
      <c r="B606" s="77" t="s">
        <v>380</v>
      </c>
      <c r="C606" s="77" t="s">
        <v>381</v>
      </c>
      <c r="D606" s="77"/>
      <c r="E606" s="77" t="s">
        <v>396</v>
      </c>
      <c r="F606" s="77"/>
      <c r="G606" s="81">
        <v>10004050</v>
      </c>
      <c r="H606" s="81">
        <v>18956820</v>
      </c>
      <c r="I606" s="77" t="s">
        <v>417</v>
      </c>
      <c r="J606" s="81">
        <v>3</v>
      </c>
      <c r="K606" s="81">
        <v>22</v>
      </c>
      <c r="L606" s="126">
        <v>-342100</v>
      </c>
      <c r="M606" s="82">
        <v>44651</v>
      </c>
      <c r="N606" s="82">
        <v>44651</v>
      </c>
      <c r="O606" s="82">
        <v>44615</v>
      </c>
      <c r="P606" s="77" t="s">
        <v>732</v>
      </c>
      <c r="Q606" s="77" t="s">
        <v>733</v>
      </c>
      <c r="R606" s="77"/>
      <c r="S606" s="77">
        <v>0</v>
      </c>
      <c r="T606" s="77" t="s">
        <v>734</v>
      </c>
      <c r="U606" s="77"/>
      <c r="V606" s="77"/>
      <c r="W606" s="77"/>
      <c r="X606" s="77"/>
      <c r="Y606" s="77" t="s">
        <v>389</v>
      </c>
      <c r="Z606" s="77" t="s">
        <v>390</v>
      </c>
      <c r="AA606" s="77" t="s">
        <v>721</v>
      </c>
      <c r="AB606" s="77" t="s">
        <v>722</v>
      </c>
      <c r="AC606" s="77" t="s">
        <v>393</v>
      </c>
      <c r="AD606" s="77" t="s">
        <v>735</v>
      </c>
      <c r="AE606" s="77"/>
      <c r="AF606" s="77"/>
    </row>
    <row r="607" spans="1:32" x14ac:dyDescent="0.35">
      <c r="A607" s="77" t="s">
        <v>349</v>
      </c>
      <c r="B607" s="77" t="s">
        <v>380</v>
      </c>
      <c r="C607" s="77" t="s">
        <v>381</v>
      </c>
      <c r="D607" s="77"/>
      <c r="E607" s="77" t="s">
        <v>396</v>
      </c>
      <c r="F607" s="77"/>
      <c r="G607" s="81">
        <v>10005784</v>
      </c>
      <c r="H607" s="81">
        <v>18958057</v>
      </c>
      <c r="I607" s="77" t="s">
        <v>417</v>
      </c>
      <c r="J607" s="81">
        <v>3</v>
      </c>
      <c r="K607" s="81">
        <v>22</v>
      </c>
      <c r="L607" s="126">
        <v>-500000</v>
      </c>
      <c r="M607" s="82">
        <v>44651</v>
      </c>
      <c r="N607" s="82">
        <v>44651</v>
      </c>
      <c r="O607" s="82">
        <v>44621</v>
      </c>
      <c r="P607" s="77" t="s">
        <v>736</v>
      </c>
      <c r="Q607" s="77" t="s">
        <v>737</v>
      </c>
      <c r="R607" s="77"/>
      <c r="S607" s="77">
        <v>0</v>
      </c>
      <c r="T607" s="77" t="s">
        <v>730</v>
      </c>
      <c r="U607" s="77"/>
      <c r="V607" s="77"/>
      <c r="W607" s="77" t="s">
        <v>437</v>
      </c>
      <c r="X607" s="77"/>
      <c r="Y607" s="77" t="s">
        <v>389</v>
      </c>
      <c r="Z607" s="77" t="s">
        <v>390</v>
      </c>
      <c r="AA607" s="77" t="s">
        <v>721</v>
      </c>
      <c r="AB607" s="77" t="s">
        <v>738</v>
      </c>
      <c r="AC607" s="77" t="s">
        <v>393</v>
      </c>
      <c r="AD607" s="77" t="s">
        <v>731</v>
      </c>
      <c r="AE607" s="77"/>
      <c r="AF607" s="77"/>
    </row>
    <row r="608" spans="1:32" x14ac:dyDescent="0.35">
      <c r="A608" s="77" t="s">
        <v>349</v>
      </c>
      <c r="B608" s="77" t="s">
        <v>395</v>
      </c>
      <c r="C608" s="77" t="s">
        <v>381</v>
      </c>
      <c r="D608" s="77"/>
      <c r="E608" s="77" t="s">
        <v>382</v>
      </c>
      <c r="F608" s="77"/>
      <c r="G608" s="81">
        <v>10009386</v>
      </c>
      <c r="H608" s="81">
        <v>1427103</v>
      </c>
      <c r="I608" s="77" t="s">
        <v>383</v>
      </c>
      <c r="J608" s="81">
        <v>3</v>
      </c>
      <c r="K608" s="81">
        <v>22</v>
      </c>
      <c r="L608" s="126">
        <v>200000</v>
      </c>
      <c r="M608" s="82">
        <v>44608</v>
      </c>
      <c r="N608" s="82">
        <v>44630</v>
      </c>
      <c r="O608" s="82">
        <v>44630</v>
      </c>
      <c r="P608" s="77" t="s">
        <v>633</v>
      </c>
      <c r="Q608" s="77" t="s">
        <v>154</v>
      </c>
      <c r="R608" s="77" t="s">
        <v>739</v>
      </c>
      <c r="S608" s="77" t="s">
        <v>635</v>
      </c>
      <c r="T608" s="77" t="s">
        <v>636</v>
      </c>
      <c r="U608" s="77"/>
      <c r="V608" s="77"/>
      <c r="W608" s="77"/>
      <c r="X608" s="77"/>
      <c r="Y608" s="77" t="s">
        <v>389</v>
      </c>
      <c r="Z608" s="77" t="s">
        <v>390</v>
      </c>
      <c r="AA608" s="77" t="s">
        <v>391</v>
      </c>
      <c r="AB608" s="77" t="s">
        <v>392</v>
      </c>
      <c r="AC608" s="77" t="s">
        <v>404</v>
      </c>
      <c r="AD608" s="77" t="s">
        <v>637</v>
      </c>
      <c r="AE608" s="77"/>
      <c r="AF608" s="77"/>
    </row>
    <row r="609" spans="1:32" x14ac:dyDescent="0.35">
      <c r="A609" s="77" t="s">
        <v>349</v>
      </c>
      <c r="B609" s="77" t="s">
        <v>395</v>
      </c>
      <c r="C609" s="77" t="s">
        <v>381</v>
      </c>
      <c r="D609" s="77"/>
      <c r="E609" s="77" t="s">
        <v>382</v>
      </c>
      <c r="F609" s="77"/>
      <c r="G609" s="81">
        <v>10009409</v>
      </c>
      <c r="H609" s="81">
        <v>1427126</v>
      </c>
      <c r="I609" s="77" t="s">
        <v>383</v>
      </c>
      <c r="J609" s="81">
        <v>3</v>
      </c>
      <c r="K609" s="81">
        <v>22</v>
      </c>
      <c r="L609" s="126">
        <v>925714.28</v>
      </c>
      <c r="M609" s="82">
        <v>44607</v>
      </c>
      <c r="N609" s="82">
        <v>44630</v>
      </c>
      <c r="O609" s="82">
        <v>44630</v>
      </c>
      <c r="P609" s="77" t="s">
        <v>633</v>
      </c>
      <c r="Q609" s="77" t="s">
        <v>154</v>
      </c>
      <c r="R609" s="77" t="s">
        <v>740</v>
      </c>
      <c r="S609" s="77" t="s">
        <v>635</v>
      </c>
      <c r="T609" s="77" t="s">
        <v>636</v>
      </c>
      <c r="U609" s="77"/>
      <c r="V609" s="77"/>
      <c r="W609" s="77"/>
      <c r="X609" s="77"/>
      <c r="Y609" s="77" t="s">
        <v>389</v>
      </c>
      <c r="Z609" s="77" t="s">
        <v>390</v>
      </c>
      <c r="AA609" s="77" t="s">
        <v>391</v>
      </c>
      <c r="AB609" s="77" t="s">
        <v>392</v>
      </c>
      <c r="AC609" s="77" t="s">
        <v>404</v>
      </c>
      <c r="AD609" s="77" t="s">
        <v>637</v>
      </c>
      <c r="AE609" s="77"/>
      <c r="AF609" s="77"/>
    </row>
    <row r="610" spans="1:32" x14ac:dyDescent="0.35">
      <c r="A610" s="77" t="s">
        <v>349</v>
      </c>
      <c r="B610" s="77" t="s">
        <v>395</v>
      </c>
      <c r="C610" s="77" t="s">
        <v>381</v>
      </c>
      <c r="D610" s="77"/>
      <c r="E610" s="77" t="s">
        <v>382</v>
      </c>
      <c r="F610" s="77"/>
      <c r="G610" s="81">
        <v>10018236</v>
      </c>
      <c r="H610" s="81">
        <v>1430579</v>
      </c>
      <c r="I610" s="77" t="s">
        <v>383</v>
      </c>
      <c r="J610" s="81">
        <v>3</v>
      </c>
      <c r="K610" s="81">
        <v>22</v>
      </c>
      <c r="L610" s="126">
        <v>925714.28</v>
      </c>
      <c r="M610" s="82">
        <v>44627</v>
      </c>
      <c r="N610" s="82">
        <v>44645</v>
      </c>
      <c r="O610" s="82">
        <v>44645</v>
      </c>
      <c r="P610" s="77" t="s">
        <v>633</v>
      </c>
      <c r="Q610" s="77" t="s">
        <v>154</v>
      </c>
      <c r="R610" s="77" t="s">
        <v>741</v>
      </c>
      <c r="S610" s="77" t="s">
        <v>635</v>
      </c>
      <c r="T610" s="77" t="s">
        <v>636</v>
      </c>
      <c r="U610" s="77"/>
      <c r="V610" s="77"/>
      <c r="W610" s="77"/>
      <c r="X610" s="77"/>
      <c r="Y610" s="77" t="s">
        <v>389</v>
      </c>
      <c r="Z610" s="77" t="s">
        <v>390</v>
      </c>
      <c r="AA610" s="77" t="s">
        <v>391</v>
      </c>
      <c r="AB610" s="77" t="s">
        <v>392</v>
      </c>
      <c r="AC610" s="77" t="s">
        <v>404</v>
      </c>
      <c r="AD610" s="77" t="s">
        <v>637</v>
      </c>
      <c r="AE610" s="77"/>
      <c r="AF610" s="77"/>
    </row>
    <row r="611" spans="1:32" x14ac:dyDescent="0.35">
      <c r="A611" s="77" t="s">
        <v>349</v>
      </c>
      <c r="B611" s="77" t="s">
        <v>395</v>
      </c>
      <c r="C611" s="77" t="s">
        <v>381</v>
      </c>
      <c r="D611" s="77"/>
      <c r="E611" s="77" t="s">
        <v>396</v>
      </c>
      <c r="F611" s="77"/>
      <c r="G611" s="81">
        <v>10003485</v>
      </c>
      <c r="H611" s="81">
        <v>18953602</v>
      </c>
      <c r="I611" s="77" t="s">
        <v>417</v>
      </c>
      <c r="J611" s="81">
        <v>3</v>
      </c>
      <c r="K611" s="81">
        <v>22</v>
      </c>
      <c r="L611" s="126">
        <v>-208875</v>
      </c>
      <c r="M611" s="82">
        <v>44651</v>
      </c>
      <c r="N611" s="82">
        <v>44651</v>
      </c>
      <c r="O611" s="82">
        <v>44614</v>
      </c>
      <c r="P611" s="77" t="s">
        <v>742</v>
      </c>
      <c r="Q611" s="77" t="s">
        <v>743</v>
      </c>
      <c r="R611" s="77"/>
      <c r="S611" s="77">
        <v>0</v>
      </c>
      <c r="T611" s="77" t="s">
        <v>744</v>
      </c>
      <c r="U611" s="77"/>
      <c r="V611" s="77"/>
      <c r="W611" s="77"/>
      <c r="X611" s="77"/>
      <c r="Y611" s="77" t="s">
        <v>389</v>
      </c>
      <c r="Z611" s="77" t="s">
        <v>390</v>
      </c>
      <c r="AA611" s="77" t="s">
        <v>721</v>
      </c>
      <c r="AB611" s="77" t="s">
        <v>392</v>
      </c>
      <c r="AC611" s="77" t="s">
        <v>404</v>
      </c>
      <c r="AD611" s="77" t="s">
        <v>745</v>
      </c>
      <c r="AE611" s="77"/>
      <c r="AF611" s="77"/>
    </row>
    <row r="612" spans="1:32" x14ac:dyDescent="0.35">
      <c r="A612" s="77" t="s">
        <v>349</v>
      </c>
      <c r="B612" s="77" t="s">
        <v>395</v>
      </c>
      <c r="C612" s="77" t="s">
        <v>381</v>
      </c>
      <c r="D612" s="77"/>
      <c r="E612" s="77" t="s">
        <v>396</v>
      </c>
      <c r="F612" s="77"/>
      <c r="G612" s="81">
        <v>10004161</v>
      </c>
      <c r="H612" s="81">
        <v>18956830</v>
      </c>
      <c r="I612" s="77" t="s">
        <v>417</v>
      </c>
      <c r="J612" s="81">
        <v>3</v>
      </c>
      <c r="K612" s="81">
        <v>22</v>
      </c>
      <c r="L612" s="126">
        <v>-511100</v>
      </c>
      <c r="M612" s="82">
        <v>44651</v>
      </c>
      <c r="N612" s="82">
        <v>44651</v>
      </c>
      <c r="O612" s="82">
        <v>44616</v>
      </c>
      <c r="P612" s="77" t="s">
        <v>746</v>
      </c>
      <c r="Q612" s="77" t="s">
        <v>747</v>
      </c>
      <c r="R612" s="77"/>
      <c r="S612" s="77">
        <v>0</v>
      </c>
      <c r="T612" s="77" t="s">
        <v>748</v>
      </c>
      <c r="U612" s="77"/>
      <c r="V612" s="77"/>
      <c r="W612" s="77"/>
      <c r="X612" s="77"/>
      <c r="Y612" s="77" t="s">
        <v>389</v>
      </c>
      <c r="Z612" s="77" t="s">
        <v>390</v>
      </c>
      <c r="AA612" s="77" t="s">
        <v>721</v>
      </c>
      <c r="AB612" s="77" t="s">
        <v>722</v>
      </c>
      <c r="AC612" s="77" t="s">
        <v>404</v>
      </c>
      <c r="AD612" s="77" t="s">
        <v>749</v>
      </c>
      <c r="AE612" s="77"/>
      <c r="AF612" s="77"/>
    </row>
    <row r="613" spans="1:32" x14ac:dyDescent="0.35">
      <c r="A613" s="77" t="s">
        <v>349</v>
      </c>
      <c r="B613" s="77" t="s">
        <v>395</v>
      </c>
      <c r="C613" s="77" t="s">
        <v>381</v>
      </c>
      <c r="D613" s="77"/>
      <c r="E613" s="77" t="s">
        <v>396</v>
      </c>
      <c r="F613" s="77"/>
      <c r="G613" s="81">
        <v>10004161</v>
      </c>
      <c r="H613" s="81">
        <v>18956830</v>
      </c>
      <c r="I613" s="77" t="s">
        <v>417</v>
      </c>
      <c r="J613" s="81">
        <v>3</v>
      </c>
      <c r="K613" s="81">
        <v>22</v>
      </c>
      <c r="L613" s="126">
        <v>-67500</v>
      </c>
      <c r="M613" s="82">
        <v>44651</v>
      </c>
      <c r="N613" s="82">
        <v>44651</v>
      </c>
      <c r="O613" s="82">
        <v>44616</v>
      </c>
      <c r="P613" s="77" t="s">
        <v>750</v>
      </c>
      <c r="Q613" s="77" t="s">
        <v>747</v>
      </c>
      <c r="R613" s="77"/>
      <c r="S613" s="77">
        <v>0</v>
      </c>
      <c r="T613" s="77" t="s">
        <v>751</v>
      </c>
      <c r="U613" s="77"/>
      <c r="V613" s="77"/>
      <c r="W613" s="77"/>
      <c r="X613" s="77"/>
      <c r="Y613" s="77" t="s">
        <v>389</v>
      </c>
      <c r="Z613" s="77" t="s">
        <v>390</v>
      </c>
      <c r="AA613" s="77" t="s">
        <v>721</v>
      </c>
      <c r="AB613" s="77" t="s">
        <v>722</v>
      </c>
      <c r="AC613" s="77" t="s">
        <v>404</v>
      </c>
      <c r="AD613" s="77" t="s">
        <v>752</v>
      </c>
      <c r="AE613" s="77"/>
      <c r="AF613" s="77"/>
    </row>
    <row r="614" spans="1:32" x14ac:dyDescent="0.35">
      <c r="A614" s="77" t="s">
        <v>348</v>
      </c>
      <c r="B614" s="77" t="s">
        <v>753</v>
      </c>
      <c r="C614" s="77" t="s">
        <v>381</v>
      </c>
      <c r="D614" s="77"/>
      <c r="E614" s="77" t="s">
        <v>382</v>
      </c>
      <c r="F614" s="77"/>
      <c r="G614" s="81">
        <v>10015392</v>
      </c>
      <c r="H614" s="81">
        <v>1429752</v>
      </c>
      <c r="I614" s="77" t="s">
        <v>383</v>
      </c>
      <c r="J614" s="81">
        <v>3</v>
      </c>
      <c r="K614" s="81">
        <v>22</v>
      </c>
      <c r="L614" s="126">
        <v>50000</v>
      </c>
      <c r="M614" s="82">
        <v>44490</v>
      </c>
      <c r="N614" s="82">
        <v>44641</v>
      </c>
      <c r="O614" s="82">
        <v>44641</v>
      </c>
      <c r="P614" s="77" t="s">
        <v>754</v>
      </c>
      <c r="Q614" s="77" t="s">
        <v>424</v>
      </c>
      <c r="R614" s="77" t="s">
        <v>755</v>
      </c>
      <c r="S614" s="77" t="s">
        <v>756</v>
      </c>
      <c r="T614" s="77" t="s">
        <v>757</v>
      </c>
      <c r="U614" s="77"/>
      <c r="V614" s="77"/>
      <c r="W614" s="77"/>
      <c r="X614" s="77"/>
      <c r="Y614" s="77" t="s">
        <v>389</v>
      </c>
      <c r="Z614" s="77" t="s">
        <v>390</v>
      </c>
      <c r="AA614" s="77" t="s">
        <v>391</v>
      </c>
      <c r="AB614" s="77" t="s">
        <v>392</v>
      </c>
      <c r="AC614" s="77" t="s">
        <v>758</v>
      </c>
      <c r="AD614" s="77" t="s">
        <v>759</v>
      </c>
      <c r="AE614" s="77"/>
      <c r="AF614" s="77"/>
    </row>
    <row r="615" spans="1:32" x14ac:dyDescent="0.35">
      <c r="A615" s="77" t="s">
        <v>348</v>
      </c>
      <c r="B615" s="77" t="s">
        <v>753</v>
      </c>
      <c r="C615" s="77" t="s">
        <v>381</v>
      </c>
      <c r="D615" s="77"/>
      <c r="E615" s="77" t="s">
        <v>396</v>
      </c>
      <c r="F615" s="77"/>
      <c r="G615" s="81">
        <v>10003477</v>
      </c>
      <c r="H615" s="81">
        <v>18953596</v>
      </c>
      <c r="I615" s="77" t="s">
        <v>417</v>
      </c>
      <c r="J615" s="81">
        <v>3</v>
      </c>
      <c r="K615" s="81">
        <v>22</v>
      </c>
      <c r="L615" s="126">
        <v>-50000</v>
      </c>
      <c r="M615" s="82">
        <v>44651</v>
      </c>
      <c r="N615" s="82">
        <v>44651</v>
      </c>
      <c r="O615" s="82">
        <v>44614</v>
      </c>
      <c r="P615" s="77" t="s">
        <v>760</v>
      </c>
      <c r="Q615" s="77" t="s">
        <v>761</v>
      </c>
      <c r="R615" s="77"/>
      <c r="S615" s="77">
        <v>0</v>
      </c>
      <c r="T615" s="77" t="s">
        <v>762</v>
      </c>
      <c r="U615" s="77"/>
      <c r="V615" s="77"/>
      <c r="W615" s="77"/>
      <c r="X615" s="77"/>
      <c r="Y615" s="77" t="s">
        <v>389</v>
      </c>
      <c r="Z615" s="77" t="s">
        <v>390</v>
      </c>
      <c r="AA615" s="77" t="s">
        <v>577</v>
      </c>
      <c r="AB615" s="77" t="s">
        <v>574</v>
      </c>
      <c r="AC615" s="77" t="s">
        <v>758</v>
      </c>
      <c r="AD615" s="77" t="s">
        <v>763</v>
      </c>
      <c r="AE615" s="77"/>
      <c r="AF615" s="77"/>
    </row>
    <row r="616" spans="1:32" x14ac:dyDescent="0.35">
      <c r="A616" s="77" t="s">
        <v>347</v>
      </c>
      <c r="B616" s="77" t="s">
        <v>518</v>
      </c>
      <c r="C616" s="77" t="s">
        <v>381</v>
      </c>
      <c r="D616" s="77"/>
      <c r="E616" s="77" t="s">
        <v>382</v>
      </c>
      <c r="F616" s="77"/>
      <c r="G616" s="81">
        <v>10012422</v>
      </c>
      <c r="H616" s="81">
        <v>1429030</v>
      </c>
      <c r="I616" s="77" t="s">
        <v>383</v>
      </c>
      <c r="J616" s="81">
        <v>3</v>
      </c>
      <c r="K616" s="81">
        <v>22</v>
      </c>
      <c r="L616" s="126">
        <v>100000</v>
      </c>
      <c r="M616" s="82">
        <v>44523</v>
      </c>
      <c r="N616" s="82">
        <v>44634</v>
      </c>
      <c r="O616" s="82">
        <v>44634</v>
      </c>
      <c r="P616" s="77" t="s">
        <v>764</v>
      </c>
      <c r="Q616" s="77" t="s">
        <v>77</v>
      </c>
      <c r="R616" s="77" t="s">
        <v>765</v>
      </c>
      <c r="S616" s="77" t="s">
        <v>509</v>
      </c>
      <c r="T616" s="77" t="s">
        <v>766</v>
      </c>
      <c r="U616" s="77"/>
      <c r="V616" s="77"/>
      <c r="W616" s="77"/>
      <c r="X616" s="77"/>
      <c r="Y616" s="77" t="s">
        <v>389</v>
      </c>
      <c r="Z616" s="77" t="s">
        <v>390</v>
      </c>
      <c r="AA616" s="77" t="s">
        <v>391</v>
      </c>
      <c r="AB616" s="77" t="s">
        <v>392</v>
      </c>
      <c r="AC616" s="77" t="s">
        <v>523</v>
      </c>
      <c r="AD616" s="77" t="s">
        <v>767</v>
      </c>
      <c r="AE616" s="77"/>
      <c r="AF616" s="77"/>
    </row>
    <row r="617" spans="1:32" x14ac:dyDescent="0.35">
      <c r="A617" s="77" t="s">
        <v>348</v>
      </c>
      <c r="B617" s="77" t="s">
        <v>589</v>
      </c>
      <c r="C617" s="77" t="s">
        <v>381</v>
      </c>
      <c r="D617" s="77"/>
      <c r="E617" s="77" t="s">
        <v>382</v>
      </c>
      <c r="F617" s="77" t="s">
        <v>382</v>
      </c>
      <c r="G617" s="81">
        <v>10008572</v>
      </c>
      <c r="H617" s="81">
        <v>1426303</v>
      </c>
      <c r="I617" s="77" t="s">
        <v>383</v>
      </c>
      <c r="J617" s="81">
        <v>3</v>
      </c>
      <c r="K617" s="81">
        <v>22</v>
      </c>
      <c r="L617" s="126">
        <v>-48524.99</v>
      </c>
      <c r="M617" s="82">
        <v>44614</v>
      </c>
      <c r="N617" s="82">
        <v>44630</v>
      </c>
      <c r="O617" s="82">
        <v>44630</v>
      </c>
      <c r="P617" s="77" t="s">
        <v>768</v>
      </c>
      <c r="Q617" s="77" t="s">
        <v>182</v>
      </c>
      <c r="R617" s="77" t="s">
        <v>769</v>
      </c>
      <c r="S617" s="77" t="s">
        <v>770</v>
      </c>
      <c r="T617" s="77" t="s">
        <v>771</v>
      </c>
      <c r="U617" s="77"/>
      <c r="V617" s="77"/>
      <c r="W617" s="77"/>
      <c r="X617" s="77"/>
      <c r="Y617" s="77" t="s">
        <v>389</v>
      </c>
      <c r="Z617" s="77" t="s">
        <v>390</v>
      </c>
      <c r="AA617" s="77" t="s">
        <v>391</v>
      </c>
      <c r="AB617" s="77" t="s">
        <v>392</v>
      </c>
      <c r="AC617" s="77" t="s">
        <v>594</v>
      </c>
      <c r="AD617" s="77" t="s">
        <v>772</v>
      </c>
      <c r="AE617" s="77"/>
      <c r="AF617" s="77"/>
    </row>
    <row r="618" spans="1:32" x14ac:dyDescent="0.35">
      <c r="A618" s="77" t="s">
        <v>348</v>
      </c>
      <c r="B618" s="77" t="s">
        <v>589</v>
      </c>
      <c r="C618" s="77" t="s">
        <v>381</v>
      </c>
      <c r="D618" s="77"/>
      <c r="E618" s="77" t="s">
        <v>382</v>
      </c>
      <c r="F618" s="77" t="s">
        <v>382</v>
      </c>
      <c r="G618" s="81">
        <v>10008572</v>
      </c>
      <c r="H618" s="81">
        <v>1426303</v>
      </c>
      <c r="I618" s="77" t="s">
        <v>383</v>
      </c>
      <c r="J618" s="81">
        <v>3</v>
      </c>
      <c r="K618" s="81">
        <v>22</v>
      </c>
      <c r="L618" s="126">
        <v>48525</v>
      </c>
      <c r="M618" s="82">
        <v>44614</v>
      </c>
      <c r="N618" s="82">
        <v>44630</v>
      </c>
      <c r="O618" s="82">
        <v>44630</v>
      </c>
      <c r="P618" s="77" t="s">
        <v>773</v>
      </c>
      <c r="Q618" s="77" t="s">
        <v>182</v>
      </c>
      <c r="R618" s="77" t="s">
        <v>769</v>
      </c>
      <c r="S618" s="77" t="s">
        <v>770</v>
      </c>
      <c r="T618" s="77" t="s">
        <v>771</v>
      </c>
      <c r="U618" s="77"/>
      <c r="V618" s="77"/>
      <c r="W618" s="77"/>
      <c r="X618" s="77"/>
      <c r="Y618" s="77" t="s">
        <v>389</v>
      </c>
      <c r="Z618" s="77" t="s">
        <v>390</v>
      </c>
      <c r="AA618" s="77" t="s">
        <v>391</v>
      </c>
      <c r="AB618" s="77" t="s">
        <v>392</v>
      </c>
      <c r="AC618" s="77" t="s">
        <v>594</v>
      </c>
      <c r="AD618" s="77" t="s">
        <v>772</v>
      </c>
      <c r="AE618" s="77"/>
      <c r="AF618" s="77"/>
    </row>
    <row r="619" spans="1:32" x14ac:dyDescent="0.35">
      <c r="A619" s="77" t="s">
        <v>348</v>
      </c>
      <c r="B619" s="77" t="s">
        <v>589</v>
      </c>
      <c r="C619" s="77" t="s">
        <v>381</v>
      </c>
      <c r="D619" s="77"/>
      <c r="E619" s="77" t="s">
        <v>412</v>
      </c>
      <c r="F619" s="77"/>
      <c r="G619" s="81">
        <v>10008169</v>
      </c>
      <c r="H619" s="81">
        <v>3940970</v>
      </c>
      <c r="I619" s="77" t="s">
        <v>413</v>
      </c>
      <c r="J619" s="81">
        <v>3</v>
      </c>
      <c r="K619" s="81">
        <v>22</v>
      </c>
      <c r="L619" s="126">
        <v>42187.62</v>
      </c>
      <c r="M619" s="82">
        <v>44651</v>
      </c>
      <c r="N619" s="82">
        <v>44630</v>
      </c>
      <c r="O619" s="82">
        <v>44630</v>
      </c>
      <c r="P619" s="77" t="s">
        <v>414</v>
      </c>
      <c r="Q619" s="77" t="s">
        <v>670</v>
      </c>
      <c r="R619" s="77"/>
      <c r="S619" s="77" t="s">
        <v>672</v>
      </c>
      <c r="T619" s="77" t="s">
        <v>774</v>
      </c>
      <c r="U619" s="77"/>
      <c r="V619" s="77"/>
      <c r="W619" s="77"/>
      <c r="X619" s="77"/>
      <c r="Y619" s="77" t="s">
        <v>389</v>
      </c>
      <c r="Z619" s="77" t="s">
        <v>390</v>
      </c>
      <c r="AA619" s="77" t="s">
        <v>392</v>
      </c>
      <c r="AB619" s="77" t="s">
        <v>392</v>
      </c>
      <c r="AC619" s="77" t="s">
        <v>594</v>
      </c>
      <c r="AD619" s="77"/>
      <c r="AE619" s="77"/>
      <c r="AF619" s="77"/>
    </row>
    <row r="620" spans="1:32" x14ac:dyDescent="0.35">
      <c r="A620" s="77" t="s">
        <v>348</v>
      </c>
      <c r="B620" s="77" t="s">
        <v>589</v>
      </c>
      <c r="C620" s="77" t="s">
        <v>381</v>
      </c>
      <c r="D620" s="77"/>
      <c r="E620" s="77" t="s">
        <v>382</v>
      </c>
      <c r="F620" s="77" t="s">
        <v>382</v>
      </c>
      <c r="G620" s="81">
        <v>10008572</v>
      </c>
      <c r="H620" s="81">
        <v>1426303</v>
      </c>
      <c r="I620" s="77" t="s">
        <v>383</v>
      </c>
      <c r="J620" s="81">
        <v>3</v>
      </c>
      <c r="K620" s="81">
        <v>22</v>
      </c>
      <c r="L620" s="126">
        <v>48524.99</v>
      </c>
      <c r="M620" s="82">
        <v>44614</v>
      </c>
      <c r="N620" s="82">
        <v>44636</v>
      </c>
      <c r="O620" s="82">
        <v>44630</v>
      </c>
      <c r="P620" s="77" t="s">
        <v>768</v>
      </c>
      <c r="Q620" s="77" t="s">
        <v>182</v>
      </c>
      <c r="R620" s="77" t="s">
        <v>769</v>
      </c>
      <c r="S620" s="77" t="s">
        <v>770</v>
      </c>
      <c r="T620" s="77" t="s">
        <v>771</v>
      </c>
      <c r="U620" s="77"/>
      <c r="V620" s="77"/>
      <c r="W620" s="77"/>
      <c r="X620" s="77"/>
      <c r="Y620" s="77" t="s">
        <v>389</v>
      </c>
      <c r="Z620" s="77" t="s">
        <v>390</v>
      </c>
      <c r="AA620" s="77" t="s">
        <v>391</v>
      </c>
      <c r="AB620" s="77" t="s">
        <v>775</v>
      </c>
      <c r="AC620" s="77" t="s">
        <v>594</v>
      </c>
      <c r="AD620" s="77" t="s">
        <v>772</v>
      </c>
      <c r="AE620" s="77"/>
      <c r="AF620" s="77"/>
    </row>
    <row r="621" spans="1:32" x14ac:dyDescent="0.35">
      <c r="A621" s="77" t="s">
        <v>348</v>
      </c>
      <c r="B621" s="77" t="s">
        <v>589</v>
      </c>
      <c r="C621" s="77" t="s">
        <v>381</v>
      </c>
      <c r="D621" s="77"/>
      <c r="E621" s="77" t="s">
        <v>382</v>
      </c>
      <c r="F621" s="77" t="s">
        <v>382</v>
      </c>
      <c r="G621" s="81">
        <v>10008572</v>
      </c>
      <c r="H621" s="81">
        <v>1426303</v>
      </c>
      <c r="I621" s="77" t="s">
        <v>383</v>
      </c>
      <c r="J621" s="81">
        <v>3</v>
      </c>
      <c r="K621" s="81">
        <v>22</v>
      </c>
      <c r="L621" s="126">
        <v>-48525</v>
      </c>
      <c r="M621" s="82">
        <v>44614</v>
      </c>
      <c r="N621" s="82">
        <v>44636</v>
      </c>
      <c r="O621" s="82">
        <v>44630</v>
      </c>
      <c r="P621" s="77" t="s">
        <v>773</v>
      </c>
      <c r="Q621" s="77" t="s">
        <v>182</v>
      </c>
      <c r="R621" s="77" t="s">
        <v>769</v>
      </c>
      <c r="S621" s="77" t="s">
        <v>770</v>
      </c>
      <c r="T621" s="77" t="s">
        <v>771</v>
      </c>
      <c r="U621" s="77"/>
      <c r="V621" s="77"/>
      <c r="W621" s="77"/>
      <c r="X621" s="77"/>
      <c r="Y621" s="77" t="s">
        <v>389</v>
      </c>
      <c r="Z621" s="77" t="s">
        <v>390</v>
      </c>
      <c r="AA621" s="77" t="s">
        <v>391</v>
      </c>
      <c r="AB621" s="77" t="s">
        <v>775</v>
      </c>
      <c r="AC621" s="77" t="s">
        <v>594</v>
      </c>
      <c r="AD621" s="77" t="s">
        <v>772</v>
      </c>
      <c r="AE621" s="77"/>
      <c r="AF621" s="77"/>
    </row>
    <row r="622" spans="1:32" x14ac:dyDescent="0.35">
      <c r="A622" s="77" t="s">
        <v>348</v>
      </c>
      <c r="B622" s="77" t="s">
        <v>589</v>
      </c>
      <c r="C622" s="77" t="s">
        <v>381</v>
      </c>
      <c r="D622" s="77"/>
      <c r="E622" s="77" t="s">
        <v>412</v>
      </c>
      <c r="F622" s="77"/>
      <c r="G622" s="81">
        <v>10016370</v>
      </c>
      <c r="H622" s="81">
        <v>3954275</v>
      </c>
      <c r="I622" s="77" t="s">
        <v>413</v>
      </c>
      <c r="J622" s="81">
        <v>3</v>
      </c>
      <c r="K622" s="81">
        <v>22</v>
      </c>
      <c r="L622" s="126">
        <v>48525</v>
      </c>
      <c r="M622" s="82">
        <v>44651</v>
      </c>
      <c r="N622" s="82">
        <v>44643</v>
      </c>
      <c r="O622" s="82">
        <v>44643</v>
      </c>
      <c r="P622" s="77" t="s">
        <v>414</v>
      </c>
      <c r="Q622" s="77" t="s">
        <v>182</v>
      </c>
      <c r="R622" s="77"/>
      <c r="S622" s="77" t="s">
        <v>770</v>
      </c>
      <c r="T622" s="77" t="s">
        <v>776</v>
      </c>
      <c r="U622" s="77"/>
      <c r="V622" s="77"/>
      <c r="W622" s="77"/>
      <c r="X622" s="77"/>
      <c r="Y622" s="77" t="s">
        <v>389</v>
      </c>
      <c r="Z622" s="77" t="s">
        <v>390</v>
      </c>
      <c r="AA622" s="77" t="s">
        <v>392</v>
      </c>
      <c r="AB622" s="77" t="s">
        <v>392</v>
      </c>
      <c r="AC622" s="77" t="s">
        <v>594</v>
      </c>
      <c r="AD622" s="77"/>
      <c r="AE622" s="77"/>
      <c r="AF622" s="77"/>
    </row>
    <row r="623" spans="1:32" x14ac:dyDescent="0.35">
      <c r="A623" s="77" t="s">
        <v>349</v>
      </c>
      <c r="B623" s="77" t="s">
        <v>405</v>
      </c>
      <c r="C623" s="77" t="s">
        <v>381</v>
      </c>
      <c r="D623" s="77"/>
      <c r="E623" s="77" t="s">
        <v>396</v>
      </c>
      <c r="F623" s="77"/>
      <c r="G623" s="81">
        <v>10002654</v>
      </c>
      <c r="H623" s="81">
        <v>18951517</v>
      </c>
      <c r="I623" s="77" t="s">
        <v>417</v>
      </c>
      <c r="J623" s="81">
        <v>3</v>
      </c>
      <c r="K623" s="81">
        <v>22</v>
      </c>
      <c r="L623" s="126">
        <v>-40000</v>
      </c>
      <c r="M623" s="82">
        <v>44651</v>
      </c>
      <c r="N623" s="82">
        <v>44651</v>
      </c>
      <c r="O623" s="82">
        <v>44610</v>
      </c>
      <c r="P623" s="77" t="s">
        <v>777</v>
      </c>
      <c r="Q623" s="77" t="s">
        <v>778</v>
      </c>
      <c r="R623" s="77"/>
      <c r="S623" s="77">
        <v>0</v>
      </c>
      <c r="T623" s="77" t="s">
        <v>779</v>
      </c>
      <c r="U623" s="77"/>
      <c r="V623" s="77"/>
      <c r="W623" s="77" t="s">
        <v>421</v>
      </c>
      <c r="X623" s="77"/>
      <c r="Y623" s="77" t="s">
        <v>389</v>
      </c>
      <c r="Z623" s="77" t="s">
        <v>390</v>
      </c>
      <c r="AA623" s="77" t="s">
        <v>422</v>
      </c>
      <c r="AB623" s="77" t="s">
        <v>392</v>
      </c>
      <c r="AC623" s="77" t="s">
        <v>411</v>
      </c>
      <c r="AD623" s="77" t="s">
        <v>780</v>
      </c>
      <c r="AE623" s="77"/>
      <c r="AF623" s="77"/>
    </row>
    <row r="624" spans="1:32" x14ac:dyDescent="0.35">
      <c r="A624" s="77" t="s">
        <v>349</v>
      </c>
      <c r="B624" s="77" t="s">
        <v>405</v>
      </c>
      <c r="C624" s="77" t="s">
        <v>381</v>
      </c>
      <c r="D624" s="77"/>
      <c r="E624" s="77" t="s">
        <v>396</v>
      </c>
      <c r="F624" s="77"/>
      <c r="G624" s="81">
        <v>10003937</v>
      </c>
      <c r="H624" s="81">
        <v>18955630</v>
      </c>
      <c r="I624" s="77" t="s">
        <v>417</v>
      </c>
      <c r="J624" s="81">
        <v>3</v>
      </c>
      <c r="K624" s="81">
        <v>22</v>
      </c>
      <c r="L624" s="126">
        <v>-30000</v>
      </c>
      <c r="M624" s="82">
        <v>44651</v>
      </c>
      <c r="N624" s="82">
        <v>44651</v>
      </c>
      <c r="O624" s="82">
        <v>44615</v>
      </c>
      <c r="P624" s="77" t="s">
        <v>781</v>
      </c>
      <c r="Q624" s="77" t="s">
        <v>781</v>
      </c>
      <c r="R624" s="77"/>
      <c r="S624" s="77">
        <v>0</v>
      </c>
      <c r="T624" s="77" t="s">
        <v>410</v>
      </c>
      <c r="U624" s="77"/>
      <c r="V624" s="77"/>
      <c r="W624" s="77" t="s">
        <v>421</v>
      </c>
      <c r="X624" s="77"/>
      <c r="Y624" s="77" t="s">
        <v>389</v>
      </c>
      <c r="Z624" s="77" t="s">
        <v>390</v>
      </c>
      <c r="AA624" s="77" t="s">
        <v>422</v>
      </c>
      <c r="AB624" s="77" t="s">
        <v>392</v>
      </c>
      <c r="AC624" s="77" t="s">
        <v>411</v>
      </c>
      <c r="AD624" s="77" t="s">
        <v>406</v>
      </c>
      <c r="AE624" s="77"/>
      <c r="AF624" s="77"/>
    </row>
    <row r="625" spans="1:32" x14ac:dyDescent="0.35">
      <c r="A625" s="77" t="s">
        <v>347</v>
      </c>
      <c r="B625" s="77" t="s">
        <v>534</v>
      </c>
      <c r="C625" s="77" t="s">
        <v>381</v>
      </c>
      <c r="D625" s="77"/>
      <c r="E625" s="77" t="s">
        <v>382</v>
      </c>
      <c r="F625" s="77"/>
      <c r="G625" s="81">
        <v>10012406</v>
      </c>
      <c r="H625" s="81">
        <v>1429015</v>
      </c>
      <c r="I625" s="77" t="s">
        <v>383</v>
      </c>
      <c r="J625" s="81">
        <v>3</v>
      </c>
      <c r="K625" s="81">
        <v>22</v>
      </c>
      <c r="L625" s="126">
        <v>239840</v>
      </c>
      <c r="M625" s="82">
        <v>44405</v>
      </c>
      <c r="N625" s="82">
        <v>44634</v>
      </c>
      <c r="O625" s="82">
        <v>44634</v>
      </c>
      <c r="P625" s="77" t="s">
        <v>782</v>
      </c>
      <c r="Q625" s="77" t="s">
        <v>783</v>
      </c>
      <c r="R625" s="77" t="s">
        <v>784</v>
      </c>
      <c r="S625" s="77" t="s">
        <v>785</v>
      </c>
      <c r="T625" s="77" t="s">
        <v>786</v>
      </c>
      <c r="U625" s="77"/>
      <c r="V625" s="77"/>
      <c r="W625" s="77"/>
      <c r="X625" s="77"/>
      <c r="Y625" s="77" t="s">
        <v>389</v>
      </c>
      <c r="Z625" s="77" t="s">
        <v>390</v>
      </c>
      <c r="AA625" s="77" t="s">
        <v>391</v>
      </c>
      <c r="AB625" s="77" t="s">
        <v>392</v>
      </c>
      <c r="AC625" s="77" t="s">
        <v>540</v>
      </c>
      <c r="AD625" s="77" t="s">
        <v>787</v>
      </c>
      <c r="AE625" s="77"/>
      <c r="AF625" s="77"/>
    </row>
    <row r="626" spans="1:32" x14ac:dyDescent="0.35">
      <c r="A626" s="77" t="s">
        <v>347</v>
      </c>
      <c r="B626" s="77" t="s">
        <v>534</v>
      </c>
      <c r="C626" s="77" t="s">
        <v>381</v>
      </c>
      <c r="D626" s="77"/>
      <c r="E626" s="77" t="s">
        <v>396</v>
      </c>
      <c r="F626" s="77"/>
      <c r="G626" s="81">
        <v>10003237</v>
      </c>
      <c r="H626" s="81">
        <v>18952821</v>
      </c>
      <c r="I626" s="77" t="s">
        <v>417</v>
      </c>
      <c r="J626" s="81">
        <v>3</v>
      </c>
      <c r="K626" s="81">
        <v>22</v>
      </c>
      <c r="L626" s="126">
        <v>-298100</v>
      </c>
      <c r="M626" s="82">
        <v>44651</v>
      </c>
      <c r="N626" s="82">
        <v>44651</v>
      </c>
      <c r="O626" s="82">
        <v>44614</v>
      </c>
      <c r="P626" s="77" t="s">
        <v>788</v>
      </c>
      <c r="Q626" s="77" t="s">
        <v>789</v>
      </c>
      <c r="R626" s="77"/>
      <c r="S626" s="77">
        <v>0</v>
      </c>
      <c r="T626" s="77" t="s">
        <v>790</v>
      </c>
      <c r="U626" s="77"/>
      <c r="V626" s="77"/>
      <c r="W626" s="77" t="s">
        <v>437</v>
      </c>
      <c r="X626" s="77"/>
      <c r="Y626" s="77" t="s">
        <v>389</v>
      </c>
      <c r="Z626" s="77" t="s">
        <v>390</v>
      </c>
      <c r="AA626" s="77" t="s">
        <v>791</v>
      </c>
      <c r="AB626" s="77" t="s">
        <v>392</v>
      </c>
      <c r="AC626" s="77" t="s">
        <v>540</v>
      </c>
      <c r="AD626" s="77" t="s">
        <v>792</v>
      </c>
      <c r="AE626" s="77"/>
      <c r="AF626" s="77"/>
    </row>
    <row r="627" spans="1:32" x14ac:dyDescent="0.35">
      <c r="A627" s="77" t="s">
        <v>347</v>
      </c>
      <c r="B627" s="77" t="s">
        <v>534</v>
      </c>
      <c r="C627" s="77" t="s">
        <v>381</v>
      </c>
      <c r="D627" s="77"/>
      <c r="E627" s="77" t="s">
        <v>396</v>
      </c>
      <c r="F627" s="77"/>
      <c r="G627" s="81">
        <v>10003237</v>
      </c>
      <c r="H627" s="81">
        <v>18952821</v>
      </c>
      <c r="I627" s="77" t="s">
        <v>417</v>
      </c>
      <c r="J627" s="81">
        <v>3</v>
      </c>
      <c r="K627" s="81">
        <v>22</v>
      </c>
      <c r="L627" s="126">
        <v>-630430</v>
      </c>
      <c r="M627" s="82">
        <v>44651</v>
      </c>
      <c r="N627" s="82">
        <v>44651</v>
      </c>
      <c r="O627" s="82">
        <v>44614</v>
      </c>
      <c r="P627" s="77" t="s">
        <v>793</v>
      </c>
      <c r="Q627" s="77" t="s">
        <v>789</v>
      </c>
      <c r="R627" s="77"/>
      <c r="S627" s="77">
        <v>0</v>
      </c>
      <c r="T627" s="77" t="s">
        <v>794</v>
      </c>
      <c r="U627" s="77"/>
      <c r="V627" s="77"/>
      <c r="W627" s="77" t="s">
        <v>437</v>
      </c>
      <c r="X627" s="77"/>
      <c r="Y627" s="77" t="s">
        <v>389</v>
      </c>
      <c r="Z627" s="77" t="s">
        <v>390</v>
      </c>
      <c r="AA627" s="77" t="s">
        <v>791</v>
      </c>
      <c r="AB627" s="77" t="s">
        <v>392</v>
      </c>
      <c r="AC627" s="77" t="s">
        <v>540</v>
      </c>
      <c r="AD627" s="77" t="s">
        <v>795</v>
      </c>
      <c r="AE627" s="77"/>
      <c r="AF627" s="77"/>
    </row>
    <row r="628" spans="1:32" x14ac:dyDescent="0.35">
      <c r="A628" s="77" t="s">
        <v>346</v>
      </c>
      <c r="B628" s="77" t="s">
        <v>796</v>
      </c>
      <c r="C628" s="77" t="s">
        <v>381</v>
      </c>
      <c r="D628" s="77"/>
      <c r="E628" s="77" t="s">
        <v>382</v>
      </c>
      <c r="F628" s="77"/>
      <c r="G628" s="81">
        <v>10014075</v>
      </c>
      <c r="H628" s="81">
        <v>1429320</v>
      </c>
      <c r="I628" s="77" t="s">
        <v>383</v>
      </c>
      <c r="J628" s="81">
        <v>3</v>
      </c>
      <c r="K628" s="81">
        <v>22</v>
      </c>
      <c r="L628" s="126">
        <v>21535.88</v>
      </c>
      <c r="M628" s="82">
        <v>44586</v>
      </c>
      <c r="N628" s="82">
        <v>44637</v>
      </c>
      <c r="O628" s="82">
        <v>44637</v>
      </c>
      <c r="P628" s="77" t="s">
        <v>797</v>
      </c>
      <c r="Q628" s="77" t="s">
        <v>153</v>
      </c>
      <c r="R628" s="77" t="s">
        <v>798</v>
      </c>
      <c r="S628" s="77" t="s">
        <v>799</v>
      </c>
      <c r="T628" s="77" t="s">
        <v>800</v>
      </c>
      <c r="U628" s="77"/>
      <c r="V628" s="77"/>
      <c r="W628" s="77"/>
      <c r="X628" s="77"/>
      <c r="Y628" s="77" t="s">
        <v>389</v>
      </c>
      <c r="Z628" s="77" t="s">
        <v>390</v>
      </c>
      <c r="AA628" s="77" t="s">
        <v>391</v>
      </c>
      <c r="AB628" s="77" t="s">
        <v>392</v>
      </c>
      <c r="AC628" s="77" t="s">
        <v>801</v>
      </c>
      <c r="AD628" s="77"/>
      <c r="AE628" s="77"/>
      <c r="AF628" s="77"/>
    </row>
    <row r="629" spans="1:32" x14ac:dyDescent="0.35">
      <c r="A629" s="77" t="s">
        <v>349</v>
      </c>
      <c r="B629" s="77" t="s">
        <v>423</v>
      </c>
      <c r="C629" s="77" t="s">
        <v>381</v>
      </c>
      <c r="D629" s="77"/>
      <c r="E629" s="77" t="s">
        <v>382</v>
      </c>
      <c r="F629" s="77"/>
      <c r="G629" s="81">
        <v>10009705</v>
      </c>
      <c r="H629" s="81">
        <v>1427422</v>
      </c>
      <c r="I629" s="77" t="s">
        <v>383</v>
      </c>
      <c r="J629" s="81">
        <v>3</v>
      </c>
      <c r="K629" s="81">
        <v>22</v>
      </c>
      <c r="L629" s="126">
        <v>37500</v>
      </c>
      <c r="M629" s="82">
        <v>44608</v>
      </c>
      <c r="N629" s="82">
        <v>44630</v>
      </c>
      <c r="O629" s="82">
        <v>44630</v>
      </c>
      <c r="P629" s="77" t="s">
        <v>802</v>
      </c>
      <c r="Q629" s="77" t="s">
        <v>225</v>
      </c>
      <c r="R629" s="77" t="s">
        <v>803</v>
      </c>
      <c r="S629" s="77" t="s">
        <v>804</v>
      </c>
      <c r="T629" s="77" t="s">
        <v>805</v>
      </c>
      <c r="U629" s="77"/>
      <c r="V629" s="77"/>
      <c r="W629" s="77"/>
      <c r="X629" s="77"/>
      <c r="Y629" s="77" t="s">
        <v>389</v>
      </c>
      <c r="Z629" s="77" t="s">
        <v>390</v>
      </c>
      <c r="AA629" s="77" t="s">
        <v>391</v>
      </c>
      <c r="AB629" s="77" t="s">
        <v>392</v>
      </c>
      <c r="AC629" s="77" t="s">
        <v>427</v>
      </c>
      <c r="AD629" s="77" t="s">
        <v>806</v>
      </c>
      <c r="AE629" s="77"/>
      <c r="AF629" s="77"/>
    </row>
    <row r="630" spans="1:32" x14ac:dyDescent="0.35">
      <c r="A630" s="77" t="s">
        <v>349</v>
      </c>
      <c r="B630" s="77" t="s">
        <v>423</v>
      </c>
      <c r="C630" s="77" t="s">
        <v>381</v>
      </c>
      <c r="D630" s="77"/>
      <c r="E630" s="77" t="s">
        <v>382</v>
      </c>
      <c r="F630" s="77"/>
      <c r="G630" s="81">
        <v>10014210</v>
      </c>
      <c r="H630" s="81">
        <v>1429446</v>
      </c>
      <c r="I630" s="77" t="s">
        <v>383</v>
      </c>
      <c r="J630" s="81">
        <v>3</v>
      </c>
      <c r="K630" s="81">
        <v>22</v>
      </c>
      <c r="L630" s="126">
        <v>70500</v>
      </c>
      <c r="M630" s="82">
        <v>44614</v>
      </c>
      <c r="N630" s="82">
        <v>44637</v>
      </c>
      <c r="O630" s="82">
        <v>44637</v>
      </c>
      <c r="P630" s="77" t="s">
        <v>807</v>
      </c>
      <c r="Q630" s="77" t="s">
        <v>808</v>
      </c>
      <c r="R630" s="77" t="s">
        <v>809</v>
      </c>
      <c r="S630" s="77" t="s">
        <v>810</v>
      </c>
      <c r="T630" s="77" t="s">
        <v>811</v>
      </c>
      <c r="U630" s="77"/>
      <c r="V630" s="77"/>
      <c r="W630" s="77"/>
      <c r="X630" s="77"/>
      <c r="Y630" s="77" t="s">
        <v>389</v>
      </c>
      <c r="Z630" s="77" t="s">
        <v>390</v>
      </c>
      <c r="AA630" s="77" t="s">
        <v>391</v>
      </c>
      <c r="AB630" s="77" t="s">
        <v>392</v>
      </c>
      <c r="AC630" s="77" t="s">
        <v>427</v>
      </c>
      <c r="AD630" s="77" t="s">
        <v>812</v>
      </c>
      <c r="AE630" s="77"/>
      <c r="AF630" s="77"/>
    </row>
    <row r="631" spans="1:32" x14ac:dyDescent="0.35">
      <c r="A631" s="77" t="s">
        <v>349</v>
      </c>
      <c r="B631" s="77" t="s">
        <v>423</v>
      </c>
      <c r="C631" s="77" t="s">
        <v>381</v>
      </c>
      <c r="D631" s="77"/>
      <c r="E631" s="77" t="s">
        <v>382</v>
      </c>
      <c r="F631" s="77"/>
      <c r="G631" s="81">
        <v>10018228</v>
      </c>
      <c r="H631" s="81">
        <v>1430571</v>
      </c>
      <c r="I631" s="77" t="s">
        <v>383</v>
      </c>
      <c r="J631" s="81">
        <v>3</v>
      </c>
      <c r="K631" s="81">
        <v>22</v>
      </c>
      <c r="L631" s="126">
        <v>381700</v>
      </c>
      <c r="M631" s="82">
        <v>44610</v>
      </c>
      <c r="N631" s="82">
        <v>44645</v>
      </c>
      <c r="O631" s="82">
        <v>44645</v>
      </c>
      <c r="P631" s="77" t="s">
        <v>813</v>
      </c>
      <c r="Q631" s="77" t="s">
        <v>213</v>
      </c>
      <c r="R631" s="77" t="s">
        <v>814</v>
      </c>
      <c r="S631" s="77" t="s">
        <v>538</v>
      </c>
      <c r="T631" s="77" t="s">
        <v>815</v>
      </c>
      <c r="U631" s="77"/>
      <c r="V631" s="77"/>
      <c r="W631" s="77"/>
      <c r="X631" s="77"/>
      <c r="Y631" s="77" t="s">
        <v>389</v>
      </c>
      <c r="Z631" s="77" t="s">
        <v>390</v>
      </c>
      <c r="AA631" s="77" t="s">
        <v>391</v>
      </c>
      <c r="AB631" s="77" t="s">
        <v>392</v>
      </c>
      <c r="AC631" s="77" t="s">
        <v>427</v>
      </c>
      <c r="AD631" s="77" t="s">
        <v>816</v>
      </c>
      <c r="AE631" s="77"/>
      <c r="AF631" s="77"/>
    </row>
    <row r="632" spans="1:32" x14ac:dyDescent="0.35">
      <c r="A632" s="77" t="s">
        <v>347</v>
      </c>
      <c r="B632" s="77" t="s">
        <v>817</v>
      </c>
      <c r="C632" s="77" t="s">
        <v>381</v>
      </c>
      <c r="D632" s="77"/>
      <c r="E632" s="77" t="s">
        <v>382</v>
      </c>
      <c r="F632" s="77"/>
      <c r="G632" s="81">
        <v>10008539</v>
      </c>
      <c r="H632" s="81">
        <v>1426270</v>
      </c>
      <c r="I632" s="77" t="s">
        <v>383</v>
      </c>
      <c r="J632" s="81">
        <v>3</v>
      </c>
      <c r="K632" s="81">
        <v>22</v>
      </c>
      <c r="L632" s="126">
        <v>95000</v>
      </c>
      <c r="M632" s="82">
        <v>44627</v>
      </c>
      <c r="N632" s="82">
        <v>44630</v>
      </c>
      <c r="O632" s="82">
        <v>44630</v>
      </c>
      <c r="P632" s="77" t="s">
        <v>818</v>
      </c>
      <c r="Q632" s="77" t="s">
        <v>275</v>
      </c>
      <c r="R632" s="77" t="s">
        <v>819</v>
      </c>
      <c r="S632" s="77" t="s">
        <v>820</v>
      </c>
      <c r="T632" s="77" t="s">
        <v>821</v>
      </c>
      <c r="U632" s="77"/>
      <c r="V632" s="77"/>
      <c r="W632" s="77"/>
      <c r="X632" s="77"/>
      <c r="Y632" s="77" t="s">
        <v>389</v>
      </c>
      <c r="Z632" s="77" t="s">
        <v>390</v>
      </c>
      <c r="AA632" s="77" t="s">
        <v>391</v>
      </c>
      <c r="AB632" s="77" t="s">
        <v>392</v>
      </c>
      <c r="AC632" s="77" t="s">
        <v>822</v>
      </c>
      <c r="AD632" s="77" t="s">
        <v>823</v>
      </c>
      <c r="AE632" s="77"/>
      <c r="AF632" s="77"/>
    </row>
    <row r="633" spans="1:32" x14ac:dyDescent="0.35">
      <c r="A633" s="77" t="s">
        <v>347</v>
      </c>
      <c r="B633" s="77" t="s">
        <v>817</v>
      </c>
      <c r="C633" s="77" t="s">
        <v>381</v>
      </c>
      <c r="D633" s="77"/>
      <c r="E633" s="77" t="s">
        <v>396</v>
      </c>
      <c r="F633" s="77"/>
      <c r="G633" s="81">
        <v>10003237</v>
      </c>
      <c r="H633" s="81">
        <v>18952821</v>
      </c>
      <c r="I633" s="77" t="s">
        <v>417</v>
      </c>
      <c r="J633" s="81">
        <v>3</v>
      </c>
      <c r="K633" s="81">
        <v>22</v>
      </c>
      <c r="L633" s="126">
        <v>-125000</v>
      </c>
      <c r="M633" s="82">
        <v>44651</v>
      </c>
      <c r="N633" s="82">
        <v>44651</v>
      </c>
      <c r="O633" s="82">
        <v>44614</v>
      </c>
      <c r="P633" s="77" t="s">
        <v>824</v>
      </c>
      <c r="Q633" s="77" t="s">
        <v>789</v>
      </c>
      <c r="R633" s="77"/>
      <c r="S633" s="77">
        <v>0</v>
      </c>
      <c r="T633" s="77" t="s">
        <v>825</v>
      </c>
      <c r="U633" s="77"/>
      <c r="V633" s="77"/>
      <c r="W633" s="77" t="s">
        <v>437</v>
      </c>
      <c r="X633" s="77"/>
      <c r="Y633" s="77" t="s">
        <v>389</v>
      </c>
      <c r="Z633" s="77" t="s">
        <v>390</v>
      </c>
      <c r="AA633" s="77" t="s">
        <v>791</v>
      </c>
      <c r="AB633" s="77" t="s">
        <v>392</v>
      </c>
      <c r="AC633" s="77" t="s">
        <v>822</v>
      </c>
      <c r="AD633" s="77" t="s">
        <v>826</v>
      </c>
      <c r="AE633" s="77"/>
      <c r="AF633" s="77"/>
    </row>
    <row r="634" spans="1:32" x14ac:dyDescent="0.35">
      <c r="A634" s="77" t="s">
        <v>347</v>
      </c>
      <c r="B634" s="77" t="s">
        <v>817</v>
      </c>
      <c r="C634" s="77" t="s">
        <v>381</v>
      </c>
      <c r="D634" s="77"/>
      <c r="E634" s="77" t="s">
        <v>396</v>
      </c>
      <c r="F634" s="77"/>
      <c r="G634" s="81">
        <v>10003237</v>
      </c>
      <c r="H634" s="81">
        <v>18952821</v>
      </c>
      <c r="I634" s="77" t="s">
        <v>417</v>
      </c>
      <c r="J634" s="81">
        <v>3</v>
      </c>
      <c r="K634" s="81">
        <v>22</v>
      </c>
      <c r="L634" s="126">
        <v>-186050</v>
      </c>
      <c r="M634" s="82">
        <v>44651</v>
      </c>
      <c r="N634" s="82">
        <v>44651</v>
      </c>
      <c r="O634" s="82">
        <v>44614</v>
      </c>
      <c r="P634" s="77" t="s">
        <v>827</v>
      </c>
      <c r="Q634" s="77" t="s">
        <v>789</v>
      </c>
      <c r="R634" s="77"/>
      <c r="S634" s="77">
        <v>0</v>
      </c>
      <c r="T634" s="77" t="s">
        <v>828</v>
      </c>
      <c r="U634" s="77"/>
      <c r="V634" s="77"/>
      <c r="W634" s="77" t="s">
        <v>437</v>
      </c>
      <c r="X634" s="77"/>
      <c r="Y634" s="77" t="s">
        <v>389</v>
      </c>
      <c r="Z634" s="77" t="s">
        <v>390</v>
      </c>
      <c r="AA634" s="77" t="s">
        <v>791</v>
      </c>
      <c r="AB634" s="77" t="s">
        <v>392</v>
      </c>
      <c r="AC634" s="77" t="s">
        <v>822</v>
      </c>
      <c r="AD634" s="77" t="s">
        <v>829</v>
      </c>
      <c r="AE634" s="77"/>
      <c r="AF634" s="77"/>
    </row>
    <row r="635" spans="1:32" x14ac:dyDescent="0.35">
      <c r="A635" s="78" t="s">
        <v>346</v>
      </c>
      <c r="B635" s="78" t="s">
        <v>644</v>
      </c>
      <c r="C635" s="78" t="s">
        <v>381</v>
      </c>
      <c r="D635" s="78"/>
      <c r="E635" s="78" t="s">
        <v>382</v>
      </c>
      <c r="F635" s="78"/>
      <c r="G635" s="81">
        <v>10016966</v>
      </c>
      <c r="H635" s="81">
        <v>1430217</v>
      </c>
      <c r="I635" s="77" t="s">
        <v>383</v>
      </c>
      <c r="J635" s="81">
        <v>3</v>
      </c>
      <c r="K635" s="81">
        <v>22</v>
      </c>
      <c r="L635" s="127">
        <v>150000</v>
      </c>
      <c r="M635" s="83">
        <v>44480</v>
      </c>
      <c r="N635" s="83">
        <v>44644</v>
      </c>
      <c r="O635" s="83">
        <v>44644</v>
      </c>
      <c r="P635" s="78" t="s">
        <v>830</v>
      </c>
      <c r="Q635" s="78" t="s">
        <v>831</v>
      </c>
      <c r="R635" s="78" t="s">
        <v>832</v>
      </c>
      <c r="S635" s="78" t="s">
        <v>833</v>
      </c>
      <c r="T635" s="78" t="s">
        <v>834</v>
      </c>
      <c r="U635" s="78"/>
      <c r="V635" s="78"/>
      <c r="W635" s="78"/>
      <c r="X635" s="78"/>
      <c r="Y635" s="78" t="s">
        <v>389</v>
      </c>
      <c r="Z635" s="78" t="s">
        <v>390</v>
      </c>
      <c r="AA635" s="78" t="s">
        <v>391</v>
      </c>
      <c r="AB635" s="78" t="s">
        <v>392</v>
      </c>
      <c r="AC635" s="78" t="s">
        <v>649</v>
      </c>
      <c r="AD635" s="78" t="s">
        <v>835</v>
      </c>
      <c r="AE635" s="78"/>
      <c r="AF635" s="78"/>
    </row>
    <row r="636" spans="1:32" x14ac:dyDescent="0.35">
      <c r="A636" s="79" t="s">
        <v>350</v>
      </c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128">
        <v>-2961930.53</v>
      </c>
      <c r="M636" s="110"/>
      <c r="N636" s="110"/>
      <c r="O636" s="110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</row>
    <row r="637" spans="1:32" x14ac:dyDescent="0.35">
      <c r="G637" s="86"/>
      <c r="H637" s="86"/>
      <c r="J637" s="86"/>
      <c r="K637" s="86"/>
    </row>
    <row r="638" spans="1:32" ht="21" x14ac:dyDescent="0.35">
      <c r="A638" s="75" t="s">
        <v>345</v>
      </c>
      <c r="B638" s="75" t="s">
        <v>306</v>
      </c>
      <c r="C638" s="75" t="s">
        <v>351</v>
      </c>
      <c r="D638" s="75" t="s">
        <v>352</v>
      </c>
      <c r="E638" s="75" t="s">
        <v>353</v>
      </c>
      <c r="F638" s="75" t="s">
        <v>354</v>
      </c>
      <c r="G638" s="75" t="s">
        <v>355</v>
      </c>
      <c r="H638" s="75" t="s">
        <v>356</v>
      </c>
      <c r="I638" s="75" t="s">
        <v>357</v>
      </c>
      <c r="J638" s="75" t="s">
        <v>358</v>
      </c>
      <c r="K638" s="75" t="s">
        <v>359</v>
      </c>
      <c r="L638" s="125" t="s">
        <v>360</v>
      </c>
      <c r="M638" s="109" t="s">
        <v>362</v>
      </c>
      <c r="N638" s="109" t="s">
        <v>10</v>
      </c>
      <c r="O638" s="109" t="s">
        <v>363</v>
      </c>
      <c r="P638" s="75" t="s">
        <v>364</v>
      </c>
      <c r="Q638" s="75" t="s">
        <v>365</v>
      </c>
      <c r="R638" s="75" t="s">
        <v>366</v>
      </c>
      <c r="S638" s="75" t="s">
        <v>367</v>
      </c>
      <c r="T638" s="75" t="s">
        <v>368</v>
      </c>
      <c r="U638" s="75" t="s">
        <v>369</v>
      </c>
      <c r="V638" s="75" t="s">
        <v>370</v>
      </c>
      <c r="W638" s="75" t="s">
        <v>371</v>
      </c>
      <c r="X638" s="75" t="s">
        <v>372</v>
      </c>
      <c r="Y638" s="75" t="s">
        <v>373</v>
      </c>
      <c r="Z638" s="75" t="s">
        <v>374</v>
      </c>
      <c r="AA638" s="75" t="s">
        <v>375</v>
      </c>
      <c r="AB638" s="75" t="s">
        <v>376</v>
      </c>
      <c r="AC638" s="75" t="s">
        <v>377</v>
      </c>
      <c r="AD638" s="75" t="s">
        <v>361</v>
      </c>
      <c r="AE638" s="75" t="s">
        <v>378</v>
      </c>
      <c r="AF638" s="75" t="s">
        <v>379</v>
      </c>
    </row>
    <row r="639" spans="1:32" x14ac:dyDescent="0.35">
      <c r="A639" s="77" t="s">
        <v>349</v>
      </c>
      <c r="B639" s="77" t="s">
        <v>380</v>
      </c>
      <c r="C639" s="77" t="s">
        <v>381</v>
      </c>
      <c r="D639" s="77"/>
      <c r="E639" s="77" t="s">
        <v>382</v>
      </c>
      <c r="F639" s="77"/>
      <c r="G639" s="81">
        <v>10028752</v>
      </c>
      <c r="H639" s="81">
        <v>1433510</v>
      </c>
      <c r="I639" s="77" t="s">
        <v>383</v>
      </c>
      <c r="J639" s="81">
        <v>4</v>
      </c>
      <c r="K639" s="81">
        <v>22</v>
      </c>
      <c r="L639" s="126">
        <v>21642.5</v>
      </c>
      <c r="M639" s="82">
        <v>44655</v>
      </c>
      <c r="N639" s="82">
        <v>44673</v>
      </c>
      <c r="O639" s="82">
        <v>44673</v>
      </c>
      <c r="P639" s="77" t="s">
        <v>385</v>
      </c>
      <c r="Q639" s="77" t="s">
        <v>101</v>
      </c>
      <c r="R639" s="77" t="s">
        <v>836</v>
      </c>
      <c r="S639" s="77" t="s">
        <v>387</v>
      </c>
      <c r="T639" s="77" t="s">
        <v>388</v>
      </c>
      <c r="U639" s="77"/>
      <c r="V639" s="77"/>
      <c r="W639" s="77"/>
      <c r="X639" s="77"/>
      <c r="Y639" s="77" t="s">
        <v>389</v>
      </c>
      <c r="Z639" s="77" t="s">
        <v>390</v>
      </c>
      <c r="AA639" s="77" t="s">
        <v>391</v>
      </c>
      <c r="AB639" s="77" t="s">
        <v>392</v>
      </c>
      <c r="AC639" s="77" t="s">
        <v>393</v>
      </c>
      <c r="AD639" s="77" t="s">
        <v>384</v>
      </c>
      <c r="AE639" s="77"/>
      <c r="AF639" s="77"/>
    </row>
    <row r="640" spans="1:32" x14ac:dyDescent="0.35">
      <c r="A640" s="77" t="s">
        <v>349</v>
      </c>
      <c r="B640" s="77" t="s">
        <v>380</v>
      </c>
      <c r="C640" s="77" t="s">
        <v>381</v>
      </c>
      <c r="D640" s="77"/>
      <c r="E640" s="77" t="s">
        <v>396</v>
      </c>
      <c r="F640" s="77"/>
      <c r="G640" s="81">
        <v>10024017</v>
      </c>
      <c r="H640" s="81">
        <v>18965781</v>
      </c>
      <c r="I640" s="77" t="s">
        <v>417</v>
      </c>
      <c r="J640" s="81">
        <v>4</v>
      </c>
      <c r="K640" s="81">
        <v>22</v>
      </c>
      <c r="L640" s="126">
        <v>-167140.32</v>
      </c>
      <c r="M640" s="82">
        <v>44681</v>
      </c>
      <c r="N640" s="82">
        <v>44681</v>
      </c>
      <c r="O640" s="82">
        <v>44662</v>
      </c>
      <c r="P640" s="77" t="s">
        <v>837</v>
      </c>
      <c r="Q640" s="77" t="s">
        <v>838</v>
      </c>
      <c r="R640" s="77"/>
      <c r="S640" s="77">
        <v>0</v>
      </c>
      <c r="T640" s="77" t="s">
        <v>839</v>
      </c>
      <c r="U640" s="77"/>
      <c r="V640" s="77"/>
      <c r="W640" s="77"/>
      <c r="X640" s="77"/>
      <c r="Y640" s="77" t="s">
        <v>389</v>
      </c>
      <c r="Z640" s="77" t="s">
        <v>390</v>
      </c>
      <c r="AA640" s="77" t="s">
        <v>721</v>
      </c>
      <c r="AB640" s="77" t="s">
        <v>392</v>
      </c>
      <c r="AC640" s="77" t="s">
        <v>393</v>
      </c>
      <c r="AD640" s="77" t="s">
        <v>840</v>
      </c>
      <c r="AE640" s="77"/>
      <c r="AF640" s="77"/>
    </row>
    <row r="641" spans="1:32" x14ac:dyDescent="0.35">
      <c r="A641" s="77" t="s">
        <v>349</v>
      </c>
      <c r="B641" s="77" t="s">
        <v>395</v>
      </c>
      <c r="C641" s="77" t="s">
        <v>381</v>
      </c>
      <c r="D641" s="77"/>
      <c r="E641" s="77" t="s">
        <v>382</v>
      </c>
      <c r="F641" s="77"/>
      <c r="G641" s="81">
        <v>10028197</v>
      </c>
      <c r="H641" s="81">
        <v>1433238</v>
      </c>
      <c r="I641" s="77" t="s">
        <v>383</v>
      </c>
      <c r="J641" s="81">
        <v>4</v>
      </c>
      <c r="K641" s="81">
        <v>22</v>
      </c>
      <c r="L641" s="126">
        <v>282800</v>
      </c>
      <c r="M641" s="82">
        <v>44652</v>
      </c>
      <c r="N641" s="82">
        <v>44672</v>
      </c>
      <c r="O641" s="82">
        <v>44672</v>
      </c>
      <c r="P641" s="77" t="s">
        <v>841</v>
      </c>
      <c r="Q641" s="77" t="s">
        <v>89</v>
      </c>
      <c r="R641" s="77" t="s">
        <v>842</v>
      </c>
      <c r="S641" s="77" t="s">
        <v>843</v>
      </c>
      <c r="T641" s="77" t="s">
        <v>844</v>
      </c>
      <c r="U641" s="77"/>
      <c r="V641" s="77"/>
      <c r="W641" s="77"/>
      <c r="X641" s="77"/>
      <c r="Y641" s="77" t="s">
        <v>389</v>
      </c>
      <c r="Z641" s="77" t="s">
        <v>390</v>
      </c>
      <c r="AA641" s="77" t="s">
        <v>391</v>
      </c>
      <c r="AB641" s="77" t="s">
        <v>392</v>
      </c>
      <c r="AC641" s="77" t="s">
        <v>404</v>
      </c>
      <c r="AD641" s="77" t="s">
        <v>845</v>
      </c>
      <c r="AE641" s="77"/>
      <c r="AF641" s="77"/>
    </row>
    <row r="642" spans="1:32" x14ac:dyDescent="0.35">
      <c r="A642" s="77" t="s">
        <v>349</v>
      </c>
      <c r="B642" s="77" t="s">
        <v>395</v>
      </c>
      <c r="C642" s="77" t="s">
        <v>381</v>
      </c>
      <c r="D642" s="77"/>
      <c r="E642" s="77" t="s">
        <v>382</v>
      </c>
      <c r="F642" s="77"/>
      <c r="G642" s="81">
        <v>10030026</v>
      </c>
      <c r="H642" s="81">
        <v>1433973</v>
      </c>
      <c r="I642" s="77" t="s">
        <v>383</v>
      </c>
      <c r="J642" s="81">
        <v>4</v>
      </c>
      <c r="K642" s="81">
        <v>22</v>
      </c>
      <c r="L642" s="126">
        <v>462857.14</v>
      </c>
      <c r="M642" s="82">
        <v>44655</v>
      </c>
      <c r="N642" s="82">
        <v>44677</v>
      </c>
      <c r="O642" s="82">
        <v>44677</v>
      </c>
      <c r="P642" s="77" t="s">
        <v>633</v>
      </c>
      <c r="Q642" s="77" t="s">
        <v>154</v>
      </c>
      <c r="R642" s="77" t="s">
        <v>846</v>
      </c>
      <c r="S642" s="77" t="s">
        <v>635</v>
      </c>
      <c r="T642" s="77" t="s">
        <v>636</v>
      </c>
      <c r="U642" s="77"/>
      <c r="V642" s="77"/>
      <c r="W642" s="77"/>
      <c r="X642" s="77"/>
      <c r="Y642" s="77" t="s">
        <v>389</v>
      </c>
      <c r="Z642" s="77" t="s">
        <v>390</v>
      </c>
      <c r="AA642" s="77" t="s">
        <v>391</v>
      </c>
      <c r="AB642" s="77" t="s">
        <v>392</v>
      </c>
      <c r="AC642" s="77" t="s">
        <v>404</v>
      </c>
      <c r="AD642" s="77" t="s">
        <v>637</v>
      </c>
      <c r="AE642" s="77"/>
      <c r="AF642" s="77"/>
    </row>
    <row r="643" spans="1:32" x14ac:dyDescent="0.35">
      <c r="A643" s="77" t="s">
        <v>349</v>
      </c>
      <c r="B643" s="77" t="s">
        <v>395</v>
      </c>
      <c r="C643" s="77" t="s">
        <v>381</v>
      </c>
      <c r="D643" s="77"/>
      <c r="E643" s="77" t="s">
        <v>396</v>
      </c>
      <c r="F643" s="77"/>
      <c r="G643" s="81">
        <v>10022665</v>
      </c>
      <c r="H643" s="81">
        <v>18965557</v>
      </c>
      <c r="I643" s="77" t="s">
        <v>417</v>
      </c>
      <c r="J643" s="81">
        <v>4</v>
      </c>
      <c r="K643" s="81">
        <v>22</v>
      </c>
      <c r="L643" s="126">
        <v>-30000</v>
      </c>
      <c r="M643" s="82">
        <v>44681</v>
      </c>
      <c r="N643" s="82">
        <v>44681</v>
      </c>
      <c r="O643" s="82">
        <v>44658</v>
      </c>
      <c r="P643" s="77" t="s">
        <v>847</v>
      </c>
      <c r="Q643" s="77" t="s">
        <v>848</v>
      </c>
      <c r="R643" s="77"/>
      <c r="S643" s="77">
        <v>0</v>
      </c>
      <c r="T643" s="77" t="s">
        <v>849</v>
      </c>
      <c r="U643" s="77"/>
      <c r="V643" s="77"/>
      <c r="W643" s="77"/>
      <c r="X643" s="77"/>
      <c r="Y643" s="77" t="s">
        <v>389</v>
      </c>
      <c r="Z643" s="77" t="s">
        <v>390</v>
      </c>
      <c r="AA643" s="77" t="s">
        <v>721</v>
      </c>
      <c r="AB643" s="77" t="s">
        <v>392</v>
      </c>
      <c r="AC643" s="77" t="s">
        <v>404</v>
      </c>
      <c r="AD643" s="77" t="s">
        <v>850</v>
      </c>
      <c r="AE643" s="77"/>
      <c r="AF643" s="77"/>
    </row>
    <row r="644" spans="1:32" x14ac:dyDescent="0.35">
      <c r="A644" s="77" t="s">
        <v>349</v>
      </c>
      <c r="B644" s="77" t="s">
        <v>395</v>
      </c>
      <c r="C644" s="77" t="s">
        <v>381</v>
      </c>
      <c r="D644" s="77"/>
      <c r="E644" s="77" t="s">
        <v>396</v>
      </c>
      <c r="F644" s="77"/>
      <c r="G644" s="81">
        <v>10022864</v>
      </c>
      <c r="H644" s="81">
        <v>18965600</v>
      </c>
      <c r="I644" s="77" t="s">
        <v>417</v>
      </c>
      <c r="J644" s="81">
        <v>4</v>
      </c>
      <c r="K644" s="81">
        <v>22</v>
      </c>
      <c r="L644" s="126">
        <v>-1825000</v>
      </c>
      <c r="M644" s="82">
        <v>44681</v>
      </c>
      <c r="N644" s="82">
        <v>44681</v>
      </c>
      <c r="O644" s="82">
        <v>44658</v>
      </c>
      <c r="P644" s="77" t="s">
        <v>851</v>
      </c>
      <c r="Q644" s="77" t="s">
        <v>852</v>
      </c>
      <c r="R644" s="77"/>
      <c r="S644" s="77">
        <v>0</v>
      </c>
      <c r="T644" s="77" t="s">
        <v>853</v>
      </c>
      <c r="U644" s="77"/>
      <c r="V644" s="77"/>
      <c r="W644" s="77"/>
      <c r="X644" s="77"/>
      <c r="Y644" s="77" t="s">
        <v>389</v>
      </c>
      <c r="Z644" s="77" t="s">
        <v>390</v>
      </c>
      <c r="AA644" s="77" t="s">
        <v>721</v>
      </c>
      <c r="AB644" s="77" t="s">
        <v>392</v>
      </c>
      <c r="AC644" s="77" t="s">
        <v>404</v>
      </c>
      <c r="AD644" s="77" t="s">
        <v>854</v>
      </c>
      <c r="AE644" s="77"/>
      <c r="AF644" s="77"/>
    </row>
    <row r="645" spans="1:32" x14ac:dyDescent="0.35">
      <c r="A645" s="77" t="s">
        <v>349</v>
      </c>
      <c r="B645" s="77" t="s">
        <v>405</v>
      </c>
      <c r="C645" s="77" t="s">
        <v>381</v>
      </c>
      <c r="D645" s="77"/>
      <c r="E645" s="77" t="s">
        <v>396</v>
      </c>
      <c r="F645" s="77"/>
      <c r="G645" s="81">
        <v>10019564</v>
      </c>
      <c r="H645" s="81">
        <v>18962051</v>
      </c>
      <c r="I645" s="77" t="s">
        <v>417</v>
      </c>
      <c r="J645" s="81">
        <v>4</v>
      </c>
      <c r="K645" s="81">
        <v>22</v>
      </c>
      <c r="L645" s="126">
        <v>114775</v>
      </c>
      <c r="M645" s="82">
        <v>44652</v>
      </c>
      <c r="N645" s="82">
        <v>44652</v>
      </c>
      <c r="O645" s="82">
        <v>44652</v>
      </c>
      <c r="P645" s="77" t="s">
        <v>855</v>
      </c>
      <c r="Q645" s="77" t="s">
        <v>856</v>
      </c>
      <c r="R645" s="77"/>
      <c r="S645" s="77">
        <v>0</v>
      </c>
      <c r="T645" s="77" t="s">
        <v>857</v>
      </c>
      <c r="U645" s="77"/>
      <c r="V645" s="77"/>
      <c r="W645" s="77" t="s">
        <v>421</v>
      </c>
      <c r="X645" s="77"/>
      <c r="Y645" s="77" t="s">
        <v>389</v>
      </c>
      <c r="Z645" s="77" t="s">
        <v>390</v>
      </c>
      <c r="AA645" s="77" t="s">
        <v>422</v>
      </c>
      <c r="AB645" s="77" t="s">
        <v>392</v>
      </c>
      <c r="AC645" s="77" t="s">
        <v>411</v>
      </c>
      <c r="AD645" s="77" t="s">
        <v>858</v>
      </c>
      <c r="AE645" s="77"/>
      <c r="AF645" s="77"/>
    </row>
    <row r="646" spans="1:32" x14ac:dyDescent="0.35">
      <c r="A646" s="77" t="s">
        <v>349</v>
      </c>
      <c r="B646" s="77" t="s">
        <v>405</v>
      </c>
      <c r="C646" s="77" t="s">
        <v>381</v>
      </c>
      <c r="D646" s="77"/>
      <c r="E646" s="77" t="s">
        <v>396</v>
      </c>
      <c r="F646" s="77"/>
      <c r="G646" s="81">
        <v>10019564</v>
      </c>
      <c r="H646" s="81">
        <v>18962051</v>
      </c>
      <c r="I646" s="77" t="s">
        <v>417</v>
      </c>
      <c r="J646" s="81">
        <v>4</v>
      </c>
      <c r="K646" s="81">
        <v>22</v>
      </c>
      <c r="L646" s="126">
        <v>148000</v>
      </c>
      <c r="M646" s="82">
        <v>44652</v>
      </c>
      <c r="N646" s="82">
        <v>44652</v>
      </c>
      <c r="O646" s="82">
        <v>44652</v>
      </c>
      <c r="P646" s="77" t="s">
        <v>859</v>
      </c>
      <c r="Q646" s="77" t="s">
        <v>856</v>
      </c>
      <c r="R646" s="77"/>
      <c r="S646" s="77">
        <v>0</v>
      </c>
      <c r="T646" s="77" t="s">
        <v>860</v>
      </c>
      <c r="U646" s="77"/>
      <c r="V646" s="77"/>
      <c r="W646" s="77" t="s">
        <v>421</v>
      </c>
      <c r="X646" s="77"/>
      <c r="Y646" s="77" t="s">
        <v>389</v>
      </c>
      <c r="Z646" s="77" t="s">
        <v>390</v>
      </c>
      <c r="AA646" s="77" t="s">
        <v>422</v>
      </c>
      <c r="AB646" s="77" t="s">
        <v>392</v>
      </c>
      <c r="AC646" s="77" t="s">
        <v>411</v>
      </c>
      <c r="AD646" s="77" t="s">
        <v>861</v>
      </c>
      <c r="AE646" s="77"/>
      <c r="AF646" s="77"/>
    </row>
    <row r="647" spans="1:32" x14ac:dyDescent="0.35">
      <c r="A647" s="77" t="s">
        <v>349</v>
      </c>
      <c r="B647" s="77" t="s">
        <v>405</v>
      </c>
      <c r="C647" s="77" t="s">
        <v>381</v>
      </c>
      <c r="D647" s="77"/>
      <c r="E647" s="77" t="s">
        <v>396</v>
      </c>
      <c r="F647" s="77"/>
      <c r="G647" s="81">
        <v>10021163</v>
      </c>
      <c r="H647" s="81">
        <v>18962100</v>
      </c>
      <c r="I647" s="77" t="s">
        <v>417</v>
      </c>
      <c r="J647" s="81">
        <v>4</v>
      </c>
      <c r="K647" s="81">
        <v>22</v>
      </c>
      <c r="L647" s="126">
        <v>-110100</v>
      </c>
      <c r="M647" s="82">
        <v>44652</v>
      </c>
      <c r="N647" s="82">
        <v>44652</v>
      </c>
      <c r="O647" s="82">
        <v>44655</v>
      </c>
      <c r="P647" s="77" t="s">
        <v>862</v>
      </c>
      <c r="Q647" s="77" t="s">
        <v>862</v>
      </c>
      <c r="R647" s="77"/>
      <c r="S647" s="77">
        <v>0</v>
      </c>
      <c r="T647" s="77" t="s">
        <v>863</v>
      </c>
      <c r="U647" s="77"/>
      <c r="V647" s="77"/>
      <c r="W647" s="77" t="s">
        <v>421</v>
      </c>
      <c r="X647" s="77"/>
      <c r="Y647" s="77" t="s">
        <v>389</v>
      </c>
      <c r="Z647" s="77" t="s">
        <v>390</v>
      </c>
      <c r="AA647" s="77" t="s">
        <v>422</v>
      </c>
      <c r="AB647" s="77" t="s">
        <v>392</v>
      </c>
      <c r="AC647" s="77" t="s">
        <v>411</v>
      </c>
      <c r="AD647" s="77" t="s">
        <v>864</v>
      </c>
      <c r="AE647" s="77"/>
      <c r="AF647" s="77"/>
    </row>
    <row r="648" spans="1:32" x14ac:dyDescent="0.35">
      <c r="A648" s="77" t="s">
        <v>349</v>
      </c>
      <c r="B648" s="77" t="s">
        <v>423</v>
      </c>
      <c r="C648" s="77" t="s">
        <v>381</v>
      </c>
      <c r="D648" s="77"/>
      <c r="E648" s="77" t="s">
        <v>396</v>
      </c>
      <c r="F648" s="77"/>
      <c r="G648" s="81">
        <v>10025788</v>
      </c>
      <c r="H648" s="81">
        <v>18966085</v>
      </c>
      <c r="I648" s="77" t="s">
        <v>417</v>
      </c>
      <c r="J648" s="81">
        <v>4</v>
      </c>
      <c r="K648" s="81">
        <v>22</v>
      </c>
      <c r="L648" s="126">
        <v>-150000</v>
      </c>
      <c r="M648" s="82">
        <v>44681</v>
      </c>
      <c r="N648" s="82">
        <v>44681</v>
      </c>
      <c r="O648" s="82">
        <v>44665</v>
      </c>
      <c r="P648" s="77" t="s">
        <v>865</v>
      </c>
      <c r="Q648" s="77" t="s">
        <v>866</v>
      </c>
      <c r="R648" s="77"/>
      <c r="S648" s="77">
        <v>0</v>
      </c>
      <c r="T648" s="77" t="s">
        <v>867</v>
      </c>
      <c r="U648" s="77"/>
      <c r="V648" s="77"/>
      <c r="W648" s="77" t="s">
        <v>437</v>
      </c>
      <c r="X648" s="77"/>
      <c r="Y648" s="77" t="s">
        <v>389</v>
      </c>
      <c r="Z648" s="77" t="s">
        <v>390</v>
      </c>
      <c r="AA648" s="77" t="s">
        <v>630</v>
      </c>
      <c r="AB648" s="77" t="s">
        <v>392</v>
      </c>
      <c r="AC648" s="77" t="s">
        <v>427</v>
      </c>
      <c r="AD648" s="77" t="s">
        <v>868</v>
      </c>
      <c r="AE648" s="77"/>
      <c r="AF648" s="77"/>
    </row>
    <row r="649" spans="1:32" x14ac:dyDescent="0.35">
      <c r="A649" s="77" t="s">
        <v>349</v>
      </c>
      <c r="B649" s="77" t="s">
        <v>423</v>
      </c>
      <c r="C649" s="77" t="s">
        <v>381</v>
      </c>
      <c r="D649" s="77"/>
      <c r="E649" s="77" t="s">
        <v>396</v>
      </c>
      <c r="F649" s="77"/>
      <c r="G649" s="81">
        <v>10025788</v>
      </c>
      <c r="H649" s="81">
        <v>18966085</v>
      </c>
      <c r="I649" s="77" t="s">
        <v>417</v>
      </c>
      <c r="J649" s="81">
        <v>4</v>
      </c>
      <c r="K649" s="81">
        <v>22</v>
      </c>
      <c r="L649" s="126">
        <v>-763400</v>
      </c>
      <c r="M649" s="82">
        <v>44681</v>
      </c>
      <c r="N649" s="82">
        <v>44681</v>
      </c>
      <c r="O649" s="82">
        <v>44665</v>
      </c>
      <c r="P649" s="77" t="s">
        <v>869</v>
      </c>
      <c r="Q649" s="77" t="s">
        <v>866</v>
      </c>
      <c r="R649" s="77"/>
      <c r="S649" s="77">
        <v>0</v>
      </c>
      <c r="T649" s="77" t="s">
        <v>815</v>
      </c>
      <c r="U649" s="77"/>
      <c r="V649" s="77"/>
      <c r="W649" s="77" t="s">
        <v>437</v>
      </c>
      <c r="X649" s="77"/>
      <c r="Y649" s="77" t="s">
        <v>389</v>
      </c>
      <c r="Z649" s="77" t="s">
        <v>390</v>
      </c>
      <c r="AA649" s="77" t="s">
        <v>630</v>
      </c>
      <c r="AB649" s="77" t="s">
        <v>392</v>
      </c>
      <c r="AC649" s="77" t="s">
        <v>427</v>
      </c>
      <c r="AD649" s="77" t="s">
        <v>816</v>
      </c>
      <c r="AE649" s="77"/>
      <c r="AF649" s="77"/>
    </row>
    <row r="650" spans="1:32" x14ac:dyDescent="0.35">
      <c r="A650" s="77" t="s">
        <v>346</v>
      </c>
      <c r="B650" s="77" t="s">
        <v>428</v>
      </c>
      <c r="C650" s="77" t="s">
        <v>381</v>
      </c>
      <c r="D650" s="77"/>
      <c r="E650" s="77" t="s">
        <v>396</v>
      </c>
      <c r="F650" s="77"/>
      <c r="G650" s="81">
        <v>10030894</v>
      </c>
      <c r="H650" s="81">
        <v>19009103</v>
      </c>
      <c r="I650" s="77" t="s">
        <v>417</v>
      </c>
      <c r="J650" s="81">
        <v>4</v>
      </c>
      <c r="K650" s="81">
        <v>22</v>
      </c>
      <c r="L650" s="126">
        <v>-1462500</v>
      </c>
      <c r="M650" s="82">
        <v>44679</v>
      </c>
      <c r="N650" s="82">
        <v>44679</v>
      </c>
      <c r="O650" s="82">
        <v>44679</v>
      </c>
      <c r="P650" s="77" t="s">
        <v>870</v>
      </c>
      <c r="Q650" s="77" t="s">
        <v>870</v>
      </c>
      <c r="R650" s="77"/>
      <c r="S650" s="77">
        <v>0</v>
      </c>
      <c r="T650" s="77" t="s">
        <v>432</v>
      </c>
      <c r="U650" s="77"/>
      <c r="V650" s="77"/>
      <c r="W650" s="77" t="s">
        <v>421</v>
      </c>
      <c r="X650" s="77"/>
      <c r="Y650" s="77" t="s">
        <v>389</v>
      </c>
      <c r="Z650" s="77" t="s">
        <v>390</v>
      </c>
      <c r="AA650" s="77" t="s">
        <v>871</v>
      </c>
      <c r="AB650" s="77" t="s">
        <v>722</v>
      </c>
      <c r="AC650" s="77" t="s">
        <v>433</v>
      </c>
      <c r="AD650" s="77" t="s">
        <v>872</v>
      </c>
      <c r="AE650" s="77"/>
      <c r="AF650" s="77"/>
    </row>
    <row r="651" spans="1:32" x14ac:dyDescent="0.35">
      <c r="A651" s="77" t="s">
        <v>346</v>
      </c>
      <c r="B651" s="77" t="s">
        <v>873</v>
      </c>
      <c r="C651" s="77" t="s">
        <v>381</v>
      </c>
      <c r="D651" s="77"/>
      <c r="E651" s="77" t="s">
        <v>396</v>
      </c>
      <c r="F651" s="77"/>
      <c r="G651" s="81">
        <v>10027875</v>
      </c>
      <c r="H651" s="81">
        <v>18966405</v>
      </c>
      <c r="I651" s="77" t="s">
        <v>417</v>
      </c>
      <c r="J651" s="81">
        <v>4</v>
      </c>
      <c r="K651" s="81">
        <v>22</v>
      </c>
      <c r="L651" s="126">
        <v>328.75</v>
      </c>
      <c r="M651" s="82">
        <v>44652</v>
      </c>
      <c r="N651" s="82">
        <v>44652</v>
      </c>
      <c r="O651" s="82">
        <v>44671</v>
      </c>
      <c r="P651" s="77" t="s">
        <v>874</v>
      </c>
      <c r="Q651" s="77" t="s">
        <v>875</v>
      </c>
      <c r="R651" s="77"/>
      <c r="S651" s="77">
        <v>0</v>
      </c>
      <c r="T651" s="77" t="s">
        <v>876</v>
      </c>
      <c r="U651" s="77"/>
      <c r="V651" s="77"/>
      <c r="W651" s="77" t="s">
        <v>437</v>
      </c>
      <c r="X651" s="77"/>
      <c r="Y651" s="77" t="s">
        <v>389</v>
      </c>
      <c r="Z651" s="77" t="s">
        <v>390</v>
      </c>
      <c r="AA651" s="77" t="s">
        <v>593</v>
      </c>
      <c r="AB651" s="77" t="s">
        <v>574</v>
      </c>
      <c r="AC651" s="77" t="s">
        <v>877</v>
      </c>
      <c r="AD651" s="77" t="s">
        <v>878</v>
      </c>
      <c r="AE651" s="77"/>
      <c r="AF651" s="77"/>
    </row>
    <row r="652" spans="1:32" x14ac:dyDescent="0.35">
      <c r="A652" s="77" t="s">
        <v>346</v>
      </c>
      <c r="B652" s="77" t="s">
        <v>879</v>
      </c>
      <c r="C652" s="77" t="s">
        <v>381</v>
      </c>
      <c r="D652" s="77"/>
      <c r="E652" s="77" t="s">
        <v>396</v>
      </c>
      <c r="F652" s="77"/>
      <c r="G652" s="81">
        <v>10012319</v>
      </c>
      <c r="H652" s="81">
        <v>18960702</v>
      </c>
      <c r="I652" s="77" t="s">
        <v>417</v>
      </c>
      <c r="J652" s="81">
        <v>4</v>
      </c>
      <c r="K652" s="81">
        <v>22</v>
      </c>
      <c r="L652" s="126">
        <v>100968</v>
      </c>
      <c r="M652" s="82">
        <v>44652</v>
      </c>
      <c r="N652" s="82">
        <v>44652</v>
      </c>
      <c r="O652" s="82">
        <v>44634</v>
      </c>
      <c r="P652" s="77" t="s">
        <v>880</v>
      </c>
      <c r="Q652" s="77" t="s">
        <v>880</v>
      </c>
      <c r="R652" s="77"/>
      <c r="S652" s="77">
        <v>0</v>
      </c>
      <c r="T652" s="77"/>
      <c r="U652" s="77"/>
      <c r="V652" s="77"/>
      <c r="W652" s="77"/>
      <c r="X652" s="77"/>
      <c r="Y652" s="77" t="s">
        <v>389</v>
      </c>
      <c r="Z652" s="77" t="s">
        <v>390</v>
      </c>
      <c r="AA652" s="77" t="s">
        <v>881</v>
      </c>
      <c r="AB652" s="77" t="s">
        <v>610</v>
      </c>
      <c r="AC652" s="77" t="s">
        <v>882</v>
      </c>
      <c r="AD652" s="77"/>
      <c r="AE652" s="77"/>
      <c r="AF652" s="77"/>
    </row>
    <row r="653" spans="1:32" x14ac:dyDescent="0.35">
      <c r="A653" s="77" t="s">
        <v>346</v>
      </c>
      <c r="B653" s="77" t="s">
        <v>879</v>
      </c>
      <c r="C653" s="77" t="s">
        <v>381</v>
      </c>
      <c r="D653" s="77"/>
      <c r="E653" s="77" t="s">
        <v>396</v>
      </c>
      <c r="F653" s="77"/>
      <c r="G653" s="81">
        <v>10012319</v>
      </c>
      <c r="H653" s="81">
        <v>18960702</v>
      </c>
      <c r="I653" s="77" t="s">
        <v>417</v>
      </c>
      <c r="J653" s="81">
        <v>4</v>
      </c>
      <c r="K653" s="81">
        <v>22</v>
      </c>
      <c r="L653" s="126">
        <v>200000</v>
      </c>
      <c r="M653" s="82">
        <v>44652</v>
      </c>
      <c r="N653" s="82">
        <v>44652</v>
      </c>
      <c r="O653" s="82">
        <v>44634</v>
      </c>
      <c r="P653" s="77" t="s">
        <v>880</v>
      </c>
      <c r="Q653" s="77" t="s">
        <v>880</v>
      </c>
      <c r="R653" s="77"/>
      <c r="S653" s="77">
        <v>0</v>
      </c>
      <c r="T653" s="77" t="s">
        <v>883</v>
      </c>
      <c r="U653" s="77"/>
      <c r="V653" s="77"/>
      <c r="W653" s="77"/>
      <c r="X653" s="77"/>
      <c r="Y653" s="77" t="s">
        <v>389</v>
      </c>
      <c r="Z653" s="77" t="s">
        <v>390</v>
      </c>
      <c r="AA653" s="77" t="s">
        <v>881</v>
      </c>
      <c r="AB653" s="77" t="s">
        <v>610</v>
      </c>
      <c r="AC653" s="77" t="s">
        <v>882</v>
      </c>
      <c r="AD653" s="77"/>
      <c r="AE653" s="77"/>
      <c r="AF653" s="77"/>
    </row>
    <row r="654" spans="1:32" x14ac:dyDescent="0.35">
      <c r="A654" s="77" t="s">
        <v>346</v>
      </c>
      <c r="B654" s="77" t="s">
        <v>879</v>
      </c>
      <c r="C654" s="77" t="s">
        <v>381</v>
      </c>
      <c r="D654" s="77"/>
      <c r="E654" s="77" t="s">
        <v>396</v>
      </c>
      <c r="F654" s="77"/>
      <c r="G654" s="81">
        <v>10012319</v>
      </c>
      <c r="H654" s="81">
        <v>18960702</v>
      </c>
      <c r="I654" s="77" t="s">
        <v>417</v>
      </c>
      <c r="J654" s="81">
        <v>4</v>
      </c>
      <c r="K654" s="81">
        <v>22</v>
      </c>
      <c r="L654" s="126">
        <v>-15000</v>
      </c>
      <c r="M654" s="82">
        <v>44652</v>
      </c>
      <c r="N654" s="82">
        <v>44652</v>
      </c>
      <c r="O654" s="82">
        <v>44634</v>
      </c>
      <c r="P654" s="77" t="s">
        <v>880</v>
      </c>
      <c r="Q654" s="77" t="s">
        <v>880</v>
      </c>
      <c r="R654" s="77"/>
      <c r="S654" s="77">
        <v>0</v>
      </c>
      <c r="T654" s="77" t="s">
        <v>884</v>
      </c>
      <c r="U654" s="77"/>
      <c r="V654" s="77"/>
      <c r="W654" s="77"/>
      <c r="X654" s="77"/>
      <c r="Y654" s="77" t="s">
        <v>389</v>
      </c>
      <c r="Z654" s="77" t="s">
        <v>390</v>
      </c>
      <c r="AA654" s="77" t="s">
        <v>881</v>
      </c>
      <c r="AB654" s="77" t="s">
        <v>610</v>
      </c>
      <c r="AC654" s="77" t="s">
        <v>882</v>
      </c>
      <c r="AD654" s="77"/>
      <c r="AE654" s="77"/>
      <c r="AF654" s="77"/>
    </row>
    <row r="655" spans="1:32" x14ac:dyDescent="0.35">
      <c r="A655" s="77" t="s">
        <v>346</v>
      </c>
      <c r="B655" s="77" t="s">
        <v>879</v>
      </c>
      <c r="C655" s="77" t="s">
        <v>381</v>
      </c>
      <c r="D655" s="77"/>
      <c r="E655" s="77" t="s">
        <v>396</v>
      </c>
      <c r="F655" s="77"/>
      <c r="G655" s="81">
        <v>10012319</v>
      </c>
      <c r="H655" s="81">
        <v>18960702</v>
      </c>
      <c r="I655" s="77" t="s">
        <v>417</v>
      </c>
      <c r="J655" s="81">
        <v>4</v>
      </c>
      <c r="K655" s="81">
        <v>22</v>
      </c>
      <c r="L655" s="126">
        <v>-10000</v>
      </c>
      <c r="M655" s="82">
        <v>44652</v>
      </c>
      <c r="N655" s="82">
        <v>44652</v>
      </c>
      <c r="O655" s="82">
        <v>44634</v>
      </c>
      <c r="P655" s="77" t="s">
        <v>880</v>
      </c>
      <c r="Q655" s="77" t="s">
        <v>880</v>
      </c>
      <c r="R655" s="77"/>
      <c r="S655" s="77">
        <v>0</v>
      </c>
      <c r="T655" s="77" t="s">
        <v>885</v>
      </c>
      <c r="U655" s="77"/>
      <c r="V655" s="77"/>
      <c r="W655" s="77"/>
      <c r="X655" s="77"/>
      <c r="Y655" s="77" t="s">
        <v>389</v>
      </c>
      <c r="Z655" s="77" t="s">
        <v>390</v>
      </c>
      <c r="AA655" s="77" t="s">
        <v>881</v>
      </c>
      <c r="AB655" s="77" t="s">
        <v>610</v>
      </c>
      <c r="AC655" s="77" t="s">
        <v>882</v>
      </c>
      <c r="AD655" s="77"/>
      <c r="AE655" s="77"/>
      <c r="AF655" s="77"/>
    </row>
    <row r="656" spans="1:32" x14ac:dyDescent="0.35">
      <c r="A656" s="77" t="s">
        <v>346</v>
      </c>
      <c r="B656" s="77" t="s">
        <v>879</v>
      </c>
      <c r="C656" s="77" t="s">
        <v>381</v>
      </c>
      <c r="D656" s="77"/>
      <c r="E656" s="77" t="s">
        <v>396</v>
      </c>
      <c r="F656" s="77"/>
      <c r="G656" s="81">
        <v>10012319</v>
      </c>
      <c r="H656" s="81">
        <v>18960702</v>
      </c>
      <c r="I656" s="77" t="s">
        <v>417</v>
      </c>
      <c r="J656" s="81">
        <v>4</v>
      </c>
      <c r="K656" s="81">
        <v>22</v>
      </c>
      <c r="L656" s="126">
        <v>-8000</v>
      </c>
      <c r="M656" s="82">
        <v>44652</v>
      </c>
      <c r="N656" s="82">
        <v>44652</v>
      </c>
      <c r="O656" s="82">
        <v>44634</v>
      </c>
      <c r="P656" s="77" t="s">
        <v>880</v>
      </c>
      <c r="Q656" s="77" t="s">
        <v>880</v>
      </c>
      <c r="R656" s="77"/>
      <c r="S656" s="77">
        <v>0</v>
      </c>
      <c r="T656" s="77" t="s">
        <v>886</v>
      </c>
      <c r="U656" s="77"/>
      <c r="V656" s="77"/>
      <c r="W656" s="77"/>
      <c r="X656" s="77"/>
      <c r="Y656" s="77" t="s">
        <v>389</v>
      </c>
      <c r="Z656" s="77" t="s">
        <v>390</v>
      </c>
      <c r="AA656" s="77" t="s">
        <v>881</v>
      </c>
      <c r="AB656" s="77" t="s">
        <v>610</v>
      </c>
      <c r="AC656" s="77" t="s">
        <v>882</v>
      </c>
      <c r="AD656" s="77"/>
      <c r="AE656" s="77"/>
      <c r="AF656" s="77"/>
    </row>
    <row r="657" spans="1:32" x14ac:dyDescent="0.35">
      <c r="A657" s="77" t="s">
        <v>346</v>
      </c>
      <c r="B657" s="77" t="s">
        <v>879</v>
      </c>
      <c r="C657" s="77" t="s">
        <v>381</v>
      </c>
      <c r="D657" s="77"/>
      <c r="E657" s="77" t="s">
        <v>396</v>
      </c>
      <c r="F657" s="77"/>
      <c r="G657" s="81">
        <v>10012319</v>
      </c>
      <c r="H657" s="81">
        <v>18960702</v>
      </c>
      <c r="I657" s="77" t="s">
        <v>417</v>
      </c>
      <c r="J657" s="81">
        <v>4</v>
      </c>
      <c r="K657" s="81">
        <v>22</v>
      </c>
      <c r="L657" s="126">
        <v>15000</v>
      </c>
      <c r="M657" s="82">
        <v>44652</v>
      </c>
      <c r="N657" s="82">
        <v>44652</v>
      </c>
      <c r="O657" s="82">
        <v>44634</v>
      </c>
      <c r="P657" s="77" t="s">
        <v>880</v>
      </c>
      <c r="Q657" s="77" t="s">
        <v>880</v>
      </c>
      <c r="R657" s="77"/>
      <c r="S657" s="77">
        <v>0</v>
      </c>
      <c r="T657" s="77" t="s">
        <v>887</v>
      </c>
      <c r="U657" s="77"/>
      <c r="V657" s="77"/>
      <c r="W657" s="77"/>
      <c r="X657" s="77"/>
      <c r="Y657" s="77" t="s">
        <v>389</v>
      </c>
      <c r="Z657" s="77" t="s">
        <v>390</v>
      </c>
      <c r="AA657" s="77" t="s">
        <v>881</v>
      </c>
      <c r="AB657" s="77" t="s">
        <v>610</v>
      </c>
      <c r="AC657" s="77" t="s">
        <v>882</v>
      </c>
      <c r="AD657" s="77"/>
      <c r="AE657" s="77"/>
      <c r="AF657" s="77"/>
    </row>
    <row r="658" spans="1:32" x14ac:dyDescent="0.35">
      <c r="A658" s="77" t="s">
        <v>346</v>
      </c>
      <c r="B658" s="77" t="s">
        <v>879</v>
      </c>
      <c r="C658" s="77" t="s">
        <v>381</v>
      </c>
      <c r="D658" s="77"/>
      <c r="E658" s="77" t="s">
        <v>396</v>
      </c>
      <c r="F658" s="77"/>
      <c r="G658" s="81">
        <v>10012319</v>
      </c>
      <c r="H658" s="81">
        <v>18960702</v>
      </c>
      <c r="I658" s="77" t="s">
        <v>417</v>
      </c>
      <c r="J658" s="81">
        <v>4</v>
      </c>
      <c r="K658" s="81">
        <v>22</v>
      </c>
      <c r="L658" s="126">
        <v>547.34</v>
      </c>
      <c r="M658" s="82">
        <v>44652</v>
      </c>
      <c r="N658" s="82">
        <v>44652</v>
      </c>
      <c r="O658" s="82">
        <v>44634</v>
      </c>
      <c r="P658" s="77" t="s">
        <v>880</v>
      </c>
      <c r="Q658" s="77" t="s">
        <v>880</v>
      </c>
      <c r="R658" s="77"/>
      <c r="S658" s="77">
        <v>0</v>
      </c>
      <c r="T658" s="77" t="s">
        <v>888</v>
      </c>
      <c r="U658" s="77"/>
      <c r="V658" s="77"/>
      <c r="W658" s="77"/>
      <c r="X658" s="77"/>
      <c r="Y658" s="77" t="s">
        <v>389</v>
      </c>
      <c r="Z658" s="77" t="s">
        <v>390</v>
      </c>
      <c r="AA658" s="77" t="s">
        <v>881</v>
      </c>
      <c r="AB658" s="77" t="s">
        <v>610</v>
      </c>
      <c r="AC658" s="77" t="s">
        <v>882</v>
      </c>
      <c r="AD658" s="77"/>
      <c r="AE658" s="77"/>
      <c r="AF658" s="77"/>
    </row>
    <row r="659" spans="1:32" x14ac:dyDescent="0.35">
      <c r="A659" s="77" t="s">
        <v>346</v>
      </c>
      <c r="B659" s="77" t="s">
        <v>879</v>
      </c>
      <c r="C659" s="77" t="s">
        <v>381</v>
      </c>
      <c r="D659" s="77"/>
      <c r="E659" s="77" t="s">
        <v>396</v>
      </c>
      <c r="F659" s="77"/>
      <c r="G659" s="81">
        <v>10012319</v>
      </c>
      <c r="H659" s="81">
        <v>18960702</v>
      </c>
      <c r="I659" s="77" t="s">
        <v>417</v>
      </c>
      <c r="J659" s="81">
        <v>4</v>
      </c>
      <c r="K659" s="81">
        <v>22</v>
      </c>
      <c r="L659" s="126">
        <v>-2755473</v>
      </c>
      <c r="M659" s="82">
        <v>44652</v>
      </c>
      <c r="N659" s="82">
        <v>44652</v>
      </c>
      <c r="O659" s="82">
        <v>44634</v>
      </c>
      <c r="P659" s="77" t="s">
        <v>880</v>
      </c>
      <c r="Q659" s="77" t="s">
        <v>880</v>
      </c>
      <c r="R659" s="77"/>
      <c r="S659" s="77">
        <v>0</v>
      </c>
      <c r="T659" s="77" t="s">
        <v>889</v>
      </c>
      <c r="U659" s="77"/>
      <c r="V659" s="77"/>
      <c r="W659" s="77"/>
      <c r="X659" s="77"/>
      <c r="Y659" s="77" t="s">
        <v>389</v>
      </c>
      <c r="Z659" s="77" t="s">
        <v>390</v>
      </c>
      <c r="AA659" s="77" t="s">
        <v>881</v>
      </c>
      <c r="AB659" s="77" t="s">
        <v>610</v>
      </c>
      <c r="AC659" s="77" t="s">
        <v>882</v>
      </c>
      <c r="AD659" s="77"/>
      <c r="AE659" s="77"/>
      <c r="AF659" s="77"/>
    </row>
    <row r="660" spans="1:32" x14ac:dyDescent="0.35">
      <c r="A660" s="77" t="s">
        <v>346</v>
      </c>
      <c r="B660" s="77" t="s">
        <v>879</v>
      </c>
      <c r="C660" s="77" t="s">
        <v>381</v>
      </c>
      <c r="D660" s="77"/>
      <c r="E660" s="77" t="s">
        <v>396</v>
      </c>
      <c r="F660" s="77"/>
      <c r="G660" s="81">
        <v>10012319</v>
      </c>
      <c r="H660" s="81">
        <v>18960702</v>
      </c>
      <c r="I660" s="77" t="s">
        <v>417</v>
      </c>
      <c r="J660" s="81">
        <v>4</v>
      </c>
      <c r="K660" s="81">
        <v>22</v>
      </c>
      <c r="L660" s="126">
        <v>13274.9</v>
      </c>
      <c r="M660" s="82">
        <v>44652</v>
      </c>
      <c r="N660" s="82">
        <v>44652</v>
      </c>
      <c r="O660" s="82">
        <v>44634</v>
      </c>
      <c r="P660" s="77" t="s">
        <v>880</v>
      </c>
      <c r="Q660" s="77" t="s">
        <v>880</v>
      </c>
      <c r="R660" s="77"/>
      <c r="S660" s="77">
        <v>0</v>
      </c>
      <c r="T660" s="77" t="s">
        <v>890</v>
      </c>
      <c r="U660" s="77"/>
      <c r="V660" s="77"/>
      <c r="W660" s="77"/>
      <c r="X660" s="77"/>
      <c r="Y660" s="77" t="s">
        <v>389</v>
      </c>
      <c r="Z660" s="77" t="s">
        <v>390</v>
      </c>
      <c r="AA660" s="77" t="s">
        <v>881</v>
      </c>
      <c r="AB660" s="77" t="s">
        <v>610</v>
      </c>
      <c r="AC660" s="77" t="s">
        <v>882</v>
      </c>
      <c r="AD660" s="77"/>
      <c r="AE660" s="77"/>
      <c r="AF660" s="77"/>
    </row>
    <row r="661" spans="1:32" x14ac:dyDescent="0.35">
      <c r="A661" s="77" t="s">
        <v>346</v>
      </c>
      <c r="B661" s="77" t="s">
        <v>879</v>
      </c>
      <c r="C661" s="77" t="s">
        <v>381</v>
      </c>
      <c r="D661" s="77"/>
      <c r="E661" s="77" t="s">
        <v>396</v>
      </c>
      <c r="F661" s="77"/>
      <c r="G661" s="81">
        <v>10012319</v>
      </c>
      <c r="H661" s="81">
        <v>18960702</v>
      </c>
      <c r="I661" s="77" t="s">
        <v>417</v>
      </c>
      <c r="J661" s="81">
        <v>4</v>
      </c>
      <c r="K661" s="81">
        <v>22</v>
      </c>
      <c r="L661" s="126">
        <v>14588.1</v>
      </c>
      <c r="M661" s="82">
        <v>44652</v>
      </c>
      <c r="N661" s="82">
        <v>44652</v>
      </c>
      <c r="O661" s="82">
        <v>44634</v>
      </c>
      <c r="P661" s="77" t="s">
        <v>880</v>
      </c>
      <c r="Q661" s="77" t="s">
        <v>880</v>
      </c>
      <c r="R661" s="77"/>
      <c r="S661" s="77">
        <v>0</v>
      </c>
      <c r="T661" s="77" t="s">
        <v>891</v>
      </c>
      <c r="U661" s="77"/>
      <c r="V661" s="77"/>
      <c r="W661" s="77"/>
      <c r="X661" s="77"/>
      <c r="Y661" s="77" t="s">
        <v>389</v>
      </c>
      <c r="Z661" s="77" t="s">
        <v>390</v>
      </c>
      <c r="AA661" s="77" t="s">
        <v>881</v>
      </c>
      <c r="AB661" s="77" t="s">
        <v>610</v>
      </c>
      <c r="AC661" s="77" t="s">
        <v>882</v>
      </c>
      <c r="AD661" s="77"/>
      <c r="AE661" s="77"/>
      <c r="AF661" s="77"/>
    </row>
    <row r="662" spans="1:32" x14ac:dyDescent="0.35">
      <c r="A662" s="77" t="s">
        <v>346</v>
      </c>
      <c r="B662" s="77" t="s">
        <v>879</v>
      </c>
      <c r="C662" s="77" t="s">
        <v>381</v>
      </c>
      <c r="D662" s="77"/>
      <c r="E662" s="77" t="s">
        <v>396</v>
      </c>
      <c r="F662" s="77"/>
      <c r="G662" s="81">
        <v>10012319</v>
      </c>
      <c r="H662" s="81">
        <v>18960702</v>
      </c>
      <c r="I662" s="77" t="s">
        <v>417</v>
      </c>
      <c r="J662" s="81">
        <v>4</v>
      </c>
      <c r="K662" s="81">
        <v>22</v>
      </c>
      <c r="L662" s="126">
        <v>29811.93</v>
      </c>
      <c r="M662" s="82">
        <v>44652</v>
      </c>
      <c r="N662" s="82">
        <v>44652</v>
      </c>
      <c r="O662" s="82">
        <v>44634</v>
      </c>
      <c r="P662" s="77" t="s">
        <v>880</v>
      </c>
      <c r="Q662" s="77" t="s">
        <v>880</v>
      </c>
      <c r="R662" s="77"/>
      <c r="S662" s="77">
        <v>0</v>
      </c>
      <c r="T662" s="77" t="s">
        <v>892</v>
      </c>
      <c r="U662" s="77"/>
      <c r="V662" s="77"/>
      <c r="W662" s="77"/>
      <c r="X662" s="77"/>
      <c r="Y662" s="77" t="s">
        <v>389</v>
      </c>
      <c r="Z662" s="77" t="s">
        <v>390</v>
      </c>
      <c r="AA662" s="77" t="s">
        <v>881</v>
      </c>
      <c r="AB662" s="77" t="s">
        <v>610</v>
      </c>
      <c r="AC662" s="77" t="s">
        <v>882</v>
      </c>
      <c r="AD662" s="77"/>
      <c r="AE662" s="77"/>
      <c r="AF662" s="77"/>
    </row>
    <row r="663" spans="1:32" x14ac:dyDescent="0.35">
      <c r="A663" s="77" t="s">
        <v>346</v>
      </c>
      <c r="B663" s="77" t="s">
        <v>879</v>
      </c>
      <c r="C663" s="77" t="s">
        <v>381</v>
      </c>
      <c r="D663" s="77"/>
      <c r="E663" s="77" t="s">
        <v>396</v>
      </c>
      <c r="F663" s="77"/>
      <c r="G663" s="81">
        <v>10012319</v>
      </c>
      <c r="H663" s="81">
        <v>18960702</v>
      </c>
      <c r="I663" s="77" t="s">
        <v>417</v>
      </c>
      <c r="J663" s="81">
        <v>4</v>
      </c>
      <c r="K663" s="81">
        <v>22</v>
      </c>
      <c r="L663" s="126">
        <v>569160</v>
      </c>
      <c r="M663" s="82">
        <v>44652</v>
      </c>
      <c r="N663" s="82">
        <v>44652</v>
      </c>
      <c r="O663" s="82">
        <v>44634</v>
      </c>
      <c r="P663" s="77" t="s">
        <v>880</v>
      </c>
      <c r="Q663" s="77" t="s">
        <v>880</v>
      </c>
      <c r="R663" s="77"/>
      <c r="S663" s="77">
        <v>0</v>
      </c>
      <c r="T663" s="77" t="s">
        <v>893</v>
      </c>
      <c r="U663" s="77"/>
      <c r="V663" s="77"/>
      <c r="W663" s="77"/>
      <c r="X663" s="77"/>
      <c r="Y663" s="77" t="s">
        <v>389</v>
      </c>
      <c r="Z663" s="77" t="s">
        <v>390</v>
      </c>
      <c r="AA663" s="77" t="s">
        <v>881</v>
      </c>
      <c r="AB663" s="77" t="s">
        <v>610</v>
      </c>
      <c r="AC663" s="77" t="s">
        <v>882</v>
      </c>
      <c r="AD663" s="77"/>
      <c r="AE663" s="77"/>
      <c r="AF663" s="77"/>
    </row>
    <row r="664" spans="1:32" x14ac:dyDescent="0.35">
      <c r="A664" s="77" t="s">
        <v>346</v>
      </c>
      <c r="B664" s="77" t="s">
        <v>879</v>
      </c>
      <c r="C664" s="77" t="s">
        <v>381</v>
      </c>
      <c r="D664" s="77"/>
      <c r="E664" s="77" t="s">
        <v>396</v>
      </c>
      <c r="F664" s="77"/>
      <c r="G664" s="81">
        <v>10012319</v>
      </c>
      <c r="H664" s="81">
        <v>18960702</v>
      </c>
      <c r="I664" s="77" t="s">
        <v>417</v>
      </c>
      <c r="J664" s="81">
        <v>4</v>
      </c>
      <c r="K664" s="81">
        <v>22</v>
      </c>
      <c r="L664" s="126">
        <v>44231.95</v>
      </c>
      <c r="M664" s="82">
        <v>44652</v>
      </c>
      <c r="N664" s="82">
        <v>44652</v>
      </c>
      <c r="O664" s="82">
        <v>44634</v>
      </c>
      <c r="P664" s="77" t="s">
        <v>880</v>
      </c>
      <c r="Q664" s="77" t="s">
        <v>880</v>
      </c>
      <c r="R664" s="77"/>
      <c r="S664" s="77">
        <v>0</v>
      </c>
      <c r="T664" s="77" t="s">
        <v>894</v>
      </c>
      <c r="U664" s="77"/>
      <c r="V664" s="77"/>
      <c r="W664" s="77"/>
      <c r="X664" s="77"/>
      <c r="Y664" s="77" t="s">
        <v>389</v>
      </c>
      <c r="Z664" s="77" t="s">
        <v>390</v>
      </c>
      <c r="AA664" s="77" t="s">
        <v>881</v>
      </c>
      <c r="AB664" s="77" t="s">
        <v>610</v>
      </c>
      <c r="AC664" s="77" t="s">
        <v>882</v>
      </c>
      <c r="AD664" s="77"/>
      <c r="AE664" s="77"/>
      <c r="AF664" s="77"/>
    </row>
    <row r="665" spans="1:32" x14ac:dyDescent="0.35">
      <c r="A665" s="77" t="s">
        <v>346</v>
      </c>
      <c r="B665" s="77" t="s">
        <v>879</v>
      </c>
      <c r="C665" s="77" t="s">
        <v>381</v>
      </c>
      <c r="D665" s="77"/>
      <c r="E665" s="77" t="s">
        <v>396</v>
      </c>
      <c r="F665" s="77"/>
      <c r="G665" s="81">
        <v>10012319</v>
      </c>
      <c r="H665" s="81">
        <v>18960702</v>
      </c>
      <c r="I665" s="77" t="s">
        <v>417</v>
      </c>
      <c r="J665" s="81">
        <v>4</v>
      </c>
      <c r="K665" s="81">
        <v>22</v>
      </c>
      <c r="L665" s="126">
        <v>101968.2</v>
      </c>
      <c r="M665" s="82">
        <v>44652</v>
      </c>
      <c r="N665" s="82">
        <v>44652</v>
      </c>
      <c r="O665" s="82">
        <v>44634</v>
      </c>
      <c r="P665" s="77" t="s">
        <v>880</v>
      </c>
      <c r="Q665" s="77" t="s">
        <v>880</v>
      </c>
      <c r="R665" s="77"/>
      <c r="S665" s="77">
        <v>0</v>
      </c>
      <c r="T665" s="77" t="s">
        <v>895</v>
      </c>
      <c r="U665" s="77"/>
      <c r="V665" s="77"/>
      <c r="W665" s="77"/>
      <c r="X665" s="77"/>
      <c r="Y665" s="77" t="s">
        <v>389</v>
      </c>
      <c r="Z665" s="77" t="s">
        <v>390</v>
      </c>
      <c r="AA665" s="77" t="s">
        <v>881</v>
      </c>
      <c r="AB665" s="77" t="s">
        <v>610</v>
      </c>
      <c r="AC665" s="77" t="s">
        <v>882</v>
      </c>
      <c r="AD665" s="77"/>
      <c r="AE665" s="77"/>
      <c r="AF665" s="77"/>
    </row>
    <row r="666" spans="1:32" x14ac:dyDescent="0.35">
      <c r="A666" s="77" t="s">
        <v>346</v>
      </c>
      <c r="B666" s="77" t="s">
        <v>879</v>
      </c>
      <c r="C666" s="77" t="s">
        <v>381</v>
      </c>
      <c r="D666" s="77"/>
      <c r="E666" s="77" t="s">
        <v>396</v>
      </c>
      <c r="F666" s="77"/>
      <c r="G666" s="81">
        <v>10012319</v>
      </c>
      <c r="H666" s="81">
        <v>18960702</v>
      </c>
      <c r="I666" s="77" t="s">
        <v>417</v>
      </c>
      <c r="J666" s="81">
        <v>4</v>
      </c>
      <c r="K666" s="81">
        <v>22</v>
      </c>
      <c r="L666" s="126">
        <v>1262150</v>
      </c>
      <c r="M666" s="82">
        <v>44652</v>
      </c>
      <c r="N666" s="82">
        <v>44652</v>
      </c>
      <c r="O666" s="82">
        <v>44634</v>
      </c>
      <c r="P666" s="77" t="s">
        <v>880</v>
      </c>
      <c r="Q666" s="77" t="s">
        <v>880</v>
      </c>
      <c r="R666" s="77"/>
      <c r="S666" s="77">
        <v>0</v>
      </c>
      <c r="T666" s="77" t="s">
        <v>896</v>
      </c>
      <c r="U666" s="77"/>
      <c r="V666" s="77"/>
      <c r="W666" s="77"/>
      <c r="X666" s="77"/>
      <c r="Y666" s="77" t="s">
        <v>389</v>
      </c>
      <c r="Z666" s="77" t="s">
        <v>390</v>
      </c>
      <c r="AA666" s="77" t="s">
        <v>881</v>
      </c>
      <c r="AB666" s="77" t="s">
        <v>610</v>
      </c>
      <c r="AC666" s="77" t="s">
        <v>882</v>
      </c>
      <c r="AD666" s="77"/>
      <c r="AE666" s="77"/>
      <c r="AF666" s="77"/>
    </row>
    <row r="667" spans="1:32" x14ac:dyDescent="0.35">
      <c r="A667" s="77" t="s">
        <v>346</v>
      </c>
      <c r="B667" s="77" t="s">
        <v>879</v>
      </c>
      <c r="C667" s="77" t="s">
        <v>381</v>
      </c>
      <c r="D667" s="77"/>
      <c r="E667" s="77" t="s">
        <v>396</v>
      </c>
      <c r="F667" s="77"/>
      <c r="G667" s="81">
        <v>10012319</v>
      </c>
      <c r="H667" s="81">
        <v>18960702</v>
      </c>
      <c r="I667" s="77" t="s">
        <v>417</v>
      </c>
      <c r="J667" s="81">
        <v>4</v>
      </c>
      <c r="K667" s="81">
        <v>22</v>
      </c>
      <c r="L667" s="126">
        <v>263760.36</v>
      </c>
      <c r="M667" s="82">
        <v>44652</v>
      </c>
      <c r="N667" s="82">
        <v>44652</v>
      </c>
      <c r="O667" s="82">
        <v>44634</v>
      </c>
      <c r="P667" s="77" t="s">
        <v>880</v>
      </c>
      <c r="Q667" s="77" t="s">
        <v>880</v>
      </c>
      <c r="R667" s="77"/>
      <c r="S667" s="77">
        <v>0</v>
      </c>
      <c r="T667" s="77" t="s">
        <v>897</v>
      </c>
      <c r="U667" s="77"/>
      <c r="V667" s="77"/>
      <c r="W667" s="77"/>
      <c r="X667" s="77"/>
      <c r="Y667" s="77" t="s">
        <v>389</v>
      </c>
      <c r="Z667" s="77" t="s">
        <v>390</v>
      </c>
      <c r="AA667" s="77" t="s">
        <v>881</v>
      </c>
      <c r="AB667" s="77" t="s">
        <v>610</v>
      </c>
      <c r="AC667" s="77" t="s">
        <v>882</v>
      </c>
      <c r="AD667" s="77"/>
      <c r="AE667" s="77"/>
      <c r="AF667" s="77"/>
    </row>
    <row r="668" spans="1:32" x14ac:dyDescent="0.35">
      <c r="A668" s="77" t="s">
        <v>346</v>
      </c>
      <c r="B668" s="77" t="s">
        <v>879</v>
      </c>
      <c r="C668" s="77" t="s">
        <v>381</v>
      </c>
      <c r="D668" s="77"/>
      <c r="E668" s="77" t="s">
        <v>396</v>
      </c>
      <c r="F668" s="77"/>
      <c r="G668" s="81">
        <v>10012319</v>
      </c>
      <c r="H668" s="81">
        <v>18960702</v>
      </c>
      <c r="I668" s="77" t="s">
        <v>417</v>
      </c>
      <c r="J668" s="81">
        <v>4</v>
      </c>
      <c r="K668" s="81">
        <v>22</v>
      </c>
      <c r="L668" s="126">
        <v>65000</v>
      </c>
      <c r="M668" s="82">
        <v>44652</v>
      </c>
      <c r="N668" s="82">
        <v>44652</v>
      </c>
      <c r="O668" s="82">
        <v>44634</v>
      </c>
      <c r="P668" s="77" t="s">
        <v>880</v>
      </c>
      <c r="Q668" s="77" t="s">
        <v>880</v>
      </c>
      <c r="R668" s="77"/>
      <c r="S668" s="77">
        <v>0</v>
      </c>
      <c r="T668" s="77" t="s">
        <v>898</v>
      </c>
      <c r="U668" s="77"/>
      <c r="V668" s="77"/>
      <c r="W668" s="77"/>
      <c r="X668" s="77"/>
      <c r="Y668" s="77" t="s">
        <v>389</v>
      </c>
      <c r="Z668" s="77" t="s">
        <v>390</v>
      </c>
      <c r="AA668" s="77" t="s">
        <v>881</v>
      </c>
      <c r="AB668" s="77" t="s">
        <v>610</v>
      </c>
      <c r="AC668" s="77" t="s">
        <v>882</v>
      </c>
      <c r="AD668" s="77"/>
      <c r="AE668" s="77"/>
      <c r="AF668" s="77"/>
    </row>
    <row r="669" spans="1:32" x14ac:dyDescent="0.35">
      <c r="A669" s="77" t="s">
        <v>346</v>
      </c>
      <c r="B669" s="77" t="s">
        <v>879</v>
      </c>
      <c r="C669" s="77" t="s">
        <v>381</v>
      </c>
      <c r="D669" s="77"/>
      <c r="E669" s="77" t="s">
        <v>396</v>
      </c>
      <c r="F669" s="77"/>
      <c r="G669" s="81">
        <v>10012319</v>
      </c>
      <c r="H669" s="81">
        <v>18960702</v>
      </c>
      <c r="I669" s="77" t="s">
        <v>417</v>
      </c>
      <c r="J669" s="81">
        <v>4</v>
      </c>
      <c r="K669" s="81">
        <v>22</v>
      </c>
      <c r="L669" s="126">
        <v>-569160</v>
      </c>
      <c r="M669" s="82">
        <v>44652</v>
      </c>
      <c r="N669" s="82">
        <v>44652</v>
      </c>
      <c r="O669" s="82">
        <v>44634</v>
      </c>
      <c r="P669" s="77" t="s">
        <v>880</v>
      </c>
      <c r="Q669" s="77" t="s">
        <v>880</v>
      </c>
      <c r="R669" s="77"/>
      <c r="S669" s="77">
        <v>0</v>
      </c>
      <c r="T669" s="77" t="s">
        <v>899</v>
      </c>
      <c r="U669" s="77"/>
      <c r="V669" s="77"/>
      <c r="W669" s="77"/>
      <c r="X669" s="77"/>
      <c r="Y669" s="77" t="s">
        <v>389</v>
      </c>
      <c r="Z669" s="77" t="s">
        <v>390</v>
      </c>
      <c r="AA669" s="77" t="s">
        <v>881</v>
      </c>
      <c r="AB669" s="77" t="s">
        <v>610</v>
      </c>
      <c r="AC669" s="77" t="s">
        <v>882</v>
      </c>
      <c r="AD669" s="77"/>
      <c r="AE669" s="77"/>
      <c r="AF669" s="77"/>
    </row>
    <row r="670" spans="1:32" x14ac:dyDescent="0.35">
      <c r="A670" s="77" t="s">
        <v>346</v>
      </c>
      <c r="B670" s="77" t="s">
        <v>879</v>
      </c>
      <c r="C670" s="77" t="s">
        <v>381</v>
      </c>
      <c r="D670" s="77"/>
      <c r="E670" s="77" t="s">
        <v>396</v>
      </c>
      <c r="F670" s="77"/>
      <c r="G670" s="81">
        <v>10012319</v>
      </c>
      <c r="H670" s="81">
        <v>18960702</v>
      </c>
      <c r="I670" s="77" t="s">
        <v>417</v>
      </c>
      <c r="J670" s="81">
        <v>4</v>
      </c>
      <c r="K670" s="81">
        <v>22</v>
      </c>
      <c r="L670" s="126">
        <v>-101968.2</v>
      </c>
      <c r="M670" s="82">
        <v>44652</v>
      </c>
      <c r="N670" s="82">
        <v>44652</v>
      </c>
      <c r="O670" s="82">
        <v>44634</v>
      </c>
      <c r="P670" s="77" t="s">
        <v>880</v>
      </c>
      <c r="Q670" s="77" t="s">
        <v>880</v>
      </c>
      <c r="R670" s="77"/>
      <c r="S670" s="77">
        <v>0</v>
      </c>
      <c r="T670" s="77" t="s">
        <v>900</v>
      </c>
      <c r="U670" s="77"/>
      <c r="V670" s="77"/>
      <c r="W670" s="77"/>
      <c r="X670" s="77"/>
      <c r="Y670" s="77" t="s">
        <v>389</v>
      </c>
      <c r="Z670" s="77" t="s">
        <v>390</v>
      </c>
      <c r="AA670" s="77" t="s">
        <v>881</v>
      </c>
      <c r="AB670" s="77" t="s">
        <v>610</v>
      </c>
      <c r="AC670" s="77" t="s">
        <v>882</v>
      </c>
      <c r="AD670" s="77"/>
      <c r="AE670" s="77"/>
      <c r="AF670" s="77"/>
    </row>
    <row r="671" spans="1:32" x14ac:dyDescent="0.35">
      <c r="A671" s="77" t="s">
        <v>346</v>
      </c>
      <c r="B671" s="77" t="s">
        <v>879</v>
      </c>
      <c r="C671" s="77" t="s">
        <v>381</v>
      </c>
      <c r="D671" s="77"/>
      <c r="E671" s="77" t="s">
        <v>396</v>
      </c>
      <c r="F671" s="77"/>
      <c r="G671" s="81">
        <v>10012319</v>
      </c>
      <c r="H671" s="81">
        <v>18960702</v>
      </c>
      <c r="I671" s="77" t="s">
        <v>417</v>
      </c>
      <c r="J671" s="81">
        <v>4</v>
      </c>
      <c r="K671" s="81">
        <v>22</v>
      </c>
      <c r="L671" s="126">
        <v>-14588.1</v>
      </c>
      <c r="M671" s="82">
        <v>44652</v>
      </c>
      <c r="N671" s="82">
        <v>44652</v>
      </c>
      <c r="O671" s="82">
        <v>44634</v>
      </c>
      <c r="P671" s="77" t="s">
        <v>880</v>
      </c>
      <c r="Q671" s="77" t="s">
        <v>880</v>
      </c>
      <c r="R671" s="77"/>
      <c r="S671" s="77">
        <v>0</v>
      </c>
      <c r="T671" s="77" t="s">
        <v>901</v>
      </c>
      <c r="U671" s="77"/>
      <c r="V671" s="77"/>
      <c r="W671" s="77"/>
      <c r="X671" s="77"/>
      <c r="Y671" s="77" t="s">
        <v>389</v>
      </c>
      <c r="Z671" s="77" t="s">
        <v>390</v>
      </c>
      <c r="AA671" s="77" t="s">
        <v>881</v>
      </c>
      <c r="AB671" s="77" t="s">
        <v>610</v>
      </c>
      <c r="AC671" s="77" t="s">
        <v>882</v>
      </c>
      <c r="AD671" s="77"/>
      <c r="AE671" s="77"/>
      <c r="AF671" s="77"/>
    </row>
    <row r="672" spans="1:32" x14ac:dyDescent="0.35">
      <c r="A672" s="77" t="s">
        <v>346</v>
      </c>
      <c r="B672" s="77" t="s">
        <v>879</v>
      </c>
      <c r="C672" s="77" t="s">
        <v>381</v>
      </c>
      <c r="D672" s="77"/>
      <c r="E672" s="77" t="s">
        <v>396</v>
      </c>
      <c r="F672" s="77"/>
      <c r="G672" s="81">
        <v>10012319</v>
      </c>
      <c r="H672" s="81">
        <v>18960702</v>
      </c>
      <c r="I672" s="77" t="s">
        <v>417</v>
      </c>
      <c r="J672" s="81">
        <v>4</v>
      </c>
      <c r="K672" s="81">
        <v>22</v>
      </c>
      <c r="L672" s="126">
        <v>-331728.36</v>
      </c>
      <c r="M672" s="82">
        <v>44652</v>
      </c>
      <c r="N672" s="82">
        <v>44652</v>
      </c>
      <c r="O672" s="82">
        <v>44634</v>
      </c>
      <c r="P672" s="77" t="s">
        <v>880</v>
      </c>
      <c r="Q672" s="77" t="s">
        <v>880</v>
      </c>
      <c r="R672" s="77"/>
      <c r="S672" s="77">
        <v>0</v>
      </c>
      <c r="T672" s="77" t="s">
        <v>902</v>
      </c>
      <c r="U672" s="77"/>
      <c r="V672" s="77"/>
      <c r="W672" s="77"/>
      <c r="X672" s="77"/>
      <c r="Y672" s="77" t="s">
        <v>389</v>
      </c>
      <c r="Z672" s="77" t="s">
        <v>390</v>
      </c>
      <c r="AA672" s="77" t="s">
        <v>881</v>
      </c>
      <c r="AB672" s="77" t="s">
        <v>610</v>
      </c>
      <c r="AC672" s="77" t="s">
        <v>882</v>
      </c>
      <c r="AD672" s="77"/>
      <c r="AE672" s="77"/>
      <c r="AF672" s="77"/>
    </row>
    <row r="673" spans="1:32" x14ac:dyDescent="0.35">
      <c r="A673" s="77" t="s">
        <v>346</v>
      </c>
      <c r="B673" s="77" t="s">
        <v>879</v>
      </c>
      <c r="C673" s="77" t="s">
        <v>381</v>
      </c>
      <c r="D673" s="77"/>
      <c r="E673" s="77" t="s">
        <v>396</v>
      </c>
      <c r="F673" s="77"/>
      <c r="G673" s="81">
        <v>10012319</v>
      </c>
      <c r="H673" s="81">
        <v>18960702</v>
      </c>
      <c r="I673" s="77" t="s">
        <v>417</v>
      </c>
      <c r="J673" s="81">
        <v>4</v>
      </c>
      <c r="K673" s="81">
        <v>22</v>
      </c>
      <c r="L673" s="126">
        <v>-44231.95</v>
      </c>
      <c r="M673" s="82">
        <v>44652</v>
      </c>
      <c r="N673" s="82">
        <v>44652</v>
      </c>
      <c r="O673" s="82">
        <v>44634</v>
      </c>
      <c r="P673" s="77" t="s">
        <v>880</v>
      </c>
      <c r="Q673" s="77" t="s">
        <v>880</v>
      </c>
      <c r="R673" s="77"/>
      <c r="S673" s="77">
        <v>0</v>
      </c>
      <c r="T673" s="77" t="s">
        <v>903</v>
      </c>
      <c r="U673" s="77"/>
      <c r="V673" s="77"/>
      <c r="W673" s="77"/>
      <c r="X673" s="77"/>
      <c r="Y673" s="77" t="s">
        <v>389</v>
      </c>
      <c r="Z673" s="77" t="s">
        <v>390</v>
      </c>
      <c r="AA673" s="77" t="s">
        <v>881</v>
      </c>
      <c r="AB673" s="77" t="s">
        <v>610</v>
      </c>
      <c r="AC673" s="77" t="s">
        <v>882</v>
      </c>
      <c r="AD673" s="77"/>
      <c r="AE673" s="77"/>
      <c r="AF673" s="77"/>
    </row>
    <row r="674" spans="1:32" x14ac:dyDescent="0.35">
      <c r="A674" s="77" t="s">
        <v>346</v>
      </c>
      <c r="B674" s="77" t="s">
        <v>879</v>
      </c>
      <c r="C674" s="77" t="s">
        <v>381</v>
      </c>
      <c r="D674" s="77"/>
      <c r="E674" s="77" t="s">
        <v>396</v>
      </c>
      <c r="F674" s="77"/>
      <c r="G674" s="81">
        <v>10012319</v>
      </c>
      <c r="H674" s="81">
        <v>18960702</v>
      </c>
      <c r="I674" s="77" t="s">
        <v>417</v>
      </c>
      <c r="J674" s="81">
        <v>4</v>
      </c>
      <c r="K674" s="81">
        <v>22</v>
      </c>
      <c r="L674" s="126">
        <v>2755473</v>
      </c>
      <c r="M674" s="82">
        <v>44652</v>
      </c>
      <c r="N674" s="82">
        <v>44652</v>
      </c>
      <c r="O674" s="82">
        <v>44634</v>
      </c>
      <c r="P674" s="77" t="s">
        <v>880</v>
      </c>
      <c r="Q674" s="77" t="s">
        <v>880</v>
      </c>
      <c r="R674" s="77"/>
      <c r="S674" s="77">
        <v>0</v>
      </c>
      <c r="T674" s="77" t="s">
        <v>904</v>
      </c>
      <c r="U674" s="77"/>
      <c r="V674" s="77"/>
      <c r="W674" s="77"/>
      <c r="X674" s="77"/>
      <c r="Y674" s="77" t="s">
        <v>389</v>
      </c>
      <c r="Z674" s="77" t="s">
        <v>390</v>
      </c>
      <c r="AA674" s="77" t="s">
        <v>881</v>
      </c>
      <c r="AB674" s="77" t="s">
        <v>610</v>
      </c>
      <c r="AC674" s="77" t="s">
        <v>882</v>
      </c>
      <c r="AD674" s="77"/>
      <c r="AE674" s="77"/>
      <c r="AF674" s="77"/>
    </row>
    <row r="675" spans="1:32" x14ac:dyDescent="0.35">
      <c r="A675" s="77" t="s">
        <v>346</v>
      </c>
      <c r="B675" s="77" t="s">
        <v>879</v>
      </c>
      <c r="C675" s="77" t="s">
        <v>381</v>
      </c>
      <c r="D675" s="77"/>
      <c r="E675" s="77" t="s">
        <v>396</v>
      </c>
      <c r="F675" s="77"/>
      <c r="G675" s="81">
        <v>10012319</v>
      </c>
      <c r="H675" s="81">
        <v>18960702</v>
      </c>
      <c r="I675" s="77" t="s">
        <v>417</v>
      </c>
      <c r="J675" s="81">
        <v>4</v>
      </c>
      <c r="K675" s="81">
        <v>22</v>
      </c>
      <c r="L675" s="126">
        <v>-29811.93</v>
      </c>
      <c r="M675" s="82">
        <v>44652</v>
      </c>
      <c r="N675" s="82">
        <v>44652</v>
      </c>
      <c r="O675" s="82">
        <v>44634</v>
      </c>
      <c r="P675" s="77" t="s">
        <v>880</v>
      </c>
      <c r="Q675" s="77" t="s">
        <v>880</v>
      </c>
      <c r="R675" s="77"/>
      <c r="S675" s="77">
        <v>0</v>
      </c>
      <c r="T675" s="77" t="s">
        <v>905</v>
      </c>
      <c r="U675" s="77"/>
      <c r="V675" s="77"/>
      <c r="W675" s="77"/>
      <c r="X675" s="77"/>
      <c r="Y675" s="77" t="s">
        <v>389</v>
      </c>
      <c r="Z675" s="77" t="s">
        <v>390</v>
      </c>
      <c r="AA675" s="77" t="s">
        <v>881</v>
      </c>
      <c r="AB675" s="77" t="s">
        <v>610</v>
      </c>
      <c r="AC675" s="77" t="s">
        <v>882</v>
      </c>
      <c r="AD675" s="77"/>
      <c r="AE675" s="77"/>
      <c r="AF675" s="77"/>
    </row>
    <row r="676" spans="1:32" x14ac:dyDescent="0.35">
      <c r="A676" s="77" t="s">
        <v>346</v>
      </c>
      <c r="B676" s="77" t="s">
        <v>879</v>
      </c>
      <c r="C676" s="77" t="s">
        <v>381</v>
      </c>
      <c r="D676" s="77"/>
      <c r="E676" s="77" t="s">
        <v>396</v>
      </c>
      <c r="F676" s="77"/>
      <c r="G676" s="81">
        <v>10012319</v>
      </c>
      <c r="H676" s="81">
        <v>18960702</v>
      </c>
      <c r="I676" s="77" t="s">
        <v>417</v>
      </c>
      <c r="J676" s="81">
        <v>4</v>
      </c>
      <c r="K676" s="81">
        <v>22</v>
      </c>
      <c r="L676" s="126">
        <v>-13274.9</v>
      </c>
      <c r="M676" s="82">
        <v>44652</v>
      </c>
      <c r="N676" s="82">
        <v>44652</v>
      </c>
      <c r="O676" s="82">
        <v>44634</v>
      </c>
      <c r="P676" s="77" t="s">
        <v>880</v>
      </c>
      <c r="Q676" s="77" t="s">
        <v>880</v>
      </c>
      <c r="R676" s="77"/>
      <c r="S676" s="77">
        <v>0</v>
      </c>
      <c r="T676" s="77" t="s">
        <v>906</v>
      </c>
      <c r="U676" s="77"/>
      <c r="V676" s="77"/>
      <c r="W676" s="77"/>
      <c r="X676" s="77"/>
      <c r="Y676" s="77" t="s">
        <v>389</v>
      </c>
      <c r="Z676" s="77" t="s">
        <v>390</v>
      </c>
      <c r="AA676" s="77" t="s">
        <v>881</v>
      </c>
      <c r="AB676" s="77" t="s">
        <v>610</v>
      </c>
      <c r="AC676" s="77" t="s">
        <v>882</v>
      </c>
      <c r="AD676" s="77"/>
      <c r="AE676" s="77"/>
      <c r="AF676" s="77"/>
    </row>
    <row r="677" spans="1:32" x14ac:dyDescent="0.35">
      <c r="A677" s="77" t="s">
        <v>346</v>
      </c>
      <c r="B677" s="77" t="s">
        <v>879</v>
      </c>
      <c r="C677" s="77" t="s">
        <v>381</v>
      </c>
      <c r="D677" s="77"/>
      <c r="E677" s="77" t="s">
        <v>396</v>
      </c>
      <c r="F677" s="77"/>
      <c r="G677" s="81">
        <v>10012319</v>
      </c>
      <c r="H677" s="81">
        <v>18960702</v>
      </c>
      <c r="I677" s="77" t="s">
        <v>417</v>
      </c>
      <c r="J677" s="81">
        <v>4</v>
      </c>
      <c r="K677" s="81">
        <v>22</v>
      </c>
      <c r="L677" s="126">
        <v>-15000</v>
      </c>
      <c r="M677" s="82">
        <v>44652</v>
      </c>
      <c r="N677" s="82">
        <v>44652</v>
      </c>
      <c r="O677" s="82">
        <v>44634</v>
      </c>
      <c r="P677" s="77" t="s">
        <v>880</v>
      </c>
      <c r="Q677" s="77" t="s">
        <v>880</v>
      </c>
      <c r="R677" s="77"/>
      <c r="S677" s="77">
        <v>0</v>
      </c>
      <c r="T677" s="77" t="s">
        <v>907</v>
      </c>
      <c r="U677" s="77"/>
      <c r="V677" s="77"/>
      <c r="W677" s="77"/>
      <c r="X677" s="77"/>
      <c r="Y677" s="77" t="s">
        <v>389</v>
      </c>
      <c r="Z677" s="77" t="s">
        <v>390</v>
      </c>
      <c r="AA677" s="77" t="s">
        <v>881</v>
      </c>
      <c r="AB677" s="77" t="s">
        <v>610</v>
      </c>
      <c r="AC677" s="77" t="s">
        <v>882</v>
      </c>
      <c r="AD677" s="77"/>
      <c r="AE677" s="77"/>
      <c r="AF677" s="77"/>
    </row>
    <row r="678" spans="1:32" x14ac:dyDescent="0.35">
      <c r="A678" s="77" t="s">
        <v>346</v>
      </c>
      <c r="B678" s="77" t="s">
        <v>879</v>
      </c>
      <c r="C678" s="77" t="s">
        <v>381</v>
      </c>
      <c r="D678" s="77"/>
      <c r="E678" s="77" t="s">
        <v>396</v>
      </c>
      <c r="F678" s="77"/>
      <c r="G678" s="81">
        <v>10012319</v>
      </c>
      <c r="H678" s="81">
        <v>18960702</v>
      </c>
      <c r="I678" s="77" t="s">
        <v>417</v>
      </c>
      <c r="J678" s="81">
        <v>4</v>
      </c>
      <c r="K678" s="81">
        <v>22</v>
      </c>
      <c r="L678" s="126">
        <v>-547.34</v>
      </c>
      <c r="M678" s="82">
        <v>44652</v>
      </c>
      <c r="N678" s="82">
        <v>44652</v>
      </c>
      <c r="O678" s="82">
        <v>44634</v>
      </c>
      <c r="P678" s="77" t="s">
        <v>880</v>
      </c>
      <c r="Q678" s="77" t="s">
        <v>880</v>
      </c>
      <c r="R678" s="77"/>
      <c r="S678" s="77">
        <v>0</v>
      </c>
      <c r="T678" s="77" t="s">
        <v>908</v>
      </c>
      <c r="U678" s="77"/>
      <c r="V678" s="77"/>
      <c r="W678" s="77"/>
      <c r="X678" s="77"/>
      <c r="Y678" s="77" t="s">
        <v>389</v>
      </c>
      <c r="Z678" s="77" t="s">
        <v>390</v>
      </c>
      <c r="AA678" s="77" t="s">
        <v>881</v>
      </c>
      <c r="AB678" s="77" t="s">
        <v>610</v>
      </c>
      <c r="AC678" s="77" t="s">
        <v>882</v>
      </c>
      <c r="AD678" s="77"/>
      <c r="AE678" s="77"/>
      <c r="AF678" s="77"/>
    </row>
    <row r="679" spans="1:32" x14ac:dyDescent="0.35">
      <c r="A679" s="77" t="s">
        <v>346</v>
      </c>
      <c r="B679" s="77" t="s">
        <v>644</v>
      </c>
      <c r="C679" s="77" t="s">
        <v>381</v>
      </c>
      <c r="D679" s="77"/>
      <c r="E679" s="77" t="s">
        <v>382</v>
      </c>
      <c r="F679" s="77"/>
      <c r="G679" s="81">
        <v>10025199</v>
      </c>
      <c r="H679" s="81">
        <v>1432546</v>
      </c>
      <c r="I679" s="77" t="s">
        <v>383</v>
      </c>
      <c r="J679" s="81">
        <v>4</v>
      </c>
      <c r="K679" s="81">
        <v>22</v>
      </c>
      <c r="L679" s="126">
        <v>50000</v>
      </c>
      <c r="M679" s="82">
        <v>44645</v>
      </c>
      <c r="N679" s="82">
        <v>44664</v>
      </c>
      <c r="O679" s="82">
        <v>44664</v>
      </c>
      <c r="P679" s="77" t="s">
        <v>909</v>
      </c>
      <c r="Q679" s="77" t="s">
        <v>281</v>
      </c>
      <c r="R679" s="77" t="s">
        <v>910</v>
      </c>
      <c r="S679" s="77" t="s">
        <v>219</v>
      </c>
      <c r="T679" s="77" t="s">
        <v>911</v>
      </c>
      <c r="U679" s="77"/>
      <c r="V679" s="77"/>
      <c r="W679" s="77"/>
      <c r="X679" s="77"/>
      <c r="Y679" s="77" t="s">
        <v>389</v>
      </c>
      <c r="Z679" s="77" t="s">
        <v>390</v>
      </c>
      <c r="AA679" s="77" t="s">
        <v>391</v>
      </c>
      <c r="AB679" s="77" t="s">
        <v>392</v>
      </c>
      <c r="AC679" s="77" t="s">
        <v>649</v>
      </c>
      <c r="AD679" s="77" t="s">
        <v>912</v>
      </c>
      <c r="AE679" s="77"/>
      <c r="AF679" s="77"/>
    </row>
    <row r="680" spans="1:32" x14ac:dyDescent="0.35">
      <c r="A680" s="77" t="s">
        <v>347</v>
      </c>
      <c r="B680" s="77" t="s">
        <v>453</v>
      </c>
      <c r="C680" s="77" t="s">
        <v>381</v>
      </c>
      <c r="D680" s="77"/>
      <c r="E680" s="77" t="s">
        <v>396</v>
      </c>
      <c r="F680" s="77"/>
      <c r="G680" s="81">
        <v>10024658</v>
      </c>
      <c r="H680" s="81">
        <v>18965860</v>
      </c>
      <c r="I680" s="77" t="s">
        <v>417</v>
      </c>
      <c r="J680" s="81">
        <v>4</v>
      </c>
      <c r="K680" s="81">
        <v>22</v>
      </c>
      <c r="L680" s="126">
        <v>-2256490</v>
      </c>
      <c r="M680" s="82">
        <v>44663</v>
      </c>
      <c r="N680" s="82">
        <v>44663</v>
      </c>
      <c r="O680" s="82">
        <v>44663</v>
      </c>
      <c r="P680" s="77" t="s">
        <v>913</v>
      </c>
      <c r="Q680" s="77" t="s">
        <v>456</v>
      </c>
      <c r="R680" s="77"/>
      <c r="S680" s="77">
        <v>0</v>
      </c>
      <c r="T680" s="77" t="s">
        <v>914</v>
      </c>
      <c r="U680" s="77"/>
      <c r="V680" s="77"/>
      <c r="W680" s="77" t="s">
        <v>437</v>
      </c>
      <c r="X680" s="77"/>
      <c r="Y680" s="77" t="s">
        <v>389</v>
      </c>
      <c r="Z680" s="77" t="s">
        <v>390</v>
      </c>
      <c r="AA680" s="77" t="s">
        <v>458</v>
      </c>
      <c r="AB680" s="77" t="s">
        <v>392</v>
      </c>
      <c r="AC680" s="77" t="s">
        <v>459</v>
      </c>
      <c r="AD680" s="77" t="s">
        <v>915</v>
      </c>
      <c r="AE680" s="77"/>
      <c r="AF680" s="77"/>
    </row>
    <row r="681" spans="1:32" x14ac:dyDescent="0.35">
      <c r="A681" s="77" t="s">
        <v>347</v>
      </c>
      <c r="B681" s="77" t="s">
        <v>453</v>
      </c>
      <c r="C681" s="77" t="s">
        <v>381</v>
      </c>
      <c r="D681" s="77"/>
      <c r="E681" s="77" t="s">
        <v>382</v>
      </c>
      <c r="F681" s="77" t="s">
        <v>382</v>
      </c>
      <c r="G681" s="81">
        <v>10029433</v>
      </c>
      <c r="H681" s="81">
        <v>1433754</v>
      </c>
      <c r="I681" s="77" t="s">
        <v>383</v>
      </c>
      <c r="J681" s="81">
        <v>4</v>
      </c>
      <c r="K681" s="81">
        <v>22</v>
      </c>
      <c r="L681" s="126">
        <v>-44999.99</v>
      </c>
      <c r="M681" s="82">
        <v>44671</v>
      </c>
      <c r="N681" s="82">
        <v>44676</v>
      </c>
      <c r="O681" s="82">
        <v>44676</v>
      </c>
      <c r="P681" s="77" t="s">
        <v>916</v>
      </c>
      <c r="Q681" s="77" t="s">
        <v>34</v>
      </c>
      <c r="R681" s="77" t="s">
        <v>917</v>
      </c>
      <c r="S681" s="77" t="s">
        <v>918</v>
      </c>
      <c r="T681" s="77" t="s">
        <v>919</v>
      </c>
      <c r="U681" s="77"/>
      <c r="V681" s="77"/>
      <c r="W681" s="77"/>
      <c r="X681" s="77"/>
      <c r="Y681" s="77" t="s">
        <v>389</v>
      </c>
      <c r="Z681" s="77" t="s">
        <v>390</v>
      </c>
      <c r="AA681" s="77" t="s">
        <v>391</v>
      </c>
      <c r="AB681" s="77" t="s">
        <v>392</v>
      </c>
      <c r="AC681" s="77" t="s">
        <v>459</v>
      </c>
      <c r="AD681" s="77" t="s">
        <v>920</v>
      </c>
      <c r="AE681" s="77"/>
      <c r="AF681" s="77"/>
    </row>
    <row r="682" spans="1:32" x14ac:dyDescent="0.35">
      <c r="A682" s="77" t="s">
        <v>347</v>
      </c>
      <c r="B682" s="77" t="s">
        <v>453</v>
      </c>
      <c r="C682" s="77" t="s">
        <v>381</v>
      </c>
      <c r="D682" s="77"/>
      <c r="E682" s="77" t="s">
        <v>382</v>
      </c>
      <c r="F682" s="77" t="s">
        <v>382</v>
      </c>
      <c r="G682" s="81">
        <v>10029433</v>
      </c>
      <c r="H682" s="81">
        <v>1433754</v>
      </c>
      <c r="I682" s="77" t="s">
        <v>383</v>
      </c>
      <c r="J682" s="81">
        <v>4</v>
      </c>
      <c r="K682" s="81">
        <v>22</v>
      </c>
      <c r="L682" s="126">
        <v>45000</v>
      </c>
      <c r="M682" s="82">
        <v>44671</v>
      </c>
      <c r="N682" s="82">
        <v>44676</v>
      </c>
      <c r="O682" s="82">
        <v>44676</v>
      </c>
      <c r="P682" s="77" t="s">
        <v>921</v>
      </c>
      <c r="Q682" s="77" t="s">
        <v>34</v>
      </c>
      <c r="R682" s="77" t="s">
        <v>917</v>
      </c>
      <c r="S682" s="77" t="s">
        <v>918</v>
      </c>
      <c r="T682" s="77" t="s">
        <v>919</v>
      </c>
      <c r="U682" s="77"/>
      <c r="V682" s="77"/>
      <c r="W682" s="77"/>
      <c r="X682" s="77"/>
      <c r="Y682" s="77" t="s">
        <v>389</v>
      </c>
      <c r="Z682" s="77" t="s">
        <v>390</v>
      </c>
      <c r="AA682" s="77" t="s">
        <v>391</v>
      </c>
      <c r="AB682" s="77" t="s">
        <v>392</v>
      </c>
      <c r="AC682" s="77" t="s">
        <v>459</v>
      </c>
      <c r="AD682" s="77" t="s">
        <v>920</v>
      </c>
      <c r="AE682" s="77"/>
      <c r="AF682" s="77"/>
    </row>
    <row r="683" spans="1:32" x14ac:dyDescent="0.35">
      <c r="A683" s="77" t="s">
        <v>347</v>
      </c>
      <c r="B683" s="77" t="s">
        <v>511</v>
      </c>
      <c r="C683" s="77" t="s">
        <v>381</v>
      </c>
      <c r="D683" s="77"/>
      <c r="E683" s="77" t="s">
        <v>396</v>
      </c>
      <c r="F683" s="77"/>
      <c r="G683" s="81">
        <v>10027921</v>
      </c>
      <c r="H683" s="81">
        <v>18966412</v>
      </c>
      <c r="I683" s="77" t="s">
        <v>417</v>
      </c>
      <c r="J683" s="81">
        <v>4</v>
      </c>
      <c r="K683" s="81">
        <v>22</v>
      </c>
      <c r="L683" s="126">
        <v>-265000</v>
      </c>
      <c r="M683" s="82">
        <v>44652</v>
      </c>
      <c r="N683" s="82">
        <v>44652</v>
      </c>
      <c r="O683" s="82">
        <v>44671</v>
      </c>
      <c r="P683" s="77" t="s">
        <v>922</v>
      </c>
      <c r="Q683" s="77" t="s">
        <v>923</v>
      </c>
      <c r="R683" s="77"/>
      <c r="S683" s="77">
        <v>0</v>
      </c>
      <c r="T683" s="77" t="s">
        <v>924</v>
      </c>
      <c r="U683" s="77"/>
      <c r="V683" s="77"/>
      <c r="W683" s="77"/>
      <c r="X683" s="77"/>
      <c r="Y683" s="77" t="s">
        <v>389</v>
      </c>
      <c r="Z683" s="77" t="s">
        <v>390</v>
      </c>
      <c r="AA683" s="77" t="s">
        <v>698</v>
      </c>
      <c r="AB683" s="77" t="s">
        <v>392</v>
      </c>
      <c r="AC683" s="77" t="s">
        <v>517</v>
      </c>
      <c r="AD683" s="77" t="s">
        <v>925</v>
      </c>
      <c r="AE683" s="77"/>
      <c r="AF683" s="77"/>
    </row>
    <row r="684" spans="1:32" x14ac:dyDescent="0.35">
      <c r="A684" s="77" t="s">
        <v>347</v>
      </c>
      <c r="B684" s="77" t="s">
        <v>511</v>
      </c>
      <c r="C684" s="77" t="s">
        <v>381</v>
      </c>
      <c r="D684" s="77"/>
      <c r="E684" s="77" t="s">
        <v>396</v>
      </c>
      <c r="F684" s="77"/>
      <c r="G684" s="81">
        <v>10027928</v>
      </c>
      <c r="H684" s="81">
        <v>18966415</v>
      </c>
      <c r="I684" s="77" t="s">
        <v>417</v>
      </c>
      <c r="J684" s="81">
        <v>4</v>
      </c>
      <c r="K684" s="81">
        <v>22</v>
      </c>
      <c r="L684" s="126">
        <v>125000</v>
      </c>
      <c r="M684" s="82">
        <v>44652</v>
      </c>
      <c r="N684" s="82">
        <v>44652</v>
      </c>
      <c r="O684" s="82">
        <v>44671</v>
      </c>
      <c r="P684" s="77" t="s">
        <v>704</v>
      </c>
      <c r="Q684" s="77" t="s">
        <v>926</v>
      </c>
      <c r="R684" s="77"/>
      <c r="S684" s="77">
        <v>0</v>
      </c>
      <c r="T684" s="77" t="s">
        <v>697</v>
      </c>
      <c r="U684" s="77"/>
      <c r="V684" s="77"/>
      <c r="W684" s="77" t="s">
        <v>421</v>
      </c>
      <c r="X684" s="77"/>
      <c r="Y684" s="77" t="s">
        <v>389</v>
      </c>
      <c r="Z684" s="77" t="s">
        <v>390</v>
      </c>
      <c r="AA684" s="77" t="s">
        <v>698</v>
      </c>
      <c r="AB684" s="77" t="s">
        <v>392</v>
      </c>
      <c r="AC684" s="77" t="s">
        <v>517</v>
      </c>
      <c r="AD684" s="77" t="s">
        <v>706</v>
      </c>
      <c r="AE684" s="77"/>
      <c r="AF684" s="77"/>
    </row>
    <row r="685" spans="1:32" x14ac:dyDescent="0.35">
      <c r="A685" s="77" t="s">
        <v>347</v>
      </c>
      <c r="B685" s="77" t="s">
        <v>518</v>
      </c>
      <c r="C685" s="77" t="s">
        <v>381</v>
      </c>
      <c r="D685" s="77"/>
      <c r="E685" s="77" t="s">
        <v>396</v>
      </c>
      <c r="F685" s="77"/>
      <c r="G685" s="81">
        <v>10029473</v>
      </c>
      <c r="H685" s="81">
        <v>18966584</v>
      </c>
      <c r="I685" s="77" t="s">
        <v>417</v>
      </c>
      <c r="J685" s="81">
        <v>4</v>
      </c>
      <c r="K685" s="81">
        <v>22</v>
      </c>
      <c r="L685" s="126">
        <v>183168</v>
      </c>
      <c r="M685" s="82">
        <v>44681</v>
      </c>
      <c r="N685" s="82">
        <v>44681</v>
      </c>
      <c r="O685" s="82">
        <v>44676</v>
      </c>
      <c r="P685" s="77" t="s">
        <v>927</v>
      </c>
      <c r="Q685" s="77" t="s">
        <v>928</v>
      </c>
      <c r="R685" s="77"/>
      <c r="S685" s="77">
        <v>0</v>
      </c>
      <c r="T685" s="77" t="s">
        <v>929</v>
      </c>
      <c r="U685" s="77"/>
      <c r="V685" s="77"/>
      <c r="W685" s="77" t="s">
        <v>421</v>
      </c>
      <c r="X685" s="77"/>
      <c r="Y685" s="77" t="s">
        <v>389</v>
      </c>
      <c r="Z685" s="77" t="s">
        <v>390</v>
      </c>
      <c r="AA685" s="77" t="s">
        <v>522</v>
      </c>
      <c r="AB685" s="77" t="s">
        <v>392</v>
      </c>
      <c r="AC685" s="77" t="s">
        <v>523</v>
      </c>
      <c r="AD685" s="77" t="s">
        <v>930</v>
      </c>
      <c r="AE685" s="77"/>
      <c r="AF685" s="77"/>
    </row>
    <row r="686" spans="1:32" x14ac:dyDescent="0.35">
      <c r="A686" s="77" t="s">
        <v>347</v>
      </c>
      <c r="B686" s="77" t="s">
        <v>518</v>
      </c>
      <c r="C686" s="77" t="s">
        <v>381</v>
      </c>
      <c r="D686" s="77"/>
      <c r="E686" s="77" t="s">
        <v>396</v>
      </c>
      <c r="F686" s="77"/>
      <c r="G686" s="81">
        <v>10029566</v>
      </c>
      <c r="H686" s="81">
        <v>18966593</v>
      </c>
      <c r="I686" s="77" t="s">
        <v>417</v>
      </c>
      <c r="J686" s="81">
        <v>4</v>
      </c>
      <c r="K686" s="81">
        <v>22</v>
      </c>
      <c r="L686" s="126">
        <v>183168</v>
      </c>
      <c r="M686" s="82">
        <v>44681</v>
      </c>
      <c r="N686" s="82">
        <v>44681</v>
      </c>
      <c r="O686" s="82">
        <v>44676</v>
      </c>
      <c r="P686" s="77" t="s">
        <v>927</v>
      </c>
      <c r="Q686" s="77" t="s">
        <v>931</v>
      </c>
      <c r="R686" s="77"/>
      <c r="S686" s="77">
        <v>0</v>
      </c>
      <c r="T686" s="77" t="s">
        <v>932</v>
      </c>
      <c r="U686" s="77"/>
      <c r="V686" s="77"/>
      <c r="W686" s="77" t="s">
        <v>421</v>
      </c>
      <c r="X686" s="77"/>
      <c r="Y686" s="77" t="s">
        <v>389</v>
      </c>
      <c r="Z686" s="77" t="s">
        <v>390</v>
      </c>
      <c r="AA686" s="77" t="s">
        <v>522</v>
      </c>
      <c r="AB686" s="77" t="s">
        <v>392</v>
      </c>
      <c r="AC686" s="77" t="s">
        <v>523</v>
      </c>
      <c r="AD686" s="77" t="s">
        <v>930</v>
      </c>
      <c r="AE686" s="77"/>
      <c r="AF686" s="77"/>
    </row>
    <row r="687" spans="1:32" x14ac:dyDescent="0.35">
      <c r="A687" s="77" t="s">
        <v>347</v>
      </c>
      <c r="B687" s="77" t="s">
        <v>518</v>
      </c>
      <c r="C687" s="77" t="s">
        <v>381</v>
      </c>
      <c r="D687" s="77"/>
      <c r="E687" s="77" t="s">
        <v>396</v>
      </c>
      <c r="F687" s="77"/>
      <c r="G687" s="81">
        <v>10029566</v>
      </c>
      <c r="H687" s="81">
        <v>18966593</v>
      </c>
      <c r="I687" s="77" t="s">
        <v>417</v>
      </c>
      <c r="J687" s="81">
        <v>4</v>
      </c>
      <c r="K687" s="81">
        <v>22</v>
      </c>
      <c r="L687" s="126">
        <v>-183168</v>
      </c>
      <c r="M687" s="82">
        <v>44681</v>
      </c>
      <c r="N687" s="82">
        <v>44681</v>
      </c>
      <c r="O687" s="82">
        <v>44676</v>
      </c>
      <c r="P687" s="77" t="s">
        <v>927</v>
      </c>
      <c r="Q687" s="77" t="s">
        <v>931</v>
      </c>
      <c r="R687" s="77"/>
      <c r="S687" s="77">
        <v>0</v>
      </c>
      <c r="T687" s="77" t="s">
        <v>929</v>
      </c>
      <c r="U687" s="77"/>
      <c r="V687" s="77"/>
      <c r="W687" s="77" t="s">
        <v>421</v>
      </c>
      <c r="X687" s="77"/>
      <c r="Y687" s="77" t="s">
        <v>389</v>
      </c>
      <c r="Z687" s="77" t="s">
        <v>390</v>
      </c>
      <c r="AA687" s="77" t="s">
        <v>522</v>
      </c>
      <c r="AB687" s="77" t="s">
        <v>392</v>
      </c>
      <c r="AC687" s="77" t="s">
        <v>523</v>
      </c>
      <c r="AD687" s="77" t="s">
        <v>930</v>
      </c>
      <c r="AE687" s="77"/>
      <c r="AF687" s="77"/>
    </row>
    <row r="688" spans="1:32" x14ac:dyDescent="0.35">
      <c r="A688" s="77" t="s">
        <v>347</v>
      </c>
      <c r="B688" s="77" t="s">
        <v>527</v>
      </c>
      <c r="C688" s="77" t="s">
        <v>381</v>
      </c>
      <c r="D688" s="77"/>
      <c r="E688" s="77" t="s">
        <v>382</v>
      </c>
      <c r="F688" s="77"/>
      <c r="G688" s="81">
        <v>10020153</v>
      </c>
      <c r="H688" s="81">
        <v>1430751</v>
      </c>
      <c r="I688" s="77" t="s">
        <v>383</v>
      </c>
      <c r="J688" s="81">
        <v>4</v>
      </c>
      <c r="K688" s="81">
        <v>22</v>
      </c>
      <c r="L688" s="126">
        <v>429840</v>
      </c>
      <c r="M688" s="82">
        <v>44634</v>
      </c>
      <c r="N688" s="82">
        <v>44655</v>
      </c>
      <c r="O688" s="82">
        <v>44655</v>
      </c>
      <c r="P688" s="77" t="s">
        <v>933</v>
      </c>
      <c r="Q688" s="77" t="s">
        <v>39</v>
      </c>
      <c r="R688" s="77" t="s">
        <v>934</v>
      </c>
      <c r="S688" s="77" t="s">
        <v>935</v>
      </c>
      <c r="T688" s="77" t="s">
        <v>936</v>
      </c>
      <c r="U688" s="77"/>
      <c r="V688" s="77"/>
      <c r="W688" s="77"/>
      <c r="X688" s="77"/>
      <c r="Y688" s="77" t="s">
        <v>389</v>
      </c>
      <c r="Z688" s="77" t="s">
        <v>390</v>
      </c>
      <c r="AA688" s="77" t="s">
        <v>391</v>
      </c>
      <c r="AB688" s="77" t="s">
        <v>392</v>
      </c>
      <c r="AC688" s="77" t="s">
        <v>533</v>
      </c>
      <c r="AD688" s="77" t="s">
        <v>937</v>
      </c>
      <c r="AE688" s="77"/>
      <c r="AF688" s="77"/>
    </row>
    <row r="689" spans="1:32" x14ac:dyDescent="0.35">
      <c r="A689" s="77" t="s">
        <v>347</v>
      </c>
      <c r="B689" s="77" t="s">
        <v>534</v>
      </c>
      <c r="C689" s="77" t="s">
        <v>381</v>
      </c>
      <c r="D689" s="77"/>
      <c r="E689" s="77" t="s">
        <v>412</v>
      </c>
      <c r="F689" s="77"/>
      <c r="G689" s="81">
        <v>10021836</v>
      </c>
      <c r="H689" s="81">
        <v>3960248</v>
      </c>
      <c r="I689" s="77" t="s">
        <v>413</v>
      </c>
      <c r="J689" s="81">
        <v>4</v>
      </c>
      <c r="K689" s="81">
        <v>22</v>
      </c>
      <c r="L689" s="126">
        <v>-944.5</v>
      </c>
      <c r="M689" s="82">
        <v>43830</v>
      </c>
      <c r="N689" s="82">
        <v>44657</v>
      </c>
      <c r="O689" s="82">
        <v>44657</v>
      </c>
      <c r="P689" s="77" t="s">
        <v>414</v>
      </c>
      <c r="Q689" s="77" t="s">
        <v>208</v>
      </c>
      <c r="R689" s="77"/>
      <c r="S689" s="77" t="s">
        <v>938</v>
      </c>
      <c r="T689" s="77" t="s">
        <v>939</v>
      </c>
      <c r="U689" s="77"/>
      <c r="V689" s="77"/>
      <c r="W689" s="77"/>
      <c r="X689" s="77"/>
      <c r="Y689" s="77" t="s">
        <v>389</v>
      </c>
      <c r="Z689" s="77" t="s">
        <v>390</v>
      </c>
      <c r="AA689" s="77" t="s">
        <v>392</v>
      </c>
      <c r="AB689" s="77" t="s">
        <v>392</v>
      </c>
      <c r="AC689" s="77" t="s">
        <v>540</v>
      </c>
      <c r="AD689" s="77"/>
      <c r="AE689" s="77"/>
      <c r="AF689" s="77"/>
    </row>
    <row r="690" spans="1:32" x14ac:dyDescent="0.35">
      <c r="A690" s="77" t="s">
        <v>347</v>
      </c>
      <c r="B690" s="77" t="s">
        <v>534</v>
      </c>
      <c r="C690" s="77" t="s">
        <v>381</v>
      </c>
      <c r="D690" s="77"/>
      <c r="E690" s="77" t="s">
        <v>412</v>
      </c>
      <c r="F690" s="77"/>
      <c r="G690" s="81">
        <v>10021836</v>
      </c>
      <c r="H690" s="81">
        <v>3960248</v>
      </c>
      <c r="I690" s="77" t="s">
        <v>413</v>
      </c>
      <c r="J690" s="81">
        <v>4</v>
      </c>
      <c r="K690" s="81">
        <v>22</v>
      </c>
      <c r="L690" s="126">
        <v>944.4</v>
      </c>
      <c r="M690" s="82">
        <v>43830</v>
      </c>
      <c r="N690" s="82">
        <v>44657</v>
      </c>
      <c r="O690" s="82">
        <v>44657</v>
      </c>
      <c r="P690" s="77" t="s">
        <v>414</v>
      </c>
      <c r="Q690" s="77" t="s">
        <v>208</v>
      </c>
      <c r="R690" s="77"/>
      <c r="S690" s="77" t="s">
        <v>938</v>
      </c>
      <c r="T690" s="77" t="s">
        <v>939</v>
      </c>
      <c r="U690" s="77"/>
      <c r="V690" s="77"/>
      <c r="W690" s="77"/>
      <c r="X690" s="77"/>
      <c r="Y690" s="77" t="s">
        <v>389</v>
      </c>
      <c r="Z690" s="77" t="s">
        <v>390</v>
      </c>
      <c r="AA690" s="77" t="s">
        <v>392</v>
      </c>
      <c r="AB690" s="77" t="s">
        <v>392</v>
      </c>
      <c r="AC690" s="77" t="s">
        <v>540</v>
      </c>
      <c r="AD690" s="77"/>
      <c r="AE690" s="77"/>
      <c r="AF690" s="77"/>
    </row>
    <row r="691" spans="1:32" x14ac:dyDescent="0.35">
      <c r="A691" s="77" t="s">
        <v>347</v>
      </c>
      <c r="B691" s="77" t="s">
        <v>541</v>
      </c>
      <c r="C691" s="77" t="s">
        <v>381</v>
      </c>
      <c r="D691" s="77"/>
      <c r="E691" s="77" t="s">
        <v>382</v>
      </c>
      <c r="F691" s="77"/>
      <c r="G691" s="81">
        <v>10022138</v>
      </c>
      <c r="H691" s="81">
        <v>1431740</v>
      </c>
      <c r="I691" s="77" t="s">
        <v>383</v>
      </c>
      <c r="J691" s="81">
        <v>4</v>
      </c>
      <c r="K691" s="81">
        <v>22</v>
      </c>
      <c r="L691" s="126">
        <v>88270</v>
      </c>
      <c r="M691" s="82">
        <v>44467</v>
      </c>
      <c r="N691" s="82">
        <v>44657</v>
      </c>
      <c r="O691" s="82">
        <v>44657</v>
      </c>
      <c r="P691" s="77" t="s">
        <v>940</v>
      </c>
      <c r="Q691" s="77" t="s">
        <v>254</v>
      </c>
      <c r="R691" s="77" t="s">
        <v>941</v>
      </c>
      <c r="S691" s="77" t="s">
        <v>942</v>
      </c>
      <c r="T691" s="77" t="s">
        <v>943</v>
      </c>
      <c r="U691" s="77"/>
      <c r="V691" s="77"/>
      <c r="W691" s="77"/>
      <c r="X691" s="77"/>
      <c r="Y691" s="77" t="s">
        <v>389</v>
      </c>
      <c r="Z691" s="77" t="s">
        <v>390</v>
      </c>
      <c r="AA691" s="77" t="s">
        <v>391</v>
      </c>
      <c r="AB691" s="77" t="s">
        <v>392</v>
      </c>
      <c r="AC691" s="77" t="s">
        <v>547</v>
      </c>
      <c r="AD691" s="77" t="s">
        <v>944</v>
      </c>
      <c r="AE691" s="77"/>
      <c r="AF691" s="77"/>
    </row>
    <row r="692" spans="1:32" x14ac:dyDescent="0.35">
      <c r="A692" s="77" t="s">
        <v>347</v>
      </c>
      <c r="B692" s="77" t="s">
        <v>541</v>
      </c>
      <c r="C692" s="77" t="s">
        <v>381</v>
      </c>
      <c r="D692" s="77"/>
      <c r="E692" s="77" t="s">
        <v>382</v>
      </c>
      <c r="F692" s="77"/>
      <c r="G692" s="81">
        <v>10024495</v>
      </c>
      <c r="H692" s="81">
        <v>1432384</v>
      </c>
      <c r="I692" s="77" t="s">
        <v>383</v>
      </c>
      <c r="J692" s="81">
        <v>4</v>
      </c>
      <c r="K692" s="81">
        <v>22</v>
      </c>
      <c r="L692" s="126">
        <v>90000</v>
      </c>
      <c r="M692" s="82">
        <v>44398</v>
      </c>
      <c r="N692" s="82">
        <v>44663</v>
      </c>
      <c r="O692" s="82">
        <v>44663</v>
      </c>
      <c r="P692" s="77" t="s">
        <v>945</v>
      </c>
      <c r="Q692" s="77" t="s">
        <v>946</v>
      </c>
      <c r="R692" s="77" t="s">
        <v>947</v>
      </c>
      <c r="S692" s="77" t="s">
        <v>948</v>
      </c>
      <c r="T692" s="77" t="s">
        <v>949</v>
      </c>
      <c r="U692" s="77"/>
      <c r="V692" s="77"/>
      <c r="W692" s="77"/>
      <c r="X692" s="77"/>
      <c r="Y692" s="77" t="s">
        <v>389</v>
      </c>
      <c r="Z692" s="77" t="s">
        <v>390</v>
      </c>
      <c r="AA692" s="77" t="s">
        <v>391</v>
      </c>
      <c r="AB692" s="77" t="s">
        <v>392</v>
      </c>
      <c r="AC692" s="77" t="s">
        <v>547</v>
      </c>
      <c r="AD692" s="77"/>
      <c r="AE692" s="77"/>
      <c r="AF692" s="77"/>
    </row>
    <row r="693" spans="1:32" x14ac:dyDescent="0.35">
      <c r="A693" s="77" t="s">
        <v>348</v>
      </c>
      <c r="B693" s="77" t="s">
        <v>578</v>
      </c>
      <c r="C693" s="77" t="s">
        <v>381</v>
      </c>
      <c r="D693" s="77"/>
      <c r="E693" s="77" t="s">
        <v>382</v>
      </c>
      <c r="F693" s="77"/>
      <c r="G693" s="81">
        <v>10028233</v>
      </c>
      <c r="H693" s="81">
        <v>1433274</v>
      </c>
      <c r="I693" s="77" t="s">
        <v>383</v>
      </c>
      <c r="J693" s="81">
        <v>4</v>
      </c>
      <c r="K693" s="81">
        <v>22</v>
      </c>
      <c r="L693" s="126">
        <v>150000</v>
      </c>
      <c r="M693" s="82">
        <v>44399</v>
      </c>
      <c r="N693" s="82">
        <v>44672</v>
      </c>
      <c r="O693" s="82">
        <v>44672</v>
      </c>
      <c r="P693" s="77" t="s">
        <v>950</v>
      </c>
      <c r="Q693" s="77" t="s">
        <v>138</v>
      </c>
      <c r="R693" s="77" t="s">
        <v>951</v>
      </c>
      <c r="S693" s="77" t="s">
        <v>952</v>
      </c>
      <c r="T693" s="77" t="s">
        <v>953</v>
      </c>
      <c r="U693" s="77"/>
      <c r="V693" s="77"/>
      <c r="W693" s="77"/>
      <c r="X693" s="77"/>
      <c r="Y693" s="77" t="s">
        <v>389</v>
      </c>
      <c r="Z693" s="77" t="s">
        <v>390</v>
      </c>
      <c r="AA693" s="77" t="s">
        <v>391</v>
      </c>
      <c r="AB693" s="77" t="s">
        <v>392</v>
      </c>
      <c r="AC693" s="77" t="s">
        <v>582</v>
      </c>
      <c r="AD693" s="77" t="s">
        <v>954</v>
      </c>
      <c r="AE693" s="77"/>
      <c r="AF693" s="77"/>
    </row>
    <row r="694" spans="1:32" x14ac:dyDescent="0.35">
      <c r="A694" s="78" t="s">
        <v>348</v>
      </c>
      <c r="B694" s="78" t="s">
        <v>611</v>
      </c>
      <c r="C694" s="78" t="s">
        <v>381</v>
      </c>
      <c r="D694" s="78"/>
      <c r="E694" s="78" t="s">
        <v>412</v>
      </c>
      <c r="F694" s="78"/>
      <c r="G694" s="81">
        <v>10025866</v>
      </c>
      <c r="H694" s="81">
        <v>3961337</v>
      </c>
      <c r="I694" s="77" t="s">
        <v>413</v>
      </c>
      <c r="J694" s="81">
        <v>4</v>
      </c>
      <c r="K694" s="81">
        <v>22</v>
      </c>
      <c r="L694" s="127">
        <v>209812.5</v>
      </c>
      <c r="M694" s="83">
        <v>44681</v>
      </c>
      <c r="N694" s="83">
        <v>44666</v>
      </c>
      <c r="O694" s="83">
        <v>44666</v>
      </c>
      <c r="P694" s="78" t="s">
        <v>414</v>
      </c>
      <c r="Q694" s="78" t="s">
        <v>136</v>
      </c>
      <c r="R694" s="78"/>
      <c r="S694" s="78" t="s">
        <v>955</v>
      </c>
      <c r="T694" s="78" t="s">
        <v>956</v>
      </c>
      <c r="U694" s="78"/>
      <c r="V694" s="78"/>
      <c r="W694" s="78"/>
      <c r="X694" s="78"/>
      <c r="Y694" s="78" t="s">
        <v>389</v>
      </c>
      <c r="Z694" s="78" t="s">
        <v>390</v>
      </c>
      <c r="AA694" s="78" t="s">
        <v>392</v>
      </c>
      <c r="AB694" s="78" t="s">
        <v>392</v>
      </c>
      <c r="AC694" s="78" t="s">
        <v>617</v>
      </c>
      <c r="AD694" s="78"/>
      <c r="AE694" s="78"/>
      <c r="AF694" s="78"/>
    </row>
    <row r="695" spans="1:32" x14ac:dyDescent="0.35">
      <c r="A695" s="79" t="s">
        <v>350</v>
      </c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128">
        <v>-3145986.52</v>
      </c>
      <c r="M695" s="110"/>
      <c r="N695" s="110"/>
      <c r="O695" s="110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</row>
  </sheetData>
  <autoFilter ref="A1:AF33" xr:uid="{57C668F7-BAAC-4E1F-A22A-4C5ADA90352B}"/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4404-25C4-47F7-885F-44D32755FC3C}">
  <dimension ref="A1:B1003"/>
  <sheetViews>
    <sheetView topLeftCell="A265" workbookViewId="0">
      <selection activeCell="D440" sqref="D440"/>
    </sheetView>
  </sheetViews>
  <sheetFormatPr defaultColWidth="9.1796875" defaultRowHeight="14.5" x14ac:dyDescent="0.35"/>
  <cols>
    <col min="1" max="1" width="9.1796875" style="86"/>
    <col min="2" max="2" width="34.1796875" style="86" bestFit="1" customWidth="1"/>
    <col min="3" max="16384" width="9.1796875" style="102"/>
  </cols>
  <sheetData>
    <row r="1" spans="1:2" ht="13" x14ac:dyDescent="0.3">
      <c r="A1" s="103" t="s">
        <v>1023</v>
      </c>
      <c r="B1" s="103" t="s">
        <v>1024</v>
      </c>
    </row>
    <row r="2" spans="1:2" x14ac:dyDescent="0.35">
      <c r="A2" s="93">
        <v>0</v>
      </c>
      <c r="B2" s="86" t="s">
        <v>1472</v>
      </c>
    </row>
    <row r="3" spans="1:2" x14ac:dyDescent="0.35">
      <c r="A3" s="93">
        <v>1</v>
      </c>
      <c r="B3" s="86" t="s">
        <v>1473</v>
      </c>
    </row>
    <row r="4" spans="1:2" x14ac:dyDescent="0.35">
      <c r="A4" s="93">
        <v>10000</v>
      </c>
      <c r="B4" s="86" t="s">
        <v>1474</v>
      </c>
    </row>
    <row r="5" spans="1:2" x14ac:dyDescent="0.35">
      <c r="A5" s="93">
        <v>10200</v>
      </c>
      <c r="B5" s="86" t="s">
        <v>1475</v>
      </c>
    </row>
    <row r="6" spans="1:2" x14ac:dyDescent="0.35">
      <c r="A6" s="93">
        <v>10500</v>
      </c>
      <c r="B6" s="86" t="s">
        <v>1476</v>
      </c>
    </row>
    <row r="7" spans="1:2" x14ac:dyDescent="0.35">
      <c r="A7" s="93">
        <v>10501</v>
      </c>
      <c r="B7" s="86" t="s">
        <v>1477</v>
      </c>
    </row>
    <row r="8" spans="1:2" x14ac:dyDescent="0.35">
      <c r="A8" s="93">
        <v>10503</v>
      </c>
      <c r="B8" s="86" t="s">
        <v>1478</v>
      </c>
    </row>
    <row r="9" spans="1:2" x14ac:dyDescent="0.35">
      <c r="A9" s="93">
        <v>10505</v>
      </c>
      <c r="B9" s="86" t="s">
        <v>1479</v>
      </c>
    </row>
    <row r="10" spans="1:2" x14ac:dyDescent="0.35">
      <c r="A10" s="93">
        <v>10506</v>
      </c>
      <c r="B10" s="86" t="s">
        <v>1480</v>
      </c>
    </row>
    <row r="11" spans="1:2" x14ac:dyDescent="0.35">
      <c r="A11" s="93">
        <v>10507</v>
      </c>
      <c r="B11" s="86" t="s">
        <v>1481</v>
      </c>
    </row>
    <row r="12" spans="1:2" x14ac:dyDescent="0.35">
      <c r="A12" s="93">
        <v>10508</v>
      </c>
      <c r="B12" s="86" t="s">
        <v>1482</v>
      </c>
    </row>
    <row r="13" spans="1:2" x14ac:dyDescent="0.35">
      <c r="A13" s="93">
        <v>10509</v>
      </c>
      <c r="B13" s="86" t="s">
        <v>1483</v>
      </c>
    </row>
    <row r="14" spans="1:2" x14ac:dyDescent="0.35">
      <c r="A14" s="93">
        <v>10510</v>
      </c>
      <c r="B14" s="86" t="s">
        <v>1484</v>
      </c>
    </row>
    <row r="15" spans="1:2" x14ac:dyDescent="0.35">
      <c r="A15" s="93">
        <v>10511</v>
      </c>
      <c r="B15" s="86" t="s">
        <v>1485</v>
      </c>
    </row>
    <row r="16" spans="1:2" x14ac:dyDescent="0.35">
      <c r="A16" s="93">
        <v>10513</v>
      </c>
      <c r="B16" s="86" t="s">
        <v>1486</v>
      </c>
    </row>
    <row r="17" spans="1:2" x14ac:dyDescent="0.35">
      <c r="A17" s="93">
        <v>10516</v>
      </c>
      <c r="B17" s="86" t="s">
        <v>1487</v>
      </c>
    </row>
    <row r="18" spans="1:2" x14ac:dyDescent="0.35">
      <c r="A18" s="93">
        <v>10519</v>
      </c>
      <c r="B18" s="86" t="s">
        <v>1488</v>
      </c>
    </row>
    <row r="19" spans="1:2" x14ac:dyDescent="0.35">
      <c r="A19" s="93">
        <v>10900</v>
      </c>
      <c r="B19" s="86" t="s">
        <v>1489</v>
      </c>
    </row>
    <row r="20" spans="1:2" x14ac:dyDescent="0.35">
      <c r="A20" s="93">
        <v>11998</v>
      </c>
      <c r="B20" s="86" t="s">
        <v>1490</v>
      </c>
    </row>
    <row r="21" spans="1:2" x14ac:dyDescent="0.35">
      <c r="A21" s="93">
        <v>11999</v>
      </c>
      <c r="B21" s="86" t="s">
        <v>1491</v>
      </c>
    </row>
    <row r="22" spans="1:2" x14ac:dyDescent="0.35">
      <c r="A22" s="93">
        <v>12001</v>
      </c>
      <c r="B22" s="86" t="s">
        <v>1492</v>
      </c>
    </row>
    <row r="23" spans="1:2" x14ac:dyDescent="0.35">
      <c r="A23" s="93">
        <v>12002</v>
      </c>
      <c r="B23" s="86" t="s">
        <v>1493</v>
      </c>
    </row>
    <row r="24" spans="1:2" x14ac:dyDescent="0.35">
      <c r="A24" s="93">
        <v>12003</v>
      </c>
      <c r="B24" s="86" t="s">
        <v>1494</v>
      </c>
    </row>
    <row r="25" spans="1:2" x14ac:dyDescent="0.35">
      <c r="A25" s="93">
        <v>12004</v>
      </c>
      <c r="B25" s="86" t="s">
        <v>1478</v>
      </c>
    </row>
    <row r="26" spans="1:2" x14ac:dyDescent="0.35">
      <c r="A26" s="93">
        <v>12005</v>
      </c>
      <c r="B26" s="86" t="s">
        <v>1479</v>
      </c>
    </row>
    <row r="27" spans="1:2" x14ac:dyDescent="0.35">
      <c r="A27" s="93">
        <v>12006</v>
      </c>
      <c r="B27" s="86" t="s">
        <v>1480</v>
      </c>
    </row>
    <row r="28" spans="1:2" x14ac:dyDescent="0.35">
      <c r="A28" s="93">
        <v>12007</v>
      </c>
      <c r="B28" s="86" t="s">
        <v>1481</v>
      </c>
    </row>
    <row r="29" spans="1:2" x14ac:dyDescent="0.35">
      <c r="A29" s="93">
        <v>12008</v>
      </c>
      <c r="B29" s="86" t="s">
        <v>1482</v>
      </c>
    </row>
    <row r="30" spans="1:2" x14ac:dyDescent="0.35">
      <c r="A30" s="93">
        <v>12009</v>
      </c>
      <c r="B30" s="86" t="s">
        <v>1483</v>
      </c>
    </row>
    <row r="31" spans="1:2" x14ac:dyDescent="0.35">
      <c r="A31" s="93">
        <v>12010</v>
      </c>
      <c r="B31" s="86" t="s">
        <v>1495</v>
      </c>
    </row>
    <row r="32" spans="1:2" x14ac:dyDescent="0.35">
      <c r="A32" s="93">
        <v>12011</v>
      </c>
      <c r="B32" s="86" t="s">
        <v>1485</v>
      </c>
    </row>
    <row r="33" spans="1:2" x14ac:dyDescent="0.35">
      <c r="A33" s="93">
        <v>12012</v>
      </c>
      <c r="B33" s="86" t="s">
        <v>1496</v>
      </c>
    </row>
    <row r="34" spans="1:2" x14ac:dyDescent="0.35">
      <c r="A34" s="93">
        <v>12013</v>
      </c>
      <c r="B34" s="86" t="s">
        <v>1486</v>
      </c>
    </row>
    <row r="35" spans="1:2" x14ac:dyDescent="0.35">
      <c r="A35" s="93">
        <v>12014</v>
      </c>
      <c r="B35" s="86" t="s">
        <v>1497</v>
      </c>
    </row>
    <row r="36" spans="1:2" x14ac:dyDescent="0.35">
      <c r="A36" s="93">
        <v>12015</v>
      </c>
      <c r="B36" s="86" t="s">
        <v>1498</v>
      </c>
    </row>
    <row r="37" spans="1:2" x14ac:dyDescent="0.35">
      <c r="A37" s="93">
        <v>12016</v>
      </c>
      <c r="B37" s="86" t="s">
        <v>1499</v>
      </c>
    </row>
    <row r="38" spans="1:2" x14ac:dyDescent="0.35">
      <c r="A38" s="93">
        <v>12017</v>
      </c>
      <c r="B38" s="86" t="s">
        <v>1500</v>
      </c>
    </row>
    <row r="39" spans="1:2" x14ac:dyDescent="0.35">
      <c r="A39" s="93">
        <v>12019</v>
      </c>
      <c r="B39" s="86" t="s">
        <v>1501</v>
      </c>
    </row>
    <row r="40" spans="1:2" x14ac:dyDescent="0.35">
      <c r="A40" s="93">
        <v>12020</v>
      </c>
      <c r="B40" s="86" t="s">
        <v>1502</v>
      </c>
    </row>
    <row r="41" spans="1:2" x14ac:dyDescent="0.35">
      <c r="A41" s="93">
        <v>12021</v>
      </c>
      <c r="B41" s="86" t="s">
        <v>1503</v>
      </c>
    </row>
    <row r="42" spans="1:2" x14ac:dyDescent="0.35">
      <c r="A42" s="93">
        <v>12022</v>
      </c>
      <c r="B42" s="86" t="s">
        <v>1504</v>
      </c>
    </row>
    <row r="43" spans="1:2" x14ac:dyDescent="0.35">
      <c r="A43" s="93">
        <v>12200</v>
      </c>
      <c r="B43" s="86" t="s">
        <v>1505</v>
      </c>
    </row>
    <row r="44" spans="1:2" x14ac:dyDescent="0.35">
      <c r="A44" s="93">
        <v>12201</v>
      </c>
      <c r="B44" s="86" t="s">
        <v>1506</v>
      </c>
    </row>
    <row r="45" spans="1:2" x14ac:dyDescent="0.35">
      <c r="A45" s="93">
        <v>12202</v>
      </c>
      <c r="B45" s="86" t="s">
        <v>1507</v>
      </c>
    </row>
    <row r="46" spans="1:2" x14ac:dyDescent="0.35">
      <c r="A46" s="93">
        <v>12203</v>
      </c>
      <c r="B46" s="86" t="s">
        <v>1508</v>
      </c>
    </row>
    <row r="47" spans="1:2" x14ac:dyDescent="0.35">
      <c r="A47" s="93">
        <v>12204</v>
      </c>
      <c r="B47" s="86" t="s">
        <v>20</v>
      </c>
    </row>
    <row r="48" spans="1:2" x14ac:dyDescent="0.35">
      <c r="A48" s="93">
        <v>12205</v>
      </c>
      <c r="B48" s="86" t="s">
        <v>1025</v>
      </c>
    </row>
    <row r="49" spans="1:2" x14ac:dyDescent="0.35">
      <c r="A49" s="93">
        <v>12206</v>
      </c>
      <c r="B49" s="86" t="s">
        <v>29</v>
      </c>
    </row>
    <row r="50" spans="1:2" x14ac:dyDescent="0.35">
      <c r="A50" s="93">
        <v>12207</v>
      </c>
      <c r="B50" s="86" t="s">
        <v>1026</v>
      </c>
    </row>
    <row r="51" spans="1:2" x14ac:dyDescent="0.35">
      <c r="A51" s="93">
        <v>12208</v>
      </c>
      <c r="B51" s="86" t="s">
        <v>1027</v>
      </c>
    </row>
    <row r="52" spans="1:2" x14ac:dyDescent="0.35">
      <c r="A52" s="93">
        <v>12209</v>
      </c>
      <c r="B52" s="86" t="s">
        <v>1028</v>
      </c>
    </row>
    <row r="53" spans="1:2" x14ac:dyDescent="0.35">
      <c r="A53" s="93">
        <v>12210</v>
      </c>
      <c r="B53" s="86" t="s">
        <v>1029</v>
      </c>
    </row>
    <row r="54" spans="1:2" x14ac:dyDescent="0.35">
      <c r="A54" s="93">
        <v>12211</v>
      </c>
      <c r="B54" s="86" t="s">
        <v>32</v>
      </c>
    </row>
    <row r="55" spans="1:2" x14ac:dyDescent="0.35">
      <c r="A55" s="93">
        <v>12212</v>
      </c>
      <c r="B55" s="86" t="s">
        <v>1030</v>
      </c>
    </row>
    <row r="56" spans="1:2" x14ac:dyDescent="0.35">
      <c r="A56" s="93">
        <v>12213</v>
      </c>
      <c r="B56" s="86" t="s">
        <v>1031</v>
      </c>
    </row>
    <row r="57" spans="1:2" x14ac:dyDescent="0.35">
      <c r="A57" s="93">
        <v>12214</v>
      </c>
      <c r="B57" s="86" t="s">
        <v>1032</v>
      </c>
    </row>
    <row r="58" spans="1:2" x14ac:dyDescent="0.35">
      <c r="A58" s="93">
        <v>12215</v>
      </c>
      <c r="B58" s="86" t="s">
        <v>1033</v>
      </c>
    </row>
    <row r="59" spans="1:2" x14ac:dyDescent="0.35">
      <c r="A59" s="93">
        <v>12216</v>
      </c>
      <c r="B59" s="86" t="s">
        <v>57</v>
      </c>
    </row>
    <row r="60" spans="1:2" x14ac:dyDescent="0.35">
      <c r="A60" s="93">
        <v>12217</v>
      </c>
      <c r="B60" s="86" t="s">
        <v>1034</v>
      </c>
    </row>
    <row r="61" spans="1:2" x14ac:dyDescent="0.35">
      <c r="A61" s="93">
        <v>12218</v>
      </c>
      <c r="B61" s="86" t="s">
        <v>1035</v>
      </c>
    </row>
    <row r="62" spans="1:2" x14ac:dyDescent="0.35">
      <c r="A62" s="93">
        <v>12219</v>
      </c>
      <c r="B62" s="86" t="s">
        <v>1036</v>
      </c>
    </row>
    <row r="63" spans="1:2" x14ac:dyDescent="0.35">
      <c r="A63" s="93">
        <v>12220</v>
      </c>
      <c r="B63" s="86" t="s">
        <v>1037</v>
      </c>
    </row>
    <row r="64" spans="1:2" x14ac:dyDescent="0.35">
      <c r="A64" s="93">
        <v>12221</v>
      </c>
      <c r="B64" s="86" t="s">
        <v>1038</v>
      </c>
    </row>
    <row r="65" spans="1:2" x14ac:dyDescent="0.35">
      <c r="A65" s="93">
        <v>12222</v>
      </c>
      <c r="B65" s="86" t="s">
        <v>1039</v>
      </c>
    </row>
    <row r="66" spans="1:2" x14ac:dyDescent="0.35">
      <c r="A66" s="93">
        <v>12223</v>
      </c>
      <c r="B66" s="86" t="s">
        <v>1040</v>
      </c>
    </row>
    <row r="67" spans="1:2" x14ac:dyDescent="0.35">
      <c r="A67" s="93">
        <v>12224</v>
      </c>
      <c r="B67" s="86" t="s">
        <v>1041</v>
      </c>
    </row>
    <row r="68" spans="1:2" x14ac:dyDescent="0.35">
      <c r="A68" s="93">
        <v>12225</v>
      </c>
      <c r="B68" s="86" t="s">
        <v>1042</v>
      </c>
    </row>
    <row r="69" spans="1:2" x14ac:dyDescent="0.35">
      <c r="A69" s="93">
        <v>12226</v>
      </c>
      <c r="B69" s="86" t="s">
        <v>1043</v>
      </c>
    </row>
    <row r="70" spans="1:2" x14ac:dyDescent="0.35">
      <c r="A70" s="93">
        <v>12227</v>
      </c>
      <c r="B70" s="86" t="s">
        <v>1044</v>
      </c>
    </row>
    <row r="71" spans="1:2" x14ac:dyDescent="0.35">
      <c r="A71" s="93">
        <v>12228</v>
      </c>
      <c r="B71" s="86" t="s">
        <v>1045</v>
      </c>
    </row>
    <row r="72" spans="1:2" x14ac:dyDescent="0.35">
      <c r="A72" s="93">
        <v>12229</v>
      </c>
      <c r="B72" s="86" t="s">
        <v>70</v>
      </c>
    </row>
    <row r="73" spans="1:2" x14ac:dyDescent="0.35">
      <c r="A73" s="93">
        <v>12230</v>
      </c>
      <c r="B73" s="86" t="s">
        <v>72</v>
      </c>
    </row>
    <row r="74" spans="1:2" x14ac:dyDescent="0.35">
      <c r="A74" s="93">
        <v>12231</v>
      </c>
      <c r="B74" s="86" t="s">
        <v>1046</v>
      </c>
    </row>
    <row r="75" spans="1:2" x14ac:dyDescent="0.35">
      <c r="A75" s="93">
        <v>12232</v>
      </c>
      <c r="B75" s="86" t="s">
        <v>78</v>
      </c>
    </row>
    <row r="76" spans="1:2" x14ac:dyDescent="0.35">
      <c r="A76" s="93">
        <v>12233</v>
      </c>
      <c r="B76" s="86" t="s">
        <v>1047</v>
      </c>
    </row>
    <row r="77" spans="1:2" x14ac:dyDescent="0.35">
      <c r="A77" s="93">
        <v>12234</v>
      </c>
      <c r="B77" s="86" t="s">
        <v>84</v>
      </c>
    </row>
    <row r="78" spans="1:2" x14ac:dyDescent="0.35">
      <c r="A78" s="93">
        <v>12235</v>
      </c>
      <c r="B78" s="86" t="s">
        <v>95</v>
      </c>
    </row>
    <row r="79" spans="1:2" x14ac:dyDescent="0.35">
      <c r="A79" s="93">
        <v>12236</v>
      </c>
      <c r="B79" s="86" t="s">
        <v>1048</v>
      </c>
    </row>
    <row r="80" spans="1:2" x14ac:dyDescent="0.35">
      <c r="A80" s="93">
        <v>12237</v>
      </c>
      <c r="B80" s="86" t="s">
        <v>1049</v>
      </c>
    </row>
    <row r="81" spans="1:2" x14ac:dyDescent="0.35">
      <c r="A81" s="93">
        <v>12238</v>
      </c>
      <c r="B81" s="86" t="s">
        <v>1050</v>
      </c>
    </row>
    <row r="82" spans="1:2" x14ac:dyDescent="0.35">
      <c r="A82" s="93">
        <v>12239</v>
      </c>
      <c r="B82" s="86" t="s">
        <v>1051</v>
      </c>
    </row>
    <row r="83" spans="1:2" x14ac:dyDescent="0.35">
      <c r="A83" s="93">
        <v>12240</v>
      </c>
      <c r="B83" s="86" t="s">
        <v>112</v>
      </c>
    </row>
    <row r="84" spans="1:2" x14ac:dyDescent="0.35">
      <c r="A84" s="93">
        <v>12241</v>
      </c>
      <c r="B84" s="86" t="s">
        <v>1052</v>
      </c>
    </row>
    <row r="85" spans="1:2" x14ac:dyDescent="0.35">
      <c r="A85" s="93">
        <v>12242</v>
      </c>
      <c r="B85" s="86" t="s">
        <v>1053</v>
      </c>
    </row>
    <row r="86" spans="1:2" x14ac:dyDescent="0.35">
      <c r="A86" s="93">
        <v>12243</v>
      </c>
      <c r="B86" s="86" t="s">
        <v>1054</v>
      </c>
    </row>
    <row r="87" spans="1:2" x14ac:dyDescent="0.35">
      <c r="A87" s="93">
        <v>12244</v>
      </c>
      <c r="B87" s="86" t="s">
        <v>1055</v>
      </c>
    </row>
    <row r="88" spans="1:2" x14ac:dyDescent="0.35">
      <c r="A88" s="93">
        <v>12245</v>
      </c>
      <c r="B88" s="86" t="s">
        <v>1056</v>
      </c>
    </row>
    <row r="89" spans="1:2" x14ac:dyDescent="0.35">
      <c r="A89" s="93">
        <v>12246</v>
      </c>
      <c r="B89" s="86" t="s">
        <v>1057</v>
      </c>
    </row>
    <row r="90" spans="1:2" x14ac:dyDescent="0.35">
      <c r="A90" s="93">
        <v>12247</v>
      </c>
      <c r="B90" s="86" t="s">
        <v>116</v>
      </c>
    </row>
    <row r="91" spans="1:2" x14ac:dyDescent="0.35">
      <c r="A91" s="93">
        <v>12248</v>
      </c>
      <c r="B91" s="86" t="s">
        <v>127</v>
      </c>
    </row>
    <row r="92" spans="1:2" x14ac:dyDescent="0.35">
      <c r="A92" s="93">
        <v>12249</v>
      </c>
      <c r="B92" s="86" t="s">
        <v>1058</v>
      </c>
    </row>
    <row r="93" spans="1:2" x14ac:dyDescent="0.35">
      <c r="A93" s="93">
        <v>12250</v>
      </c>
      <c r="B93" s="86" t="s">
        <v>1059</v>
      </c>
    </row>
    <row r="94" spans="1:2" x14ac:dyDescent="0.35">
      <c r="A94" s="93">
        <v>12251</v>
      </c>
      <c r="B94" s="86" t="s">
        <v>1060</v>
      </c>
    </row>
    <row r="95" spans="1:2" x14ac:dyDescent="0.35">
      <c r="A95" s="93">
        <v>12252</v>
      </c>
      <c r="B95" s="86" t="s">
        <v>1061</v>
      </c>
    </row>
    <row r="96" spans="1:2" x14ac:dyDescent="0.35">
      <c r="A96" s="93">
        <v>12253</v>
      </c>
      <c r="B96" s="86" t="s">
        <v>129</v>
      </c>
    </row>
    <row r="97" spans="1:2" x14ac:dyDescent="0.35">
      <c r="A97" s="93">
        <v>12254</v>
      </c>
      <c r="B97" s="86" t="s">
        <v>133</v>
      </c>
    </row>
    <row r="98" spans="1:2" x14ac:dyDescent="0.35">
      <c r="A98" s="93">
        <v>12255</v>
      </c>
      <c r="B98" s="86" t="s">
        <v>134</v>
      </c>
    </row>
    <row r="99" spans="1:2" x14ac:dyDescent="0.35">
      <c r="A99" s="93">
        <v>12256</v>
      </c>
      <c r="B99" s="86" t="s">
        <v>1062</v>
      </c>
    </row>
    <row r="100" spans="1:2" x14ac:dyDescent="0.35">
      <c r="A100" s="93">
        <v>12257</v>
      </c>
      <c r="B100" s="86" t="s">
        <v>1063</v>
      </c>
    </row>
    <row r="101" spans="1:2" x14ac:dyDescent="0.35">
      <c r="A101" s="93">
        <v>12258</v>
      </c>
      <c r="B101" s="86" t="s">
        <v>1064</v>
      </c>
    </row>
    <row r="102" spans="1:2" x14ac:dyDescent="0.35">
      <c r="A102" s="93">
        <v>12259</v>
      </c>
      <c r="B102" s="86" t="s">
        <v>1065</v>
      </c>
    </row>
    <row r="103" spans="1:2" x14ac:dyDescent="0.35">
      <c r="A103" s="93">
        <v>12260</v>
      </c>
      <c r="B103" s="86" t="s">
        <v>1066</v>
      </c>
    </row>
    <row r="104" spans="1:2" x14ac:dyDescent="0.35">
      <c r="A104" s="93">
        <v>12261</v>
      </c>
      <c r="B104" s="86" t="s">
        <v>1067</v>
      </c>
    </row>
    <row r="105" spans="1:2" x14ac:dyDescent="0.35">
      <c r="A105" s="93">
        <v>12262</v>
      </c>
      <c r="B105" s="86" t="s">
        <v>1068</v>
      </c>
    </row>
    <row r="106" spans="1:2" x14ac:dyDescent="0.35">
      <c r="A106" s="93">
        <v>12263</v>
      </c>
      <c r="B106" s="86" t="s">
        <v>135</v>
      </c>
    </row>
    <row r="107" spans="1:2" x14ac:dyDescent="0.35">
      <c r="A107" s="93">
        <v>12264</v>
      </c>
      <c r="B107" s="86" t="s">
        <v>1069</v>
      </c>
    </row>
    <row r="108" spans="1:2" x14ac:dyDescent="0.35">
      <c r="A108" s="93">
        <v>12265</v>
      </c>
      <c r="B108" s="86" t="s">
        <v>1070</v>
      </c>
    </row>
    <row r="109" spans="1:2" x14ac:dyDescent="0.35">
      <c r="A109" s="93">
        <v>12266</v>
      </c>
      <c r="B109" s="86" t="s">
        <v>137</v>
      </c>
    </row>
    <row r="110" spans="1:2" x14ac:dyDescent="0.35">
      <c r="A110" s="93">
        <v>12267</v>
      </c>
      <c r="B110" s="86" t="s">
        <v>149</v>
      </c>
    </row>
    <row r="111" spans="1:2" x14ac:dyDescent="0.35">
      <c r="A111" s="93">
        <v>12268</v>
      </c>
      <c r="B111" s="86" t="s">
        <v>162</v>
      </c>
    </row>
    <row r="112" spans="1:2" x14ac:dyDescent="0.35">
      <c r="A112" s="93">
        <v>12269</v>
      </c>
      <c r="B112" s="86" t="s">
        <v>166</v>
      </c>
    </row>
    <row r="113" spans="1:2" x14ac:dyDescent="0.35">
      <c r="A113" s="93">
        <v>12270</v>
      </c>
      <c r="B113" s="86" t="s">
        <v>1071</v>
      </c>
    </row>
    <row r="114" spans="1:2" x14ac:dyDescent="0.35">
      <c r="A114" s="93">
        <v>12271</v>
      </c>
      <c r="B114" s="86" t="s">
        <v>167</v>
      </c>
    </row>
    <row r="115" spans="1:2" x14ac:dyDescent="0.35">
      <c r="A115" s="93">
        <v>12272</v>
      </c>
      <c r="B115" s="86" t="s">
        <v>1072</v>
      </c>
    </row>
    <row r="116" spans="1:2" x14ac:dyDescent="0.35">
      <c r="A116" s="93">
        <v>12273</v>
      </c>
      <c r="B116" s="86" t="s">
        <v>1073</v>
      </c>
    </row>
    <row r="117" spans="1:2" x14ac:dyDescent="0.35">
      <c r="A117" s="93">
        <v>12274</v>
      </c>
      <c r="B117" s="86" t="s">
        <v>1509</v>
      </c>
    </row>
    <row r="118" spans="1:2" x14ac:dyDescent="0.35">
      <c r="A118" s="93">
        <v>12275</v>
      </c>
      <c r="B118" s="86" t="s">
        <v>1074</v>
      </c>
    </row>
    <row r="119" spans="1:2" x14ac:dyDescent="0.35">
      <c r="A119" s="93">
        <v>12276</v>
      </c>
      <c r="B119" s="86" t="s">
        <v>1075</v>
      </c>
    </row>
    <row r="120" spans="1:2" x14ac:dyDescent="0.35">
      <c r="A120" s="93">
        <v>12277</v>
      </c>
      <c r="B120" s="86" t="s">
        <v>169</v>
      </c>
    </row>
    <row r="121" spans="1:2" x14ac:dyDescent="0.35">
      <c r="A121" s="93">
        <v>12278</v>
      </c>
      <c r="B121" s="86" t="s">
        <v>1076</v>
      </c>
    </row>
    <row r="122" spans="1:2" x14ac:dyDescent="0.35">
      <c r="A122" s="93">
        <v>12279</v>
      </c>
      <c r="B122" s="86" t="s">
        <v>177</v>
      </c>
    </row>
    <row r="123" spans="1:2" x14ac:dyDescent="0.35">
      <c r="A123" s="93">
        <v>12280</v>
      </c>
      <c r="B123" s="86" t="s">
        <v>179</v>
      </c>
    </row>
    <row r="124" spans="1:2" x14ac:dyDescent="0.35">
      <c r="A124" s="93">
        <v>12281</v>
      </c>
      <c r="B124" s="86" t="s">
        <v>1077</v>
      </c>
    </row>
    <row r="125" spans="1:2" x14ac:dyDescent="0.35">
      <c r="A125" s="93">
        <v>12282</v>
      </c>
      <c r="B125" s="86" t="s">
        <v>1078</v>
      </c>
    </row>
    <row r="126" spans="1:2" x14ac:dyDescent="0.35">
      <c r="A126" s="93">
        <v>12283</v>
      </c>
      <c r="B126" s="86" t="s">
        <v>1079</v>
      </c>
    </row>
    <row r="127" spans="1:2" x14ac:dyDescent="0.35">
      <c r="A127" s="93">
        <v>12284</v>
      </c>
      <c r="B127" s="86" t="s">
        <v>1080</v>
      </c>
    </row>
    <row r="128" spans="1:2" x14ac:dyDescent="0.35">
      <c r="A128" s="93">
        <v>12285</v>
      </c>
      <c r="B128" s="86" t="s">
        <v>194</v>
      </c>
    </row>
    <row r="129" spans="1:2" x14ac:dyDescent="0.35">
      <c r="A129" s="93">
        <v>12286</v>
      </c>
      <c r="B129" s="86" t="s">
        <v>197</v>
      </c>
    </row>
    <row r="130" spans="1:2" x14ac:dyDescent="0.35">
      <c r="A130" s="93">
        <v>12287</v>
      </c>
      <c r="B130" s="86" t="s">
        <v>1510</v>
      </c>
    </row>
    <row r="131" spans="1:2" x14ac:dyDescent="0.35">
      <c r="A131" s="93">
        <v>12288</v>
      </c>
      <c r="B131" s="86" t="s">
        <v>204</v>
      </c>
    </row>
    <row r="132" spans="1:2" x14ac:dyDescent="0.35">
      <c r="A132" s="93">
        <v>12289</v>
      </c>
      <c r="B132" s="86" t="s">
        <v>1081</v>
      </c>
    </row>
    <row r="133" spans="1:2" x14ac:dyDescent="0.35">
      <c r="A133" s="93">
        <v>12290</v>
      </c>
      <c r="B133" s="86" t="s">
        <v>1082</v>
      </c>
    </row>
    <row r="134" spans="1:2" x14ac:dyDescent="0.35">
      <c r="A134" s="93">
        <v>12291</v>
      </c>
      <c r="B134" s="86" t="s">
        <v>207</v>
      </c>
    </row>
    <row r="135" spans="1:2" x14ac:dyDescent="0.35">
      <c r="A135" s="93">
        <v>12292</v>
      </c>
      <c r="B135" s="86" t="s">
        <v>216</v>
      </c>
    </row>
    <row r="136" spans="1:2" x14ac:dyDescent="0.35">
      <c r="A136" s="93">
        <v>12293</v>
      </c>
      <c r="B136" s="86" t="s">
        <v>220</v>
      </c>
    </row>
    <row r="137" spans="1:2" x14ac:dyDescent="0.35">
      <c r="A137" s="93">
        <v>12294</v>
      </c>
      <c r="B137" s="86" t="s">
        <v>192</v>
      </c>
    </row>
    <row r="138" spans="1:2" x14ac:dyDescent="0.35">
      <c r="A138" s="93">
        <v>12295</v>
      </c>
      <c r="B138" s="86" t="s">
        <v>231</v>
      </c>
    </row>
    <row r="139" spans="1:2" x14ac:dyDescent="0.35">
      <c r="A139" s="93">
        <v>12296</v>
      </c>
      <c r="B139" s="86" t="s">
        <v>233</v>
      </c>
    </row>
    <row r="140" spans="1:2" x14ac:dyDescent="0.35">
      <c r="A140" s="93">
        <v>12297</v>
      </c>
      <c r="B140" s="86" t="s">
        <v>236</v>
      </c>
    </row>
    <row r="141" spans="1:2" x14ac:dyDescent="0.35">
      <c r="A141" s="93">
        <v>12298</v>
      </c>
      <c r="B141" s="86" t="s">
        <v>264</v>
      </c>
    </row>
    <row r="142" spans="1:2" x14ac:dyDescent="0.35">
      <c r="A142" s="93">
        <v>12299</v>
      </c>
      <c r="B142" s="86" t="s">
        <v>1083</v>
      </c>
    </row>
    <row r="143" spans="1:2" x14ac:dyDescent="0.35">
      <c r="A143" s="93">
        <v>12300</v>
      </c>
      <c r="B143" s="86" t="s">
        <v>1084</v>
      </c>
    </row>
    <row r="144" spans="1:2" x14ac:dyDescent="0.35">
      <c r="A144" s="93">
        <v>12301</v>
      </c>
      <c r="B144" s="86" t="s">
        <v>1085</v>
      </c>
    </row>
    <row r="145" spans="1:2" x14ac:dyDescent="0.35">
      <c r="A145" s="93">
        <v>12302</v>
      </c>
      <c r="B145" s="86" t="s">
        <v>1086</v>
      </c>
    </row>
    <row r="146" spans="1:2" x14ac:dyDescent="0.35">
      <c r="A146" s="93">
        <v>12303</v>
      </c>
      <c r="B146" s="86" t="s">
        <v>1087</v>
      </c>
    </row>
    <row r="147" spans="1:2" x14ac:dyDescent="0.35">
      <c r="A147" s="93">
        <v>12304</v>
      </c>
      <c r="B147" s="86" t="s">
        <v>1088</v>
      </c>
    </row>
    <row r="148" spans="1:2" x14ac:dyDescent="0.35">
      <c r="A148" s="93">
        <v>12305</v>
      </c>
      <c r="B148" s="86" t="s">
        <v>278</v>
      </c>
    </row>
    <row r="149" spans="1:2" x14ac:dyDescent="0.35">
      <c r="A149" s="93">
        <v>12306</v>
      </c>
      <c r="B149" s="86" t="s">
        <v>286</v>
      </c>
    </row>
    <row r="150" spans="1:2" x14ac:dyDescent="0.35">
      <c r="A150" s="93">
        <v>12307</v>
      </c>
      <c r="B150" s="86" t="s">
        <v>290</v>
      </c>
    </row>
    <row r="151" spans="1:2" x14ac:dyDescent="0.35">
      <c r="A151" s="93">
        <v>12308</v>
      </c>
      <c r="B151" s="86" t="s">
        <v>1089</v>
      </c>
    </row>
    <row r="152" spans="1:2" x14ac:dyDescent="0.35">
      <c r="A152" s="93">
        <v>12309</v>
      </c>
      <c r="B152" s="86" t="s">
        <v>1090</v>
      </c>
    </row>
    <row r="153" spans="1:2" x14ac:dyDescent="0.35">
      <c r="A153" s="93">
        <v>12310</v>
      </c>
      <c r="B153" s="86" t="s">
        <v>1091</v>
      </c>
    </row>
    <row r="154" spans="1:2" x14ac:dyDescent="0.35">
      <c r="A154" s="93">
        <v>12311</v>
      </c>
      <c r="B154" s="86" t="s">
        <v>1092</v>
      </c>
    </row>
    <row r="155" spans="1:2" x14ac:dyDescent="0.35">
      <c r="A155" s="93">
        <v>12312</v>
      </c>
      <c r="B155" s="86" t="s">
        <v>1093</v>
      </c>
    </row>
    <row r="156" spans="1:2" x14ac:dyDescent="0.35">
      <c r="A156" s="93">
        <v>12313</v>
      </c>
      <c r="B156" s="86" t="s">
        <v>1094</v>
      </c>
    </row>
    <row r="157" spans="1:2" x14ac:dyDescent="0.35">
      <c r="A157" s="93">
        <v>12314</v>
      </c>
      <c r="B157" s="86" t="s">
        <v>1095</v>
      </c>
    </row>
    <row r="158" spans="1:2" x14ac:dyDescent="0.35">
      <c r="A158" s="93">
        <v>12315</v>
      </c>
      <c r="B158" s="86" t="s">
        <v>291</v>
      </c>
    </row>
    <row r="159" spans="1:2" x14ac:dyDescent="0.35">
      <c r="A159" s="93">
        <v>12316</v>
      </c>
      <c r="B159" s="86" t="s">
        <v>1096</v>
      </c>
    </row>
    <row r="160" spans="1:2" x14ac:dyDescent="0.35">
      <c r="A160" s="93">
        <v>12317</v>
      </c>
      <c r="B160" s="86" t="s">
        <v>292</v>
      </c>
    </row>
    <row r="161" spans="1:2" x14ac:dyDescent="0.35">
      <c r="A161" s="93">
        <v>12318</v>
      </c>
      <c r="B161" s="86" t="s">
        <v>1097</v>
      </c>
    </row>
    <row r="162" spans="1:2" x14ac:dyDescent="0.35">
      <c r="A162" s="93">
        <v>12319</v>
      </c>
      <c r="B162" s="86" t="s">
        <v>1098</v>
      </c>
    </row>
    <row r="163" spans="1:2" x14ac:dyDescent="0.35">
      <c r="A163" s="93">
        <v>12320</v>
      </c>
      <c r="B163" s="86" t="s">
        <v>1099</v>
      </c>
    </row>
    <row r="164" spans="1:2" x14ac:dyDescent="0.35">
      <c r="A164" s="93">
        <v>12321</v>
      </c>
      <c r="B164" s="86" t="s">
        <v>1100</v>
      </c>
    </row>
    <row r="165" spans="1:2" x14ac:dyDescent="0.35">
      <c r="A165" s="93">
        <v>12322</v>
      </c>
      <c r="B165" s="86" t="s">
        <v>1101</v>
      </c>
    </row>
    <row r="166" spans="1:2" x14ac:dyDescent="0.35">
      <c r="A166" s="93">
        <v>12323</v>
      </c>
      <c r="B166" s="86" t="s">
        <v>1511</v>
      </c>
    </row>
    <row r="167" spans="1:2" x14ac:dyDescent="0.35">
      <c r="A167" s="93">
        <v>12324</v>
      </c>
      <c r="B167" s="86" t="s">
        <v>1102</v>
      </c>
    </row>
    <row r="168" spans="1:2" x14ac:dyDescent="0.35">
      <c r="A168" s="93">
        <v>12325</v>
      </c>
      <c r="B168" s="86" t="s">
        <v>1103</v>
      </c>
    </row>
    <row r="169" spans="1:2" x14ac:dyDescent="0.35">
      <c r="A169" s="93">
        <v>12326</v>
      </c>
      <c r="B169" s="86" t="s">
        <v>1104</v>
      </c>
    </row>
    <row r="170" spans="1:2" x14ac:dyDescent="0.35">
      <c r="A170" s="93">
        <v>12327</v>
      </c>
      <c r="B170" s="86" t="s">
        <v>1105</v>
      </c>
    </row>
    <row r="171" spans="1:2" x14ac:dyDescent="0.35">
      <c r="A171" s="93">
        <v>12328</v>
      </c>
      <c r="B171" s="86" t="s">
        <v>1106</v>
      </c>
    </row>
    <row r="172" spans="1:2" x14ac:dyDescent="0.35">
      <c r="A172" s="93">
        <v>12329</v>
      </c>
      <c r="B172" s="86" t="s">
        <v>1107</v>
      </c>
    </row>
    <row r="173" spans="1:2" x14ac:dyDescent="0.35">
      <c r="A173" s="93">
        <v>12330</v>
      </c>
      <c r="B173" s="86" t="s">
        <v>1108</v>
      </c>
    </row>
    <row r="174" spans="1:2" x14ac:dyDescent="0.35">
      <c r="A174" s="93">
        <v>12331</v>
      </c>
      <c r="B174" s="86" t="s">
        <v>1109</v>
      </c>
    </row>
    <row r="175" spans="1:2" x14ac:dyDescent="0.35">
      <c r="A175" s="93">
        <v>12332</v>
      </c>
      <c r="B175" s="86" t="s">
        <v>1110</v>
      </c>
    </row>
    <row r="176" spans="1:2" x14ac:dyDescent="0.35">
      <c r="A176" s="93">
        <v>12333</v>
      </c>
      <c r="B176" s="86" t="s">
        <v>1111</v>
      </c>
    </row>
    <row r="177" spans="1:2" x14ac:dyDescent="0.35">
      <c r="A177" s="93">
        <v>12334</v>
      </c>
      <c r="B177" s="86" t="s">
        <v>1112</v>
      </c>
    </row>
    <row r="178" spans="1:2" x14ac:dyDescent="0.35">
      <c r="A178" s="93">
        <v>12335</v>
      </c>
      <c r="B178" s="86" t="s">
        <v>1113</v>
      </c>
    </row>
    <row r="179" spans="1:2" x14ac:dyDescent="0.35">
      <c r="A179" s="93">
        <v>12336</v>
      </c>
      <c r="B179" s="86" t="s">
        <v>1114</v>
      </c>
    </row>
    <row r="180" spans="1:2" x14ac:dyDescent="0.35">
      <c r="A180" s="93">
        <v>12337</v>
      </c>
      <c r="B180" s="86" t="s">
        <v>295</v>
      </c>
    </row>
    <row r="181" spans="1:2" x14ac:dyDescent="0.35">
      <c r="A181" s="93">
        <v>12338</v>
      </c>
      <c r="B181" s="86" t="s">
        <v>1512</v>
      </c>
    </row>
    <row r="182" spans="1:2" x14ac:dyDescent="0.35">
      <c r="A182" s="93">
        <v>12339</v>
      </c>
      <c r="B182" s="86" t="s">
        <v>1513</v>
      </c>
    </row>
    <row r="183" spans="1:2" x14ac:dyDescent="0.35">
      <c r="A183" s="93">
        <v>12340</v>
      </c>
      <c r="B183" s="86" t="s">
        <v>1514</v>
      </c>
    </row>
    <row r="184" spans="1:2" x14ac:dyDescent="0.35">
      <c r="A184" s="93">
        <v>12341</v>
      </c>
      <c r="B184" s="86" t="s">
        <v>1515</v>
      </c>
    </row>
    <row r="185" spans="1:2" x14ac:dyDescent="0.35">
      <c r="A185" s="93">
        <v>12342</v>
      </c>
      <c r="B185" s="86" t="s">
        <v>1516</v>
      </c>
    </row>
    <row r="186" spans="1:2" x14ac:dyDescent="0.35">
      <c r="A186" s="93">
        <v>12343</v>
      </c>
      <c r="B186" s="86" t="s">
        <v>1517</v>
      </c>
    </row>
    <row r="187" spans="1:2" x14ac:dyDescent="0.35">
      <c r="A187" s="93">
        <v>12344</v>
      </c>
      <c r="B187" s="86" t="s">
        <v>1518</v>
      </c>
    </row>
    <row r="188" spans="1:2" x14ac:dyDescent="0.35">
      <c r="A188" s="93">
        <v>12345</v>
      </c>
      <c r="B188" s="86" t="s">
        <v>1519</v>
      </c>
    </row>
    <row r="189" spans="1:2" x14ac:dyDescent="0.35">
      <c r="A189" s="93">
        <v>12346</v>
      </c>
      <c r="B189" s="86" t="s">
        <v>1520</v>
      </c>
    </row>
    <row r="190" spans="1:2" x14ac:dyDescent="0.35">
      <c r="A190" s="93">
        <v>12347</v>
      </c>
      <c r="B190" s="86" t="s">
        <v>1521</v>
      </c>
    </row>
    <row r="191" spans="1:2" x14ac:dyDescent="0.35">
      <c r="A191" s="93">
        <v>12348</v>
      </c>
      <c r="B191" s="86" t="s">
        <v>1522</v>
      </c>
    </row>
    <row r="192" spans="1:2" x14ac:dyDescent="0.35">
      <c r="A192" s="93">
        <v>12349</v>
      </c>
      <c r="B192" s="86" t="s">
        <v>1523</v>
      </c>
    </row>
    <row r="193" spans="1:2" x14ac:dyDescent="0.35">
      <c r="A193" s="93">
        <v>12350</v>
      </c>
      <c r="B193" s="86" t="s">
        <v>1524</v>
      </c>
    </row>
    <row r="194" spans="1:2" x14ac:dyDescent="0.35">
      <c r="A194" s="93">
        <v>12351</v>
      </c>
      <c r="B194" s="86" t="s">
        <v>1525</v>
      </c>
    </row>
    <row r="195" spans="1:2" x14ac:dyDescent="0.35">
      <c r="A195" s="93">
        <v>12352</v>
      </c>
      <c r="B195" s="86" t="s">
        <v>1526</v>
      </c>
    </row>
    <row r="196" spans="1:2" x14ac:dyDescent="0.35">
      <c r="A196" s="93">
        <v>12353</v>
      </c>
      <c r="B196" s="86" t="s">
        <v>1527</v>
      </c>
    </row>
    <row r="197" spans="1:2" x14ac:dyDescent="0.35">
      <c r="A197" s="93">
        <v>12354</v>
      </c>
      <c r="B197" s="86" t="s">
        <v>1528</v>
      </c>
    </row>
    <row r="198" spans="1:2" x14ac:dyDescent="0.35">
      <c r="A198" s="93">
        <v>12355</v>
      </c>
      <c r="B198" s="86" t="s">
        <v>1529</v>
      </c>
    </row>
    <row r="199" spans="1:2" x14ac:dyDescent="0.35">
      <c r="A199" s="93">
        <v>12356</v>
      </c>
      <c r="B199" s="86" t="s">
        <v>1530</v>
      </c>
    </row>
    <row r="200" spans="1:2" x14ac:dyDescent="0.35">
      <c r="A200" s="93">
        <v>12357</v>
      </c>
      <c r="B200" s="86" t="s">
        <v>1531</v>
      </c>
    </row>
    <row r="201" spans="1:2" x14ac:dyDescent="0.35">
      <c r="A201" s="93">
        <v>12358</v>
      </c>
      <c r="B201" s="86" t="s">
        <v>1532</v>
      </c>
    </row>
    <row r="202" spans="1:2" x14ac:dyDescent="0.35">
      <c r="A202" s="93">
        <v>12359</v>
      </c>
      <c r="B202" s="86" t="s">
        <v>1533</v>
      </c>
    </row>
    <row r="203" spans="1:2" x14ac:dyDescent="0.35">
      <c r="A203" s="93">
        <v>12360</v>
      </c>
      <c r="B203" s="86" t="s">
        <v>1534</v>
      </c>
    </row>
    <row r="204" spans="1:2" x14ac:dyDescent="0.35">
      <c r="A204" s="93">
        <v>12361</v>
      </c>
      <c r="B204" s="86" t="s">
        <v>1535</v>
      </c>
    </row>
    <row r="205" spans="1:2" x14ac:dyDescent="0.35">
      <c r="A205" s="93">
        <v>12362</v>
      </c>
      <c r="B205" s="86" t="s">
        <v>1536</v>
      </c>
    </row>
    <row r="206" spans="1:2" x14ac:dyDescent="0.35">
      <c r="A206" s="93">
        <v>12363</v>
      </c>
      <c r="B206" s="86" t="s">
        <v>1537</v>
      </c>
    </row>
    <row r="207" spans="1:2" x14ac:dyDescent="0.35">
      <c r="A207" s="93">
        <v>12364</v>
      </c>
      <c r="B207" s="86" t="s">
        <v>1538</v>
      </c>
    </row>
    <row r="208" spans="1:2" x14ac:dyDescent="0.35">
      <c r="A208" s="93">
        <v>12365</v>
      </c>
      <c r="B208" s="86" t="s">
        <v>1539</v>
      </c>
    </row>
    <row r="209" spans="1:2" x14ac:dyDescent="0.35">
      <c r="A209" s="93">
        <v>12367</v>
      </c>
      <c r="B209" s="86" t="s">
        <v>1540</v>
      </c>
    </row>
    <row r="210" spans="1:2" x14ac:dyDescent="0.35">
      <c r="A210" s="93">
        <v>12368</v>
      </c>
      <c r="B210" s="86" t="s">
        <v>1541</v>
      </c>
    </row>
    <row r="211" spans="1:2" x14ac:dyDescent="0.35">
      <c r="A211" s="93">
        <v>12369</v>
      </c>
      <c r="B211" s="86" t="s">
        <v>1542</v>
      </c>
    </row>
    <row r="212" spans="1:2" x14ac:dyDescent="0.35">
      <c r="A212" s="93">
        <v>12370</v>
      </c>
      <c r="B212" s="86" t="s">
        <v>1543</v>
      </c>
    </row>
    <row r="213" spans="1:2" x14ac:dyDescent="0.35">
      <c r="A213" s="93">
        <v>12701</v>
      </c>
      <c r="B213" s="86" t="s">
        <v>1544</v>
      </c>
    </row>
    <row r="214" spans="1:2" x14ac:dyDescent="0.35">
      <c r="A214" s="93">
        <v>12702</v>
      </c>
      <c r="B214" s="86" t="s">
        <v>1545</v>
      </c>
    </row>
    <row r="215" spans="1:2" x14ac:dyDescent="0.35">
      <c r="A215" s="93">
        <v>12703</v>
      </c>
      <c r="B215" s="86" t="s">
        <v>1546</v>
      </c>
    </row>
    <row r="216" spans="1:2" x14ac:dyDescent="0.35">
      <c r="A216" s="93">
        <v>12704</v>
      </c>
      <c r="B216" s="86" t="s">
        <v>1547</v>
      </c>
    </row>
    <row r="217" spans="1:2" x14ac:dyDescent="0.35">
      <c r="A217" s="93">
        <v>12705</v>
      </c>
      <c r="B217" s="86" t="s">
        <v>1548</v>
      </c>
    </row>
    <row r="218" spans="1:2" x14ac:dyDescent="0.35">
      <c r="A218" s="93">
        <v>12706</v>
      </c>
      <c r="B218" s="86" t="s">
        <v>1549</v>
      </c>
    </row>
    <row r="219" spans="1:2" x14ac:dyDescent="0.35">
      <c r="A219" s="93">
        <v>12707</v>
      </c>
      <c r="B219" s="86" t="s">
        <v>1550</v>
      </c>
    </row>
    <row r="220" spans="1:2" x14ac:dyDescent="0.35">
      <c r="A220" s="93">
        <v>12708</v>
      </c>
      <c r="B220" s="86" t="s">
        <v>1551</v>
      </c>
    </row>
    <row r="221" spans="1:2" x14ac:dyDescent="0.35">
      <c r="A221" s="93">
        <v>12709</v>
      </c>
      <c r="B221" s="86" t="s">
        <v>1552</v>
      </c>
    </row>
    <row r="222" spans="1:2" x14ac:dyDescent="0.35">
      <c r="A222" s="93">
        <v>12710</v>
      </c>
      <c r="B222" s="86" t="s">
        <v>1553</v>
      </c>
    </row>
    <row r="223" spans="1:2" x14ac:dyDescent="0.35">
      <c r="A223" s="93">
        <v>12711</v>
      </c>
      <c r="B223" s="86" t="s">
        <v>1554</v>
      </c>
    </row>
    <row r="224" spans="1:2" x14ac:dyDescent="0.35">
      <c r="A224" s="93">
        <v>12712</v>
      </c>
      <c r="B224" s="86" t="s">
        <v>1555</v>
      </c>
    </row>
    <row r="225" spans="1:2" x14ac:dyDescent="0.35">
      <c r="A225" s="93">
        <v>12713</v>
      </c>
      <c r="B225" s="86" t="s">
        <v>1556</v>
      </c>
    </row>
    <row r="226" spans="1:2" x14ac:dyDescent="0.35">
      <c r="A226" s="93">
        <v>12714</v>
      </c>
      <c r="B226" s="86" t="s">
        <v>1557</v>
      </c>
    </row>
    <row r="227" spans="1:2" x14ac:dyDescent="0.35">
      <c r="A227" s="93">
        <v>12715</v>
      </c>
      <c r="B227" s="86" t="s">
        <v>1558</v>
      </c>
    </row>
    <row r="228" spans="1:2" x14ac:dyDescent="0.35">
      <c r="A228" s="93">
        <v>12716</v>
      </c>
      <c r="B228" s="86" t="s">
        <v>1559</v>
      </c>
    </row>
    <row r="229" spans="1:2" x14ac:dyDescent="0.35">
      <c r="A229" s="93">
        <v>12717</v>
      </c>
      <c r="B229" s="86" t="s">
        <v>1560</v>
      </c>
    </row>
    <row r="230" spans="1:2" x14ac:dyDescent="0.35">
      <c r="A230" s="93">
        <v>12718</v>
      </c>
      <c r="B230" s="86" t="s">
        <v>1561</v>
      </c>
    </row>
    <row r="231" spans="1:2" x14ac:dyDescent="0.35">
      <c r="A231" s="93">
        <v>12719</v>
      </c>
      <c r="B231" s="86" t="s">
        <v>1562</v>
      </c>
    </row>
    <row r="232" spans="1:2" x14ac:dyDescent="0.35">
      <c r="A232" s="93">
        <v>12720</v>
      </c>
      <c r="B232" s="86" t="s">
        <v>1563</v>
      </c>
    </row>
    <row r="233" spans="1:2" x14ac:dyDescent="0.35">
      <c r="A233" s="93">
        <v>12721</v>
      </c>
      <c r="B233" s="86" t="s">
        <v>1564</v>
      </c>
    </row>
    <row r="234" spans="1:2" x14ac:dyDescent="0.35">
      <c r="A234" s="93">
        <v>12900</v>
      </c>
      <c r="B234" s="86" t="s">
        <v>1115</v>
      </c>
    </row>
    <row r="235" spans="1:2" x14ac:dyDescent="0.35">
      <c r="A235" s="93">
        <v>12901</v>
      </c>
      <c r="B235" s="86" t="s">
        <v>1116</v>
      </c>
    </row>
    <row r="236" spans="1:2" x14ac:dyDescent="0.35">
      <c r="A236" s="93">
        <v>12902</v>
      </c>
      <c r="B236" s="86" t="s">
        <v>1117</v>
      </c>
    </row>
    <row r="237" spans="1:2" x14ac:dyDescent="0.35">
      <c r="A237" s="93">
        <v>12999</v>
      </c>
      <c r="B237" s="86" t="s">
        <v>1565</v>
      </c>
    </row>
    <row r="238" spans="1:2" x14ac:dyDescent="0.35">
      <c r="A238" s="93">
        <v>13000</v>
      </c>
      <c r="B238" s="86" t="s">
        <v>1566</v>
      </c>
    </row>
    <row r="239" spans="1:2" x14ac:dyDescent="0.35">
      <c r="A239" s="93">
        <v>13001</v>
      </c>
      <c r="B239" s="86" t="s">
        <v>1567</v>
      </c>
    </row>
    <row r="240" spans="1:2" x14ac:dyDescent="0.35">
      <c r="A240" s="93">
        <v>13002</v>
      </c>
      <c r="B240" s="86" t="s">
        <v>1568</v>
      </c>
    </row>
    <row r="241" spans="1:2" x14ac:dyDescent="0.35">
      <c r="A241" s="93">
        <v>13003</v>
      </c>
      <c r="B241" s="86" t="s">
        <v>1569</v>
      </c>
    </row>
    <row r="242" spans="1:2" x14ac:dyDescent="0.35">
      <c r="A242" s="93">
        <v>13004</v>
      </c>
      <c r="B242" s="86" t="s">
        <v>1570</v>
      </c>
    </row>
    <row r="243" spans="1:2" x14ac:dyDescent="0.35">
      <c r="A243" s="93">
        <v>13005</v>
      </c>
      <c r="B243" s="86" t="s">
        <v>1571</v>
      </c>
    </row>
    <row r="244" spans="1:2" x14ac:dyDescent="0.35">
      <c r="A244" s="93">
        <v>13006</v>
      </c>
      <c r="B244" s="86" t="s">
        <v>1572</v>
      </c>
    </row>
    <row r="245" spans="1:2" x14ac:dyDescent="0.35">
      <c r="A245" s="93">
        <v>13007</v>
      </c>
      <c r="B245" s="86" t="s">
        <v>1573</v>
      </c>
    </row>
    <row r="246" spans="1:2" x14ac:dyDescent="0.35">
      <c r="A246" s="93">
        <v>13008</v>
      </c>
      <c r="B246" s="86" t="s">
        <v>1574</v>
      </c>
    </row>
    <row r="247" spans="1:2" x14ac:dyDescent="0.35">
      <c r="A247" s="93">
        <v>13009</v>
      </c>
      <c r="B247" s="86" t="s">
        <v>1575</v>
      </c>
    </row>
    <row r="248" spans="1:2" x14ac:dyDescent="0.35">
      <c r="A248" s="93">
        <v>13010</v>
      </c>
      <c r="B248" s="86" t="s">
        <v>300</v>
      </c>
    </row>
    <row r="249" spans="1:2" x14ac:dyDescent="0.35">
      <c r="A249" s="93">
        <v>13011</v>
      </c>
      <c r="B249" s="86" t="s">
        <v>303</v>
      </c>
    </row>
    <row r="250" spans="1:2" x14ac:dyDescent="0.35">
      <c r="A250" s="93">
        <v>13012</v>
      </c>
      <c r="B250" s="86" t="s">
        <v>1576</v>
      </c>
    </row>
    <row r="251" spans="1:2" x14ac:dyDescent="0.35">
      <c r="A251" s="93">
        <v>13013</v>
      </c>
      <c r="B251" s="86" t="s">
        <v>1577</v>
      </c>
    </row>
    <row r="252" spans="1:2" x14ac:dyDescent="0.35">
      <c r="A252" s="93">
        <v>13014</v>
      </c>
      <c r="B252" s="86" t="s">
        <v>1578</v>
      </c>
    </row>
    <row r="253" spans="1:2" x14ac:dyDescent="0.35">
      <c r="A253" s="93">
        <v>13015</v>
      </c>
      <c r="B253" s="86" t="s">
        <v>1579</v>
      </c>
    </row>
    <row r="254" spans="1:2" x14ac:dyDescent="0.35">
      <c r="A254" s="93">
        <v>13016</v>
      </c>
      <c r="B254" s="86" t="s">
        <v>1580</v>
      </c>
    </row>
    <row r="255" spans="1:2" x14ac:dyDescent="0.35">
      <c r="A255" s="93">
        <v>13017</v>
      </c>
      <c r="B255" s="86" t="s">
        <v>1581</v>
      </c>
    </row>
    <row r="256" spans="1:2" x14ac:dyDescent="0.35">
      <c r="A256" s="93">
        <v>13018</v>
      </c>
      <c r="B256" s="86" t="s">
        <v>1582</v>
      </c>
    </row>
    <row r="257" spans="1:2" x14ac:dyDescent="0.35">
      <c r="A257" s="93">
        <v>13019</v>
      </c>
      <c r="B257" s="86" t="s">
        <v>1583</v>
      </c>
    </row>
    <row r="258" spans="1:2" x14ac:dyDescent="0.35">
      <c r="A258" s="93">
        <v>13020</v>
      </c>
      <c r="B258" s="86" t="s">
        <v>1584</v>
      </c>
    </row>
    <row r="259" spans="1:2" x14ac:dyDescent="0.35">
      <c r="A259" s="93">
        <v>13021</v>
      </c>
      <c r="B259" s="86" t="s">
        <v>1585</v>
      </c>
    </row>
    <row r="260" spans="1:2" x14ac:dyDescent="0.35">
      <c r="A260" s="93">
        <v>13022</v>
      </c>
      <c r="B260" s="86" t="s">
        <v>1586</v>
      </c>
    </row>
    <row r="261" spans="1:2" x14ac:dyDescent="0.35">
      <c r="A261" s="93">
        <v>13023</v>
      </c>
      <c r="B261" s="86" t="s">
        <v>1587</v>
      </c>
    </row>
    <row r="262" spans="1:2" x14ac:dyDescent="0.35">
      <c r="A262" s="93">
        <v>13024</v>
      </c>
      <c r="B262" s="86" t="s">
        <v>1588</v>
      </c>
    </row>
    <row r="263" spans="1:2" x14ac:dyDescent="0.35">
      <c r="A263" s="93">
        <v>13025</v>
      </c>
      <c r="B263" s="86" t="s">
        <v>1589</v>
      </c>
    </row>
    <row r="264" spans="1:2" x14ac:dyDescent="0.35">
      <c r="A264" s="93">
        <v>13026</v>
      </c>
      <c r="B264" s="86" t="s">
        <v>1590</v>
      </c>
    </row>
    <row r="265" spans="1:2" x14ac:dyDescent="0.35">
      <c r="A265" s="93">
        <v>13027</v>
      </c>
      <c r="B265" s="86" t="s">
        <v>1591</v>
      </c>
    </row>
    <row r="266" spans="1:2" x14ac:dyDescent="0.35">
      <c r="A266" s="93">
        <v>13028</v>
      </c>
      <c r="B266" s="86" t="s">
        <v>1592</v>
      </c>
    </row>
    <row r="267" spans="1:2" x14ac:dyDescent="0.35">
      <c r="A267" s="93">
        <v>13029</v>
      </c>
      <c r="B267" s="86" t="s">
        <v>1593</v>
      </c>
    </row>
    <row r="268" spans="1:2" x14ac:dyDescent="0.35">
      <c r="A268" s="93">
        <v>13030</v>
      </c>
      <c r="B268" s="86" t="s">
        <v>1594</v>
      </c>
    </row>
    <row r="269" spans="1:2" x14ac:dyDescent="0.35">
      <c r="A269" s="93">
        <v>13031</v>
      </c>
      <c r="B269" s="86" t="s">
        <v>1595</v>
      </c>
    </row>
    <row r="270" spans="1:2" x14ac:dyDescent="0.35">
      <c r="A270" s="93">
        <v>13032</v>
      </c>
      <c r="B270" s="86" t="s">
        <v>1596</v>
      </c>
    </row>
    <row r="271" spans="1:2" x14ac:dyDescent="0.35">
      <c r="A271" s="93">
        <v>13033</v>
      </c>
      <c r="B271" s="86" t="s">
        <v>1597</v>
      </c>
    </row>
    <row r="272" spans="1:2" x14ac:dyDescent="0.35">
      <c r="A272" s="93">
        <v>13034</v>
      </c>
      <c r="B272" s="86" t="s">
        <v>1598</v>
      </c>
    </row>
    <row r="273" spans="1:2" x14ac:dyDescent="0.35">
      <c r="A273" s="93">
        <v>13035</v>
      </c>
      <c r="B273" s="86" t="s">
        <v>1599</v>
      </c>
    </row>
    <row r="274" spans="1:2" x14ac:dyDescent="0.35">
      <c r="A274" s="93">
        <v>13036</v>
      </c>
      <c r="B274" s="86" t="s">
        <v>1600</v>
      </c>
    </row>
    <row r="275" spans="1:2" x14ac:dyDescent="0.35">
      <c r="A275" s="93">
        <v>13037</v>
      </c>
      <c r="B275" s="86" t="s">
        <v>1601</v>
      </c>
    </row>
    <row r="276" spans="1:2" x14ac:dyDescent="0.35">
      <c r="A276" s="93">
        <v>13038</v>
      </c>
      <c r="B276" s="86" t="s">
        <v>1602</v>
      </c>
    </row>
    <row r="277" spans="1:2" x14ac:dyDescent="0.35">
      <c r="A277" s="93">
        <v>13039</v>
      </c>
      <c r="B277" s="86" t="s">
        <v>1603</v>
      </c>
    </row>
    <row r="278" spans="1:2" x14ac:dyDescent="0.35">
      <c r="A278" s="93">
        <v>13040</v>
      </c>
      <c r="B278" s="86" t="s">
        <v>1604</v>
      </c>
    </row>
    <row r="279" spans="1:2" x14ac:dyDescent="0.35">
      <c r="A279" s="93">
        <v>13041</v>
      </c>
      <c r="B279" s="86" t="s">
        <v>1605</v>
      </c>
    </row>
    <row r="280" spans="1:2" x14ac:dyDescent="0.35">
      <c r="A280" s="93">
        <v>13042</v>
      </c>
      <c r="B280" s="86" t="s">
        <v>1606</v>
      </c>
    </row>
    <row r="281" spans="1:2" x14ac:dyDescent="0.35">
      <c r="A281" s="93">
        <v>13043</v>
      </c>
      <c r="B281" s="86" t="s">
        <v>1607</v>
      </c>
    </row>
    <row r="282" spans="1:2" x14ac:dyDescent="0.35">
      <c r="A282" s="93">
        <v>13044</v>
      </c>
      <c r="B282" s="86" t="s">
        <v>1608</v>
      </c>
    </row>
    <row r="283" spans="1:2" x14ac:dyDescent="0.35">
      <c r="A283" s="93">
        <v>13045</v>
      </c>
      <c r="B283" s="86" t="s">
        <v>1609</v>
      </c>
    </row>
    <row r="284" spans="1:2" x14ac:dyDescent="0.35">
      <c r="A284" s="93">
        <v>13046</v>
      </c>
      <c r="B284" s="86" t="s">
        <v>1610</v>
      </c>
    </row>
    <row r="285" spans="1:2" x14ac:dyDescent="0.35">
      <c r="A285" s="93">
        <v>13047</v>
      </c>
      <c r="B285" s="86" t="s">
        <v>1611</v>
      </c>
    </row>
    <row r="286" spans="1:2" x14ac:dyDescent="0.35">
      <c r="A286" s="93">
        <v>13048</v>
      </c>
      <c r="B286" s="86" t="s">
        <v>1612</v>
      </c>
    </row>
    <row r="287" spans="1:2" x14ac:dyDescent="0.35">
      <c r="A287" s="93">
        <v>13049</v>
      </c>
      <c r="B287" s="86" t="s">
        <v>1613</v>
      </c>
    </row>
    <row r="288" spans="1:2" x14ac:dyDescent="0.35">
      <c r="A288" s="93">
        <v>13050</v>
      </c>
      <c r="B288" s="86" t="s">
        <v>1614</v>
      </c>
    </row>
    <row r="289" spans="1:2" x14ac:dyDescent="0.35">
      <c r="A289" s="93">
        <v>13051</v>
      </c>
      <c r="B289" s="86" t="s">
        <v>1615</v>
      </c>
    </row>
    <row r="290" spans="1:2" x14ac:dyDescent="0.35">
      <c r="A290" s="93">
        <v>13052</v>
      </c>
      <c r="B290" s="86" t="s">
        <v>1616</v>
      </c>
    </row>
    <row r="291" spans="1:2" x14ac:dyDescent="0.35">
      <c r="A291" s="93">
        <v>13053</v>
      </c>
      <c r="B291" s="86" t="s">
        <v>1617</v>
      </c>
    </row>
    <row r="292" spans="1:2" x14ac:dyDescent="0.35">
      <c r="A292" s="93">
        <v>13054</v>
      </c>
      <c r="B292" s="86" t="s">
        <v>1618</v>
      </c>
    </row>
    <row r="293" spans="1:2" x14ac:dyDescent="0.35">
      <c r="A293" s="93">
        <v>13055</v>
      </c>
      <c r="B293" s="86" t="s">
        <v>1619</v>
      </c>
    </row>
    <row r="294" spans="1:2" x14ac:dyDescent="0.35">
      <c r="A294" s="93">
        <v>13056</v>
      </c>
      <c r="B294" s="86" t="s">
        <v>1620</v>
      </c>
    </row>
    <row r="295" spans="1:2" x14ac:dyDescent="0.35">
      <c r="A295" s="93">
        <v>13057</v>
      </c>
      <c r="B295" s="86" t="s">
        <v>1621</v>
      </c>
    </row>
    <row r="296" spans="1:2" x14ac:dyDescent="0.35">
      <c r="A296" s="93">
        <v>13058</v>
      </c>
      <c r="B296" s="86" t="s">
        <v>1622</v>
      </c>
    </row>
    <row r="297" spans="1:2" x14ac:dyDescent="0.35">
      <c r="A297" s="93">
        <v>13059</v>
      </c>
      <c r="B297" s="86" t="s">
        <v>1623</v>
      </c>
    </row>
    <row r="298" spans="1:2" x14ac:dyDescent="0.35">
      <c r="A298" s="93">
        <v>13060</v>
      </c>
      <c r="B298" s="86" t="s">
        <v>1624</v>
      </c>
    </row>
    <row r="299" spans="1:2" x14ac:dyDescent="0.35">
      <c r="A299" s="93">
        <v>13061</v>
      </c>
      <c r="B299" s="86" t="s">
        <v>1625</v>
      </c>
    </row>
    <row r="300" spans="1:2" x14ac:dyDescent="0.35">
      <c r="A300" s="93">
        <v>13062</v>
      </c>
      <c r="B300" s="86" t="s">
        <v>1626</v>
      </c>
    </row>
    <row r="301" spans="1:2" x14ac:dyDescent="0.35">
      <c r="A301" s="93">
        <v>13063</v>
      </c>
      <c r="B301" s="86" t="s">
        <v>1627</v>
      </c>
    </row>
    <row r="302" spans="1:2" x14ac:dyDescent="0.35">
      <c r="A302" s="93">
        <v>13064</v>
      </c>
      <c r="B302" s="86" t="s">
        <v>1628</v>
      </c>
    </row>
    <row r="303" spans="1:2" x14ac:dyDescent="0.35">
      <c r="A303" s="93">
        <v>13065</v>
      </c>
      <c r="B303" s="86" t="s">
        <v>1629</v>
      </c>
    </row>
    <row r="304" spans="1:2" x14ac:dyDescent="0.35">
      <c r="A304" s="93">
        <v>13066</v>
      </c>
      <c r="B304" s="86" t="s">
        <v>1630</v>
      </c>
    </row>
    <row r="305" spans="1:2" x14ac:dyDescent="0.35">
      <c r="A305" s="93">
        <v>13067</v>
      </c>
      <c r="B305" s="86" t="s">
        <v>1631</v>
      </c>
    </row>
    <row r="306" spans="1:2" x14ac:dyDescent="0.35">
      <c r="A306" s="93">
        <v>13068</v>
      </c>
      <c r="B306" s="86" t="s">
        <v>1632</v>
      </c>
    </row>
    <row r="307" spans="1:2" x14ac:dyDescent="0.35">
      <c r="A307" s="93">
        <v>13069</v>
      </c>
      <c r="B307" s="86" t="s">
        <v>1633</v>
      </c>
    </row>
    <row r="308" spans="1:2" x14ac:dyDescent="0.35">
      <c r="A308" s="93">
        <v>13070</v>
      </c>
      <c r="B308" s="86" t="s">
        <v>1634</v>
      </c>
    </row>
    <row r="309" spans="1:2" x14ac:dyDescent="0.35">
      <c r="A309" s="93">
        <v>13071</v>
      </c>
      <c r="B309" s="86" t="s">
        <v>1635</v>
      </c>
    </row>
    <row r="310" spans="1:2" x14ac:dyDescent="0.35">
      <c r="A310" s="93">
        <v>13072</v>
      </c>
      <c r="B310" s="86" t="s">
        <v>1636</v>
      </c>
    </row>
    <row r="311" spans="1:2" x14ac:dyDescent="0.35">
      <c r="A311" s="93">
        <v>13073</v>
      </c>
      <c r="B311" s="86" t="s">
        <v>1637</v>
      </c>
    </row>
    <row r="312" spans="1:2" x14ac:dyDescent="0.35">
      <c r="A312" s="93">
        <v>13500</v>
      </c>
      <c r="B312" s="86" t="s">
        <v>1638</v>
      </c>
    </row>
    <row r="313" spans="1:2" x14ac:dyDescent="0.35">
      <c r="A313" s="93">
        <v>13501</v>
      </c>
      <c r="B313" s="86" t="s">
        <v>1639</v>
      </c>
    </row>
    <row r="314" spans="1:2" x14ac:dyDescent="0.35">
      <c r="A314" s="93">
        <v>13502</v>
      </c>
      <c r="B314" s="86" t="s">
        <v>1640</v>
      </c>
    </row>
    <row r="315" spans="1:2" x14ac:dyDescent="0.35">
      <c r="A315" s="93">
        <v>13601</v>
      </c>
      <c r="B315" s="86" t="s">
        <v>1641</v>
      </c>
    </row>
    <row r="316" spans="1:2" x14ac:dyDescent="0.35">
      <c r="A316" s="93">
        <v>13602</v>
      </c>
      <c r="B316" s="86" t="s">
        <v>1642</v>
      </c>
    </row>
    <row r="317" spans="1:2" x14ac:dyDescent="0.35">
      <c r="A317" s="93">
        <v>13603</v>
      </c>
      <c r="B317" s="86" t="s">
        <v>1643</v>
      </c>
    </row>
    <row r="318" spans="1:2" x14ac:dyDescent="0.35">
      <c r="A318" s="93">
        <v>13604</v>
      </c>
      <c r="B318" s="86" t="s">
        <v>1644</v>
      </c>
    </row>
    <row r="319" spans="1:2" x14ac:dyDescent="0.35">
      <c r="A319" s="93">
        <v>13605</v>
      </c>
      <c r="B319" s="86" t="s">
        <v>1645</v>
      </c>
    </row>
    <row r="320" spans="1:2" x14ac:dyDescent="0.35">
      <c r="A320" s="93">
        <v>13606</v>
      </c>
      <c r="B320" s="86" t="s">
        <v>1646</v>
      </c>
    </row>
    <row r="321" spans="1:2" x14ac:dyDescent="0.35">
      <c r="A321" s="93">
        <v>13607</v>
      </c>
      <c r="B321" s="86" t="s">
        <v>1647</v>
      </c>
    </row>
    <row r="322" spans="1:2" x14ac:dyDescent="0.35">
      <c r="A322" s="93">
        <v>13608</v>
      </c>
      <c r="B322" s="86" t="s">
        <v>1648</v>
      </c>
    </row>
    <row r="323" spans="1:2" x14ac:dyDescent="0.35">
      <c r="A323" s="93">
        <v>13609</v>
      </c>
      <c r="B323" s="86" t="s">
        <v>1649</v>
      </c>
    </row>
    <row r="324" spans="1:2" x14ac:dyDescent="0.35">
      <c r="A324" s="93">
        <v>13610</v>
      </c>
      <c r="B324" s="86" t="s">
        <v>1650</v>
      </c>
    </row>
    <row r="325" spans="1:2" x14ac:dyDescent="0.35">
      <c r="A325" s="93">
        <v>13611</v>
      </c>
      <c r="B325" s="86" t="s">
        <v>1651</v>
      </c>
    </row>
    <row r="326" spans="1:2" x14ac:dyDescent="0.35">
      <c r="A326" s="93">
        <v>13612</v>
      </c>
      <c r="B326" s="86" t="s">
        <v>1652</v>
      </c>
    </row>
    <row r="327" spans="1:2" x14ac:dyDescent="0.35">
      <c r="A327" s="93">
        <v>13613</v>
      </c>
      <c r="B327" s="86" t="s">
        <v>1653</v>
      </c>
    </row>
    <row r="328" spans="1:2" x14ac:dyDescent="0.35">
      <c r="A328" s="93">
        <v>13614</v>
      </c>
      <c r="B328" s="86" t="s">
        <v>1654</v>
      </c>
    </row>
    <row r="329" spans="1:2" x14ac:dyDescent="0.35">
      <c r="A329" s="93">
        <v>13615</v>
      </c>
      <c r="B329" s="86" t="s">
        <v>1655</v>
      </c>
    </row>
    <row r="330" spans="1:2" x14ac:dyDescent="0.35">
      <c r="A330" s="93">
        <v>13616</v>
      </c>
      <c r="B330" s="86" t="s">
        <v>1656</v>
      </c>
    </row>
    <row r="331" spans="1:2" x14ac:dyDescent="0.35">
      <c r="A331" s="93">
        <v>13617</v>
      </c>
      <c r="B331" s="86" t="s">
        <v>1657</v>
      </c>
    </row>
    <row r="332" spans="1:2" x14ac:dyDescent="0.35">
      <c r="A332" s="93">
        <v>13618</v>
      </c>
      <c r="B332" s="86" t="s">
        <v>1658</v>
      </c>
    </row>
    <row r="333" spans="1:2" x14ac:dyDescent="0.35">
      <c r="A333" s="93">
        <v>13619</v>
      </c>
      <c r="B333" s="86" t="s">
        <v>1659</v>
      </c>
    </row>
    <row r="334" spans="1:2" x14ac:dyDescent="0.35">
      <c r="A334" s="93">
        <v>13620</v>
      </c>
      <c r="B334" s="86" t="s">
        <v>1660</v>
      </c>
    </row>
    <row r="335" spans="1:2" x14ac:dyDescent="0.35">
      <c r="A335" s="93">
        <v>13621</v>
      </c>
      <c r="B335" s="86" t="s">
        <v>1661</v>
      </c>
    </row>
    <row r="336" spans="1:2" x14ac:dyDescent="0.35">
      <c r="A336" s="93">
        <v>13622</v>
      </c>
      <c r="B336" s="86" t="s">
        <v>1662</v>
      </c>
    </row>
    <row r="337" spans="1:2" x14ac:dyDescent="0.35">
      <c r="A337" s="93">
        <v>13623</v>
      </c>
      <c r="B337" s="86" t="s">
        <v>1663</v>
      </c>
    </row>
    <row r="338" spans="1:2" x14ac:dyDescent="0.35">
      <c r="A338" s="93">
        <v>13624</v>
      </c>
      <c r="B338" s="86" t="s">
        <v>1664</v>
      </c>
    </row>
    <row r="339" spans="1:2" x14ac:dyDescent="0.35">
      <c r="A339" s="93">
        <v>13625</v>
      </c>
      <c r="B339" s="86" t="s">
        <v>1665</v>
      </c>
    </row>
    <row r="340" spans="1:2" x14ac:dyDescent="0.35">
      <c r="A340" s="93">
        <v>13626</v>
      </c>
      <c r="B340" s="86" t="s">
        <v>1666</v>
      </c>
    </row>
    <row r="341" spans="1:2" x14ac:dyDescent="0.35">
      <c r="A341" s="93">
        <v>13627</v>
      </c>
      <c r="B341" s="86" t="s">
        <v>1667</v>
      </c>
    </row>
    <row r="342" spans="1:2" x14ac:dyDescent="0.35">
      <c r="A342" s="93">
        <v>13628</v>
      </c>
      <c r="B342" s="86" t="s">
        <v>1668</v>
      </c>
    </row>
    <row r="343" spans="1:2" x14ac:dyDescent="0.35">
      <c r="A343" s="93">
        <v>13629</v>
      </c>
      <c r="B343" s="86" t="s">
        <v>1669</v>
      </c>
    </row>
    <row r="344" spans="1:2" x14ac:dyDescent="0.35">
      <c r="A344" s="93">
        <v>13630</v>
      </c>
      <c r="B344" s="86" t="s">
        <v>1670</v>
      </c>
    </row>
    <row r="345" spans="1:2" x14ac:dyDescent="0.35">
      <c r="A345" s="93">
        <v>13631</v>
      </c>
      <c r="B345" s="86" t="s">
        <v>1671</v>
      </c>
    </row>
    <row r="346" spans="1:2" x14ac:dyDescent="0.35">
      <c r="A346" s="93">
        <v>13632</v>
      </c>
      <c r="B346" s="86" t="s">
        <v>1672</v>
      </c>
    </row>
    <row r="347" spans="1:2" x14ac:dyDescent="0.35">
      <c r="A347" s="93">
        <v>13633</v>
      </c>
      <c r="B347" s="86" t="s">
        <v>1673</v>
      </c>
    </row>
    <row r="348" spans="1:2" x14ac:dyDescent="0.35">
      <c r="A348" s="93">
        <v>13634</v>
      </c>
      <c r="B348" s="86" t="s">
        <v>1674</v>
      </c>
    </row>
    <row r="349" spans="1:2" x14ac:dyDescent="0.35">
      <c r="A349" s="93">
        <v>13635</v>
      </c>
      <c r="B349" s="86" t="s">
        <v>1675</v>
      </c>
    </row>
    <row r="350" spans="1:2" x14ac:dyDescent="0.35">
      <c r="A350" s="93">
        <v>13636</v>
      </c>
      <c r="B350" s="86" t="s">
        <v>1676</v>
      </c>
    </row>
    <row r="351" spans="1:2" x14ac:dyDescent="0.35">
      <c r="A351" s="93">
        <v>13637</v>
      </c>
      <c r="B351" s="86" t="s">
        <v>1677</v>
      </c>
    </row>
    <row r="352" spans="1:2" x14ac:dyDescent="0.35">
      <c r="A352" s="93">
        <v>13638</v>
      </c>
      <c r="B352" s="86" t="s">
        <v>1678</v>
      </c>
    </row>
    <row r="353" spans="1:2" x14ac:dyDescent="0.35">
      <c r="A353" s="93">
        <v>13639</v>
      </c>
      <c r="B353" s="86" t="s">
        <v>1679</v>
      </c>
    </row>
    <row r="354" spans="1:2" x14ac:dyDescent="0.35">
      <c r="A354" s="93">
        <v>13640</v>
      </c>
      <c r="B354" s="86" t="s">
        <v>1680</v>
      </c>
    </row>
    <row r="355" spans="1:2" x14ac:dyDescent="0.35">
      <c r="A355" s="93">
        <v>13641</v>
      </c>
      <c r="B355" s="86" t="s">
        <v>1681</v>
      </c>
    </row>
    <row r="356" spans="1:2" x14ac:dyDescent="0.35">
      <c r="A356" s="93">
        <v>13642</v>
      </c>
      <c r="B356" s="86" t="s">
        <v>1682</v>
      </c>
    </row>
    <row r="357" spans="1:2" x14ac:dyDescent="0.35">
      <c r="A357" s="93">
        <v>13643</v>
      </c>
      <c r="B357" s="86" t="s">
        <v>1683</v>
      </c>
    </row>
    <row r="358" spans="1:2" x14ac:dyDescent="0.35">
      <c r="A358" s="93">
        <v>13644</v>
      </c>
      <c r="B358" s="86" t="s">
        <v>1684</v>
      </c>
    </row>
    <row r="359" spans="1:2" x14ac:dyDescent="0.35">
      <c r="A359" s="93">
        <v>13645</v>
      </c>
      <c r="B359" s="86" t="s">
        <v>1685</v>
      </c>
    </row>
    <row r="360" spans="1:2" x14ac:dyDescent="0.35">
      <c r="A360" s="93">
        <v>13646</v>
      </c>
      <c r="B360" s="86" t="s">
        <v>1686</v>
      </c>
    </row>
    <row r="361" spans="1:2" x14ac:dyDescent="0.35">
      <c r="A361" s="93">
        <v>13647</v>
      </c>
      <c r="B361" s="86" t="s">
        <v>1687</v>
      </c>
    </row>
    <row r="362" spans="1:2" x14ac:dyDescent="0.35">
      <c r="A362" s="93">
        <v>13648</v>
      </c>
      <c r="B362" s="86" t="s">
        <v>1688</v>
      </c>
    </row>
    <row r="363" spans="1:2" x14ac:dyDescent="0.35">
      <c r="A363" s="93">
        <v>13649</v>
      </c>
      <c r="B363" s="86" t="s">
        <v>1689</v>
      </c>
    </row>
    <row r="364" spans="1:2" x14ac:dyDescent="0.35">
      <c r="A364" s="93">
        <v>13650</v>
      </c>
      <c r="B364" s="86" t="s">
        <v>1690</v>
      </c>
    </row>
    <row r="365" spans="1:2" x14ac:dyDescent="0.35">
      <c r="A365" s="93">
        <v>13651</v>
      </c>
      <c r="B365" s="86" t="s">
        <v>1691</v>
      </c>
    </row>
    <row r="366" spans="1:2" x14ac:dyDescent="0.35">
      <c r="A366" s="93">
        <v>13652</v>
      </c>
      <c r="B366" s="86" t="s">
        <v>1692</v>
      </c>
    </row>
    <row r="367" spans="1:2" x14ac:dyDescent="0.35">
      <c r="A367" s="93">
        <v>13653</v>
      </c>
      <c r="B367" s="86" t="s">
        <v>1693</v>
      </c>
    </row>
    <row r="368" spans="1:2" x14ac:dyDescent="0.35">
      <c r="A368" s="93">
        <v>13654</v>
      </c>
      <c r="B368" s="86" t="s">
        <v>1694</v>
      </c>
    </row>
    <row r="369" spans="1:2" x14ac:dyDescent="0.35">
      <c r="A369" s="93">
        <v>13655</v>
      </c>
      <c r="B369" s="86" t="s">
        <v>1695</v>
      </c>
    </row>
    <row r="370" spans="1:2" x14ac:dyDescent="0.35">
      <c r="A370" s="93">
        <v>13656</v>
      </c>
      <c r="B370" s="86" t="s">
        <v>1696</v>
      </c>
    </row>
    <row r="371" spans="1:2" x14ac:dyDescent="0.35">
      <c r="A371" s="93">
        <v>13657</v>
      </c>
      <c r="B371" s="86" t="s">
        <v>1697</v>
      </c>
    </row>
    <row r="372" spans="1:2" x14ac:dyDescent="0.35">
      <c r="A372" s="93">
        <v>13658</v>
      </c>
      <c r="B372" s="86" t="s">
        <v>1698</v>
      </c>
    </row>
    <row r="373" spans="1:2" x14ac:dyDescent="0.35">
      <c r="A373" s="93">
        <v>13659</v>
      </c>
      <c r="B373" s="86" t="s">
        <v>1699</v>
      </c>
    </row>
    <row r="374" spans="1:2" x14ac:dyDescent="0.35">
      <c r="A374" s="93">
        <v>13660</v>
      </c>
      <c r="B374" s="86" t="s">
        <v>1700</v>
      </c>
    </row>
    <row r="375" spans="1:2" x14ac:dyDescent="0.35">
      <c r="A375" s="93">
        <v>13661</v>
      </c>
      <c r="B375" s="86" t="s">
        <v>1701</v>
      </c>
    </row>
    <row r="376" spans="1:2" x14ac:dyDescent="0.35">
      <c r="A376" s="93">
        <v>13662</v>
      </c>
      <c r="B376" s="86" t="s">
        <v>1702</v>
      </c>
    </row>
    <row r="377" spans="1:2" x14ac:dyDescent="0.35">
      <c r="A377" s="93">
        <v>13663</v>
      </c>
      <c r="B377" s="86" t="s">
        <v>1703</v>
      </c>
    </row>
    <row r="378" spans="1:2" x14ac:dyDescent="0.35">
      <c r="A378" s="93">
        <v>13664</v>
      </c>
      <c r="B378" s="86" t="s">
        <v>1704</v>
      </c>
    </row>
    <row r="379" spans="1:2" x14ac:dyDescent="0.35">
      <c r="A379" s="93">
        <v>13665</v>
      </c>
      <c r="B379" s="86" t="s">
        <v>1705</v>
      </c>
    </row>
    <row r="380" spans="1:2" x14ac:dyDescent="0.35">
      <c r="A380" s="93">
        <v>13666</v>
      </c>
      <c r="B380" s="86" t="s">
        <v>1706</v>
      </c>
    </row>
    <row r="381" spans="1:2" x14ac:dyDescent="0.35">
      <c r="A381" s="93">
        <v>13667</v>
      </c>
      <c r="B381" s="86" t="s">
        <v>1707</v>
      </c>
    </row>
    <row r="382" spans="1:2" x14ac:dyDescent="0.35">
      <c r="A382" s="93">
        <v>13668</v>
      </c>
      <c r="B382" s="86" t="s">
        <v>1708</v>
      </c>
    </row>
    <row r="383" spans="1:2" x14ac:dyDescent="0.35">
      <c r="A383" s="93">
        <v>13669</v>
      </c>
      <c r="B383" s="86" t="s">
        <v>1709</v>
      </c>
    </row>
    <row r="384" spans="1:2" x14ac:dyDescent="0.35">
      <c r="A384" s="93">
        <v>13670</v>
      </c>
      <c r="B384" s="86" t="s">
        <v>1710</v>
      </c>
    </row>
    <row r="385" spans="1:2" x14ac:dyDescent="0.35">
      <c r="A385" s="93">
        <v>13671</v>
      </c>
      <c r="B385" s="86" t="s">
        <v>1711</v>
      </c>
    </row>
    <row r="386" spans="1:2" x14ac:dyDescent="0.35">
      <c r="A386" s="93">
        <v>13672</v>
      </c>
      <c r="B386" s="86" t="s">
        <v>1712</v>
      </c>
    </row>
    <row r="387" spans="1:2" x14ac:dyDescent="0.35">
      <c r="A387" s="93">
        <v>13673</v>
      </c>
      <c r="B387" s="86" t="s">
        <v>1713</v>
      </c>
    </row>
    <row r="388" spans="1:2" x14ac:dyDescent="0.35">
      <c r="A388" s="93">
        <v>13674</v>
      </c>
      <c r="B388" s="86" t="s">
        <v>1119</v>
      </c>
    </row>
    <row r="389" spans="1:2" x14ac:dyDescent="0.35">
      <c r="A389" s="93">
        <v>13675</v>
      </c>
      <c r="B389" s="86" t="s">
        <v>1714</v>
      </c>
    </row>
    <row r="390" spans="1:2" x14ac:dyDescent="0.35">
      <c r="A390" s="93">
        <v>13676</v>
      </c>
      <c r="B390" s="86" t="s">
        <v>1715</v>
      </c>
    </row>
    <row r="391" spans="1:2" x14ac:dyDescent="0.35">
      <c r="A391" s="93">
        <v>13677</v>
      </c>
      <c r="B391" s="86" t="s">
        <v>1716</v>
      </c>
    </row>
    <row r="392" spans="1:2" x14ac:dyDescent="0.35">
      <c r="A392" s="93">
        <v>13678</v>
      </c>
      <c r="B392" s="86" t="s">
        <v>1717</v>
      </c>
    </row>
    <row r="393" spans="1:2" x14ac:dyDescent="0.35">
      <c r="A393" s="93">
        <v>13679</v>
      </c>
      <c r="B393" s="86" t="s">
        <v>1718</v>
      </c>
    </row>
    <row r="394" spans="1:2" x14ac:dyDescent="0.35">
      <c r="A394" s="93">
        <v>13680</v>
      </c>
      <c r="B394" s="86" t="s">
        <v>1719</v>
      </c>
    </row>
    <row r="395" spans="1:2" x14ac:dyDescent="0.35">
      <c r="A395" s="93">
        <v>13681</v>
      </c>
      <c r="B395" s="86" t="s">
        <v>1720</v>
      </c>
    </row>
    <row r="396" spans="1:2" x14ac:dyDescent="0.35">
      <c r="A396" s="93">
        <v>13682</v>
      </c>
      <c r="B396" s="86" t="s">
        <v>1721</v>
      </c>
    </row>
    <row r="397" spans="1:2" x14ac:dyDescent="0.35">
      <c r="A397" s="93">
        <v>13683</v>
      </c>
      <c r="B397" s="86" t="s">
        <v>1722</v>
      </c>
    </row>
    <row r="398" spans="1:2" x14ac:dyDescent="0.35">
      <c r="A398" s="93">
        <v>13684</v>
      </c>
      <c r="B398" s="86" t="s">
        <v>1723</v>
      </c>
    </row>
    <row r="399" spans="1:2" x14ac:dyDescent="0.35">
      <c r="A399" s="93">
        <v>13685</v>
      </c>
      <c r="B399" s="86" t="s">
        <v>1724</v>
      </c>
    </row>
    <row r="400" spans="1:2" x14ac:dyDescent="0.35">
      <c r="A400" s="93">
        <v>13686</v>
      </c>
      <c r="B400" s="86" t="s">
        <v>1725</v>
      </c>
    </row>
    <row r="401" spans="1:2" x14ac:dyDescent="0.35">
      <c r="A401" s="93">
        <v>13687</v>
      </c>
      <c r="B401" s="86" t="s">
        <v>1726</v>
      </c>
    </row>
    <row r="402" spans="1:2" x14ac:dyDescent="0.35">
      <c r="A402" s="93">
        <v>13688</v>
      </c>
      <c r="B402" s="86" t="s">
        <v>1727</v>
      </c>
    </row>
    <row r="403" spans="1:2" x14ac:dyDescent="0.35">
      <c r="A403" s="93">
        <v>13689</v>
      </c>
      <c r="B403" s="86" t="s">
        <v>1728</v>
      </c>
    </row>
    <row r="404" spans="1:2" x14ac:dyDescent="0.35">
      <c r="A404" s="93">
        <v>13690</v>
      </c>
      <c r="B404" s="86" t="s">
        <v>1729</v>
      </c>
    </row>
    <row r="405" spans="1:2" x14ac:dyDescent="0.35">
      <c r="A405" s="93">
        <v>14000</v>
      </c>
      <c r="B405" s="86" t="s">
        <v>1730</v>
      </c>
    </row>
    <row r="406" spans="1:2" x14ac:dyDescent="0.35">
      <c r="A406" s="93">
        <v>14001</v>
      </c>
      <c r="B406" s="86" t="s">
        <v>1731</v>
      </c>
    </row>
    <row r="407" spans="1:2" x14ac:dyDescent="0.35">
      <c r="A407" s="93">
        <v>14002</v>
      </c>
      <c r="B407" s="86" t="s">
        <v>1732</v>
      </c>
    </row>
    <row r="408" spans="1:2" x14ac:dyDescent="0.35">
      <c r="A408" s="93">
        <v>14003</v>
      </c>
      <c r="B408" s="86" t="s">
        <v>1733</v>
      </c>
    </row>
    <row r="409" spans="1:2" x14ac:dyDescent="0.35">
      <c r="A409" s="93">
        <v>14004</v>
      </c>
      <c r="B409" s="86" t="s">
        <v>1734</v>
      </c>
    </row>
    <row r="410" spans="1:2" x14ac:dyDescent="0.35">
      <c r="A410" s="93">
        <v>14005</v>
      </c>
      <c r="B410" s="86" t="s">
        <v>1735</v>
      </c>
    </row>
    <row r="411" spans="1:2" x14ac:dyDescent="0.35">
      <c r="A411" s="93">
        <v>14006</v>
      </c>
      <c r="B411" s="86" t="s">
        <v>1736</v>
      </c>
    </row>
    <row r="412" spans="1:2" x14ac:dyDescent="0.35">
      <c r="A412" s="93">
        <v>14007</v>
      </c>
      <c r="B412" s="86" t="s">
        <v>1737</v>
      </c>
    </row>
    <row r="413" spans="1:2" x14ac:dyDescent="0.35">
      <c r="A413" s="93">
        <v>14008</v>
      </c>
      <c r="B413" s="86" t="s">
        <v>1738</v>
      </c>
    </row>
    <row r="414" spans="1:2" x14ac:dyDescent="0.35">
      <c r="A414" s="93">
        <v>14009</v>
      </c>
      <c r="B414" s="86" t="s">
        <v>1739</v>
      </c>
    </row>
    <row r="415" spans="1:2" x14ac:dyDescent="0.35">
      <c r="A415" s="93">
        <v>14010</v>
      </c>
      <c r="B415" s="86" t="s">
        <v>1740</v>
      </c>
    </row>
    <row r="416" spans="1:2" x14ac:dyDescent="0.35">
      <c r="A416" s="93">
        <v>14300</v>
      </c>
      <c r="B416" s="86" t="s">
        <v>1741</v>
      </c>
    </row>
    <row r="417" spans="1:2" x14ac:dyDescent="0.35">
      <c r="A417" s="93">
        <v>14301</v>
      </c>
      <c r="B417" s="86" t="s">
        <v>1742</v>
      </c>
    </row>
    <row r="418" spans="1:2" x14ac:dyDescent="0.35">
      <c r="A418" s="93">
        <v>14302</v>
      </c>
      <c r="B418" s="86" t="s">
        <v>1743</v>
      </c>
    </row>
    <row r="419" spans="1:2" x14ac:dyDescent="0.35">
      <c r="A419" s="93">
        <v>14303</v>
      </c>
      <c r="B419" s="86" t="s">
        <v>1118</v>
      </c>
    </row>
    <row r="420" spans="1:2" x14ac:dyDescent="0.35">
      <c r="A420" s="93">
        <v>14304</v>
      </c>
      <c r="B420" s="86" t="s">
        <v>1744</v>
      </c>
    </row>
    <row r="421" spans="1:2" x14ac:dyDescent="0.35">
      <c r="A421" s="93">
        <v>14305</v>
      </c>
      <c r="B421" s="86" t="s">
        <v>1745</v>
      </c>
    </row>
    <row r="422" spans="1:2" x14ac:dyDescent="0.35">
      <c r="A422" s="93">
        <v>14306</v>
      </c>
      <c r="B422" s="86" t="s">
        <v>1746</v>
      </c>
    </row>
    <row r="423" spans="1:2" x14ac:dyDescent="0.35">
      <c r="A423" s="93">
        <v>14307</v>
      </c>
      <c r="B423" s="86" t="s">
        <v>1747</v>
      </c>
    </row>
    <row r="424" spans="1:2" x14ac:dyDescent="0.35">
      <c r="A424" s="93">
        <v>14308</v>
      </c>
      <c r="B424" s="86" t="s">
        <v>1748</v>
      </c>
    </row>
    <row r="425" spans="1:2" x14ac:dyDescent="0.35">
      <c r="A425" s="93">
        <v>14309</v>
      </c>
      <c r="B425" s="86" t="s">
        <v>1749</v>
      </c>
    </row>
    <row r="426" spans="1:2" x14ac:dyDescent="0.35">
      <c r="A426" s="93">
        <v>14310</v>
      </c>
      <c r="B426" s="86" t="s">
        <v>1750</v>
      </c>
    </row>
    <row r="427" spans="1:2" x14ac:dyDescent="0.35">
      <c r="A427" s="93">
        <v>14311</v>
      </c>
      <c r="B427" s="86" t="s">
        <v>1471</v>
      </c>
    </row>
    <row r="428" spans="1:2" x14ac:dyDescent="0.35">
      <c r="A428" s="93">
        <v>14312</v>
      </c>
      <c r="B428" s="86" t="s">
        <v>1751</v>
      </c>
    </row>
    <row r="429" spans="1:2" x14ac:dyDescent="0.35">
      <c r="A429" s="93">
        <v>14313</v>
      </c>
      <c r="B429" s="86" t="s">
        <v>1752</v>
      </c>
    </row>
    <row r="430" spans="1:2" x14ac:dyDescent="0.35">
      <c r="A430" s="93">
        <v>14314</v>
      </c>
      <c r="B430" s="86" t="s">
        <v>1753</v>
      </c>
    </row>
    <row r="431" spans="1:2" x14ac:dyDescent="0.35">
      <c r="A431" s="93">
        <v>14315</v>
      </c>
      <c r="B431" s="86" t="s">
        <v>1203</v>
      </c>
    </row>
    <row r="432" spans="1:2" x14ac:dyDescent="0.35">
      <c r="A432" s="93">
        <v>14316</v>
      </c>
      <c r="B432" s="86" t="s">
        <v>1123</v>
      </c>
    </row>
    <row r="433" spans="1:2" x14ac:dyDescent="0.35">
      <c r="A433" s="93">
        <v>14317</v>
      </c>
      <c r="B433" s="86" t="s">
        <v>1130</v>
      </c>
    </row>
    <row r="434" spans="1:2" x14ac:dyDescent="0.35">
      <c r="A434" s="93">
        <v>14318</v>
      </c>
      <c r="B434" s="86" t="s">
        <v>1131</v>
      </c>
    </row>
    <row r="435" spans="1:2" x14ac:dyDescent="0.35">
      <c r="A435" s="93">
        <v>14319</v>
      </c>
      <c r="B435" s="86" t="s">
        <v>1355</v>
      </c>
    </row>
    <row r="436" spans="1:2" x14ac:dyDescent="0.35">
      <c r="A436" s="93">
        <v>14320</v>
      </c>
      <c r="B436" s="86" t="s">
        <v>1754</v>
      </c>
    </row>
    <row r="437" spans="1:2" x14ac:dyDescent="0.35">
      <c r="A437" s="93">
        <v>14321</v>
      </c>
      <c r="B437" s="86" t="s">
        <v>1336</v>
      </c>
    </row>
    <row r="438" spans="1:2" x14ac:dyDescent="0.35">
      <c r="A438" s="93">
        <v>14322</v>
      </c>
      <c r="B438" s="86" t="s">
        <v>1755</v>
      </c>
    </row>
    <row r="439" spans="1:2" x14ac:dyDescent="0.35">
      <c r="A439" s="93">
        <v>14323</v>
      </c>
      <c r="B439" s="86" t="s">
        <v>1756</v>
      </c>
    </row>
    <row r="440" spans="1:2" x14ac:dyDescent="0.35">
      <c r="A440">
        <v>14324</v>
      </c>
      <c r="B440" s="86" t="s">
        <v>2459</v>
      </c>
    </row>
    <row r="441" spans="1:2" x14ac:dyDescent="0.35">
      <c r="A441" s="93">
        <v>14900</v>
      </c>
      <c r="B441" s="86" t="s">
        <v>1757</v>
      </c>
    </row>
    <row r="442" spans="1:2" x14ac:dyDescent="0.35">
      <c r="A442" s="93">
        <v>15001</v>
      </c>
      <c r="B442" s="86" t="s">
        <v>1758</v>
      </c>
    </row>
    <row r="443" spans="1:2" x14ac:dyDescent="0.35">
      <c r="A443" s="93">
        <v>15002</v>
      </c>
      <c r="B443" s="86" t="s">
        <v>1759</v>
      </c>
    </row>
    <row r="444" spans="1:2" x14ac:dyDescent="0.35">
      <c r="A444" s="93">
        <v>15003</v>
      </c>
      <c r="B444" s="86" t="s">
        <v>1760</v>
      </c>
    </row>
    <row r="445" spans="1:2" x14ac:dyDescent="0.35">
      <c r="A445" s="93">
        <v>15004</v>
      </c>
      <c r="B445" s="86" t="s">
        <v>1761</v>
      </c>
    </row>
    <row r="446" spans="1:2" x14ac:dyDescent="0.35">
      <c r="A446" s="93">
        <v>15005</v>
      </c>
      <c r="B446" s="86" t="s">
        <v>1762</v>
      </c>
    </row>
    <row r="447" spans="1:2" x14ac:dyDescent="0.35">
      <c r="A447" s="93">
        <v>15006</v>
      </c>
      <c r="B447" s="86" t="s">
        <v>1763</v>
      </c>
    </row>
    <row r="448" spans="1:2" x14ac:dyDescent="0.35">
      <c r="A448" s="93">
        <v>15007</v>
      </c>
      <c r="B448" s="86" t="s">
        <v>1764</v>
      </c>
    </row>
    <row r="449" spans="1:2" x14ac:dyDescent="0.35">
      <c r="A449" s="93">
        <v>15008</v>
      </c>
      <c r="B449" s="86" t="s">
        <v>1765</v>
      </c>
    </row>
    <row r="450" spans="1:2" x14ac:dyDescent="0.35">
      <c r="A450" s="93">
        <v>15009</v>
      </c>
      <c r="B450" s="86" t="s">
        <v>1766</v>
      </c>
    </row>
    <row r="451" spans="1:2" x14ac:dyDescent="0.35">
      <c r="A451" s="93">
        <v>15010</v>
      </c>
      <c r="B451" s="86" t="s">
        <v>1767</v>
      </c>
    </row>
    <row r="452" spans="1:2" x14ac:dyDescent="0.35">
      <c r="A452" s="93">
        <v>15011</v>
      </c>
      <c r="B452" s="86" t="s">
        <v>1768</v>
      </c>
    </row>
    <row r="453" spans="1:2" x14ac:dyDescent="0.35">
      <c r="A453" s="93">
        <v>15012</v>
      </c>
      <c r="B453" s="86" t="s">
        <v>1769</v>
      </c>
    </row>
    <row r="454" spans="1:2" x14ac:dyDescent="0.35">
      <c r="A454" s="93">
        <v>15013</v>
      </c>
      <c r="B454" s="86" t="s">
        <v>1770</v>
      </c>
    </row>
    <row r="455" spans="1:2" x14ac:dyDescent="0.35">
      <c r="A455" s="93">
        <v>15014</v>
      </c>
      <c r="B455" s="86" t="s">
        <v>1771</v>
      </c>
    </row>
    <row r="456" spans="1:2" x14ac:dyDescent="0.35">
      <c r="A456" s="93">
        <v>15015</v>
      </c>
      <c r="B456" s="86" t="s">
        <v>1772</v>
      </c>
    </row>
    <row r="457" spans="1:2" x14ac:dyDescent="0.35">
      <c r="A457" s="93">
        <v>15016</v>
      </c>
      <c r="B457" s="86" t="s">
        <v>1773</v>
      </c>
    </row>
    <row r="458" spans="1:2" x14ac:dyDescent="0.35">
      <c r="A458" s="93">
        <v>15017</v>
      </c>
      <c r="B458" s="86" t="s">
        <v>1774</v>
      </c>
    </row>
    <row r="459" spans="1:2" x14ac:dyDescent="0.35">
      <c r="A459" s="93">
        <v>15018</v>
      </c>
      <c r="B459" s="86" t="s">
        <v>1775</v>
      </c>
    </row>
    <row r="460" spans="1:2" x14ac:dyDescent="0.35">
      <c r="A460" s="93">
        <v>15019</v>
      </c>
      <c r="B460" s="86" t="s">
        <v>1776</v>
      </c>
    </row>
    <row r="461" spans="1:2" x14ac:dyDescent="0.35">
      <c r="A461" s="93">
        <v>15200</v>
      </c>
      <c r="B461" s="86" t="s">
        <v>1777</v>
      </c>
    </row>
    <row r="462" spans="1:2" x14ac:dyDescent="0.35">
      <c r="A462" s="93">
        <v>15201</v>
      </c>
      <c r="B462" s="86" t="s">
        <v>1778</v>
      </c>
    </row>
    <row r="463" spans="1:2" x14ac:dyDescent="0.35">
      <c r="A463" s="93">
        <v>15202</v>
      </c>
      <c r="B463" s="86" t="s">
        <v>1779</v>
      </c>
    </row>
    <row r="464" spans="1:2" x14ac:dyDescent="0.35">
      <c r="A464" s="93">
        <v>15203</v>
      </c>
      <c r="B464" s="86" t="s">
        <v>1780</v>
      </c>
    </row>
    <row r="465" spans="1:2" x14ac:dyDescent="0.35">
      <c r="A465" s="93">
        <v>15204</v>
      </c>
      <c r="B465" s="86" t="s">
        <v>1781</v>
      </c>
    </row>
    <row r="466" spans="1:2" x14ac:dyDescent="0.35">
      <c r="A466" s="93">
        <v>15205</v>
      </c>
      <c r="B466" s="86" t="s">
        <v>1782</v>
      </c>
    </row>
    <row r="467" spans="1:2" x14ac:dyDescent="0.35">
      <c r="A467" s="93">
        <v>15206</v>
      </c>
      <c r="B467" s="86" t="s">
        <v>1783</v>
      </c>
    </row>
    <row r="468" spans="1:2" x14ac:dyDescent="0.35">
      <c r="A468" s="93">
        <v>15207</v>
      </c>
      <c r="B468" s="86" t="s">
        <v>1784</v>
      </c>
    </row>
    <row r="469" spans="1:2" x14ac:dyDescent="0.35">
      <c r="A469" s="93">
        <v>15208</v>
      </c>
      <c r="B469" s="86" t="s">
        <v>1785</v>
      </c>
    </row>
    <row r="470" spans="1:2" x14ac:dyDescent="0.35">
      <c r="A470" s="93">
        <v>15209</v>
      </c>
      <c r="B470" s="86" t="s">
        <v>1786</v>
      </c>
    </row>
    <row r="471" spans="1:2" x14ac:dyDescent="0.35">
      <c r="A471" s="93">
        <v>15210</v>
      </c>
      <c r="B471" s="86" t="s">
        <v>1787</v>
      </c>
    </row>
    <row r="472" spans="1:2" x14ac:dyDescent="0.35">
      <c r="A472" s="93">
        <v>15211</v>
      </c>
      <c r="B472" s="86" t="s">
        <v>1788</v>
      </c>
    </row>
    <row r="473" spans="1:2" x14ac:dyDescent="0.35">
      <c r="A473" s="93">
        <v>15212</v>
      </c>
      <c r="B473" s="86" t="s">
        <v>1789</v>
      </c>
    </row>
    <row r="474" spans="1:2" x14ac:dyDescent="0.35">
      <c r="A474" s="93">
        <v>15213</v>
      </c>
      <c r="B474" s="86" t="s">
        <v>1790</v>
      </c>
    </row>
    <row r="475" spans="1:2" x14ac:dyDescent="0.35">
      <c r="A475" s="93">
        <v>15214</v>
      </c>
      <c r="B475" s="86" t="s">
        <v>1791</v>
      </c>
    </row>
    <row r="476" spans="1:2" x14ac:dyDescent="0.35">
      <c r="A476" s="93">
        <v>15215</v>
      </c>
      <c r="B476" s="86" t="s">
        <v>1792</v>
      </c>
    </row>
    <row r="477" spans="1:2" x14ac:dyDescent="0.35">
      <c r="A477" s="93">
        <v>15216</v>
      </c>
      <c r="B477" s="86" t="s">
        <v>1793</v>
      </c>
    </row>
    <row r="478" spans="1:2" x14ac:dyDescent="0.35">
      <c r="A478" s="93">
        <v>15217</v>
      </c>
      <c r="B478" s="86" t="s">
        <v>1794</v>
      </c>
    </row>
    <row r="479" spans="1:2" x14ac:dyDescent="0.35">
      <c r="A479" s="93">
        <v>15218</v>
      </c>
      <c r="B479" s="86" t="s">
        <v>1795</v>
      </c>
    </row>
    <row r="480" spans="1:2" x14ac:dyDescent="0.35">
      <c r="A480" s="93">
        <v>15219</v>
      </c>
      <c r="B480" s="86" t="s">
        <v>1796</v>
      </c>
    </row>
    <row r="481" spans="1:2" x14ac:dyDescent="0.35">
      <c r="A481" s="93">
        <v>15220</v>
      </c>
      <c r="B481" s="86" t="s">
        <v>1797</v>
      </c>
    </row>
    <row r="482" spans="1:2" x14ac:dyDescent="0.35">
      <c r="A482" s="93">
        <v>15221</v>
      </c>
      <c r="B482" s="86" t="s">
        <v>1798</v>
      </c>
    </row>
    <row r="483" spans="1:2" x14ac:dyDescent="0.35">
      <c r="A483" s="93">
        <v>15222</v>
      </c>
      <c r="B483" s="86" t="s">
        <v>1799</v>
      </c>
    </row>
    <row r="484" spans="1:2" x14ac:dyDescent="0.35">
      <c r="A484" s="93">
        <v>15223</v>
      </c>
      <c r="B484" s="86" t="s">
        <v>1800</v>
      </c>
    </row>
    <row r="485" spans="1:2" x14ac:dyDescent="0.35">
      <c r="A485" s="93">
        <v>15224</v>
      </c>
      <c r="B485" s="86" t="s">
        <v>1801</v>
      </c>
    </row>
    <row r="486" spans="1:2" x14ac:dyDescent="0.35">
      <c r="A486" s="93">
        <v>15225</v>
      </c>
      <c r="B486" s="86" t="s">
        <v>1802</v>
      </c>
    </row>
    <row r="487" spans="1:2" x14ac:dyDescent="0.35">
      <c r="A487" s="93">
        <v>15226</v>
      </c>
      <c r="B487" s="86" t="s">
        <v>1803</v>
      </c>
    </row>
    <row r="488" spans="1:2" x14ac:dyDescent="0.35">
      <c r="A488" s="93">
        <v>15227</v>
      </c>
      <c r="B488" s="86" t="s">
        <v>1804</v>
      </c>
    </row>
    <row r="489" spans="1:2" x14ac:dyDescent="0.35">
      <c r="A489" s="93">
        <v>15228</v>
      </c>
      <c r="B489" s="86" t="s">
        <v>1805</v>
      </c>
    </row>
    <row r="490" spans="1:2" x14ac:dyDescent="0.35">
      <c r="A490" s="93">
        <v>15229</v>
      </c>
      <c r="B490" s="86" t="s">
        <v>1806</v>
      </c>
    </row>
    <row r="491" spans="1:2" x14ac:dyDescent="0.35">
      <c r="A491" s="93">
        <v>15230</v>
      </c>
      <c r="B491" s="86" t="s">
        <v>1807</v>
      </c>
    </row>
    <row r="492" spans="1:2" x14ac:dyDescent="0.35">
      <c r="A492" s="93">
        <v>15231</v>
      </c>
      <c r="B492" s="86" t="s">
        <v>1808</v>
      </c>
    </row>
    <row r="493" spans="1:2" x14ac:dyDescent="0.35">
      <c r="A493" s="93">
        <v>15232</v>
      </c>
      <c r="B493" s="86" t="s">
        <v>1809</v>
      </c>
    </row>
    <row r="494" spans="1:2" x14ac:dyDescent="0.35">
      <c r="A494" s="93">
        <v>15233</v>
      </c>
      <c r="B494" s="86" t="s">
        <v>1810</v>
      </c>
    </row>
    <row r="495" spans="1:2" x14ac:dyDescent="0.35">
      <c r="A495" s="93">
        <v>15234</v>
      </c>
      <c r="B495" s="86" t="s">
        <v>1811</v>
      </c>
    </row>
    <row r="496" spans="1:2" x14ac:dyDescent="0.35">
      <c r="A496" s="93">
        <v>15235</v>
      </c>
      <c r="B496" s="86" t="s">
        <v>1812</v>
      </c>
    </row>
    <row r="497" spans="1:2" x14ac:dyDescent="0.35">
      <c r="A497" s="93">
        <v>15236</v>
      </c>
      <c r="B497" s="86" t="s">
        <v>1813</v>
      </c>
    </row>
    <row r="498" spans="1:2" x14ac:dyDescent="0.35">
      <c r="A498" s="93">
        <v>15237</v>
      </c>
      <c r="B498" s="86" t="s">
        <v>1814</v>
      </c>
    </row>
    <row r="499" spans="1:2" x14ac:dyDescent="0.35">
      <c r="A499" s="93">
        <v>15238</v>
      </c>
      <c r="B499" s="86" t="s">
        <v>1815</v>
      </c>
    </row>
    <row r="500" spans="1:2" x14ac:dyDescent="0.35">
      <c r="A500" s="93">
        <v>15239</v>
      </c>
      <c r="B500" s="86" t="s">
        <v>1816</v>
      </c>
    </row>
    <row r="501" spans="1:2" x14ac:dyDescent="0.35">
      <c r="A501" s="93">
        <v>15240</v>
      </c>
      <c r="B501" s="86" t="s">
        <v>1817</v>
      </c>
    </row>
    <row r="502" spans="1:2" x14ac:dyDescent="0.35">
      <c r="A502" s="93">
        <v>15241</v>
      </c>
      <c r="B502" s="86" t="s">
        <v>1818</v>
      </c>
    </row>
    <row r="503" spans="1:2" x14ac:dyDescent="0.35">
      <c r="A503" s="93">
        <v>15242</v>
      </c>
      <c r="B503" s="86" t="s">
        <v>1819</v>
      </c>
    </row>
    <row r="504" spans="1:2" x14ac:dyDescent="0.35">
      <c r="A504" s="93">
        <v>15243</v>
      </c>
      <c r="B504" s="86" t="s">
        <v>1820</v>
      </c>
    </row>
    <row r="505" spans="1:2" x14ac:dyDescent="0.35">
      <c r="A505" s="93">
        <v>15244</v>
      </c>
      <c r="B505" s="86" t="s">
        <v>1821</v>
      </c>
    </row>
    <row r="506" spans="1:2" x14ac:dyDescent="0.35">
      <c r="A506" s="93">
        <v>15245</v>
      </c>
      <c r="B506" s="86" t="s">
        <v>1822</v>
      </c>
    </row>
    <row r="507" spans="1:2" x14ac:dyDescent="0.35">
      <c r="A507" s="93">
        <v>15246</v>
      </c>
      <c r="B507" s="86" t="s">
        <v>1823</v>
      </c>
    </row>
    <row r="508" spans="1:2" x14ac:dyDescent="0.35">
      <c r="A508" s="93">
        <v>15247</v>
      </c>
      <c r="B508" s="86" t="s">
        <v>1824</v>
      </c>
    </row>
    <row r="509" spans="1:2" x14ac:dyDescent="0.35">
      <c r="A509" s="93">
        <v>15248</v>
      </c>
      <c r="B509" s="86" t="s">
        <v>1119</v>
      </c>
    </row>
    <row r="510" spans="1:2" x14ac:dyDescent="0.35">
      <c r="A510" s="93">
        <v>15249</v>
      </c>
      <c r="B510" s="86" t="s">
        <v>1120</v>
      </c>
    </row>
    <row r="511" spans="1:2" x14ac:dyDescent="0.35">
      <c r="A511" s="93">
        <v>15250</v>
      </c>
      <c r="B511" s="86" t="s">
        <v>1121</v>
      </c>
    </row>
    <row r="512" spans="1:2" x14ac:dyDescent="0.35">
      <c r="A512" s="93">
        <v>15251</v>
      </c>
      <c r="B512" s="86" t="s">
        <v>1122</v>
      </c>
    </row>
    <row r="513" spans="1:2" x14ac:dyDescent="0.35">
      <c r="A513" s="93">
        <v>15252</v>
      </c>
      <c r="B513" s="86" t="s">
        <v>1123</v>
      </c>
    </row>
    <row r="514" spans="1:2" x14ac:dyDescent="0.35">
      <c r="A514" s="93">
        <v>15253</v>
      </c>
      <c r="B514" s="86" t="s">
        <v>1124</v>
      </c>
    </row>
    <row r="515" spans="1:2" x14ac:dyDescent="0.35">
      <c r="A515" s="93">
        <v>15254</v>
      </c>
      <c r="B515" s="86" t="s">
        <v>1125</v>
      </c>
    </row>
    <row r="516" spans="1:2" x14ac:dyDescent="0.35">
      <c r="A516" s="93">
        <v>15255</v>
      </c>
      <c r="B516" s="86" t="s">
        <v>1126</v>
      </c>
    </row>
    <row r="517" spans="1:2" x14ac:dyDescent="0.35">
      <c r="A517" s="93">
        <v>15256</v>
      </c>
      <c r="B517" s="86" t="s">
        <v>1127</v>
      </c>
    </row>
    <row r="518" spans="1:2" x14ac:dyDescent="0.35">
      <c r="A518" s="93">
        <v>15257</v>
      </c>
      <c r="B518" s="86" t="s">
        <v>1128</v>
      </c>
    </row>
    <row r="519" spans="1:2" x14ac:dyDescent="0.35">
      <c r="A519" s="93">
        <v>15258</v>
      </c>
      <c r="B519" s="86" t="s">
        <v>1129</v>
      </c>
    </row>
    <row r="520" spans="1:2" x14ac:dyDescent="0.35">
      <c r="A520" s="93">
        <v>15259</v>
      </c>
      <c r="B520" s="86" t="s">
        <v>1130</v>
      </c>
    </row>
    <row r="521" spans="1:2" x14ac:dyDescent="0.35">
      <c r="A521" s="93">
        <v>15260</v>
      </c>
      <c r="B521" s="86" t="s">
        <v>1131</v>
      </c>
    </row>
    <row r="522" spans="1:2" x14ac:dyDescent="0.35">
      <c r="A522" s="93">
        <v>15261</v>
      </c>
      <c r="B522" s="86" t="s">
        <v>1825</v>
      </c>
    </row>
    <row r="523" spans="1:2" x14ac:dyDescent="0.35">
      <c r="A523" s="93">
        <v>15262</v>
      </c>
      <c r="B523" s="86" t="s">
        <v>1826</v>
      </c>
    </row>
    <row r="524" spans="1:2" x14ac:dyDescent="0.35">
      <c r="A524" s="93">
        <v>15263</v>
      </c>
      <c r="B524" s="86" t="s">
        <v>1132</v>
      </c>
    </row>
    <row r="525" spans="1:2" x14ac:dyDescent="0.35">
      <c r="A525" s="93">
        <v>15264</v>
      </c>
      <c r="B525" s="86" t="s">
        <v>1133</v>
      </c>
    </row>
    <row r="526" spans="1:2" x14ac:dyDescent="0.35">
      <c r="A526" s="93">
        <v>15265</v>
      </c>
      <c r="B526" s="86" t="s">
        <v>1134</v>
      </c>
    </row>
    <row r="527" spans="1:2" x14ac:dyDescent="0.35">
      <c r="A527" s="93">
        <v>15266</v>
      </c>
      <c r="B527" s="86" t="s">
        <v>1135</v>
      </c>
    </row>
    <row r="528" spans="1:2" x14ac:dyDescent="0.35">
      <c r="A528" s="93">
        <v>15267</v>
      </c>
      <c r="B528" s="86" t="s">
        <v>1136</v>
      </c>
    </row>
    <row r="529" spans="1:2" x14ac:dyDescent="0.35">
      <c r="A529" s="93">
        <v>15268</v>
      </c>
      <c r="B529" s="86" t="s">
        <v>1137</v>
      </c>
    </row>
    <row r="530" spans="1:2" x14ac:dyDescent="0.35">
      <c r="A530" s="93">
        <v>15269</v>
      </c>
      <c r="B530" s="86" t="s">
        <v>1138</v>
      </c>
    </row>
    <row r="531" spans="1:2" x14ac:dyDescent="0.35">
      <c r="A531" s="93">
        <v>15270</v>
      </c>
      <c r="B531" s="86" t="s">
        <v>1827</v>
      </c>
    </row>
    <row r="532" spans="1:2" x14ac:dyDescent="0.35">
      <c r="A532" s="93">
        <v>15271</v>
      </c>
      <c r="B532" s="86" t="s">
        <v>1139</v>
      </c>
    </row>
    <row r="533" spans="1:2" x14ac:dyDescent="0.35">
      <c r="A533" s="93">
        <v>15272</v>
      </c>
      <c r="B533" s="86" t="s">
        <v>1140</v>
      </c>
    </row>
    <row r="534" spans="1:2" x14ac:dyDescent="0.35">
      <c r="A534" s="93">
        <v>15273</v>
      </c>
      <c r="B534" s="86" t="s">
        <v>1828</v>
      </c>
    </row>
    <row r="535" spans="1:2" x14ac:dyDescent="0.35">
      <c r="A535" s="93">
        <v>15274</v>
      </c>
      <c r="B535" s="86" t="s">
        <v>1829</v>
      </c>
    </row>
    <row r="536" spans="1:2" x14ac:dyDescent="0.35">
      <c r="A536" s="93">
        <v>15275</v>
      </c>
      <c r="B536" s="86" t="s">
        <v>1141</v>
      </c>
    </row>
    <row r="537" spans="1:2" x14ac:dyDescent="0.35">
      <c r="A537" s="93">
        <v>15276</v>
      </c>
      <c r="B537" s="86" t="s">
        <v>1142</v>
      </c>
    </row>
    <row r="538" spans="1:2" x14ac:dyDescent="0.35">
      <c r="A538" s="93">
        <v>15277</v>
      </c>
      <c r="B538" s="86" t="s">
        <v>1143</v>
      </c>
    </row>
    <row r="539" spans="1:2" x14ac:dyDescent="0.35">
      <c r="A539" s="93">
        <v>15278</v>
      </c>
      <c r="B539" s="86" t="s">
        <v>1144</v>
      </c>
    </row>
    <row r="540" spans="1:2" x14ac:dyDescent="0.35">
      <c r="A540" s="93">
        <v>15279</v>
      </c>
      <c r="B540" s="86" t="s">
        <v>1145</v>
      </c>
    </row>
    <row r="541" spans="1:2" x14ac:dyDescent="0.35">
      <c r="A541" s="93">
        <v>15280</v>
      </c>
      <c r="B541" s="86" t="s">
        <v>1146</v>
      </c>
    </row>
    <row r="542" spans="1:2" x14ac:dyDescent="0.35">
      <c r="A542" s="93">
        <v>15281</v>
      </c>
      <c r="B542" s="86" t="s">
        <v>1147</v>
      </c>
    </row>
    <row r="543" spans="1:2" x14ac:dyDescent="0.35">
      <c r="A543" s="93">
        <v>15282</v>
      </c>
      <c r="B543" s="86" t="s">
        <v>1148</v>
      </c>
    </row>
    <row r="544" spans="1:2" x14ac:dyDescent="0.35">
      <c r="A544" s="93">
        <v>15283</v>
      </c>
      <c r="B544" s="86" t="s">
        <v>1149</v>
      </c>
    </row>
    <row r="545" spans="1:2" x14ac:dyDescent="0.35">
      <c r="A545" s="93">
        <v>15284</v>
      </c>
      <c r="B545" s="86" t="s">
        <v>1150</v>
      </c>
    </row>
    <row r="546" spans="1:2" x14ac:dyDescent="0.35">
      <c r="A546" s="93">
        <v>15285</v>
      </c>
      <c r="B546" s="86" t="s">
        <v>1151</v>
      </c>
    </row>
    <row r="547" spans="1:2" x14ac:dyDescent="0.35">
      <c r="A547" s="93">
        <v>15286</v>
      </c>
      <c r="B547" s="86" t="s">
        <v>1152</v>
      </c>
    </row>
    <row r="548" spans="1:2" x14ac:dyDescent="0.35">
      <c r="A548" s="93">
        <v>15287</v>
      </c>
      <c r="B548" s="86" t="s">
        <v>1830</v>
      </c>
    </row>
    <row r="549" spans="1:2" x14ac:dyDescent="0.35">
      <c r="A549" s="93">
        <v>15288</v>
      </c>
      <c r="B549" s="86" t="s">
        <v>1153</v>
      </c>
    </row>
    <row r="550" spans="1:2" x14ac:dyDescent="0.35">
      <c r="A550" s="93">
        <v>15289</v>
      </c>
      <c r="B550" s="86" t="s">
        <v>1154</v>
      </c>
    </row>
    <row r="551" spans="1:2" x14ac:dyDescent="0.35">
      <c r="A551" s="93">
        <v>15290</v>
      </c>
      <c r="B551" s="86" t="s">
        <v>1155</v>
      </c>
    </row>
    <row r="552" spans="1:2" x14ac:dyDescent="0.35">
      <c r="A552" s="93">
        <v>15291</v>
      </c>
      <c r="B552" s="86" t="s">
        <v>1156</v>
      </c>
    </row>
    <row r="553" spans="1:2" x14ac:dyDescent="0.35">
      <c r="A553" s="93">
        <v>15292</v>
      </c>
      <c r="B553" s="86" t="s">
        <v>1157</v>
      </c>
    </row>
    <row r="554" spans="1:2" x14ac:dyDescent="0.35">
      <c r="A554" s="93">
        <v>15293</v>
      </c>
      <c r="B554" s="86" t="s">
        <v>1158</v>
      </c>
    </row>
    <row r="555" spans="1:2" x14ac:dyDescent="0.35">
      <c r="A555" s="93">
        <v>15294</v>
      </c>
      <c r="B555" s="86" t="s">
        <v>1159</v>
      </c>
    </row>
    <row r="556" spans="1:2" x14ac:dyDescent="0.35">
      <c r="A556" s="93">
        <v>15295</v>
      </c>
      <c r="B556" s="86" t="s">
        <v>1160</v>
      </c>
    </row>
    <row r="557" spans="1:2" x14ac:dyDescent="0.35">
      <c r="A557" s="93">
        <v>15296</v>
      </c>
      <c r="B557" s="86" t="s">
        <v>1161</v>
      </c>
    </row>
    <row r="558" spans="1:2" x14ac:dyDescent="0.35">
      <c r="A558" s="93">
        <v>15297</v>
      </c>
      <c r="B558" s="86" t="s">
        <v>1162</v>
      </c>
    </row>
    <row r="559" spans="1:2" x14ac:dyDescent="0.35">
      <c r="A559" s="93">
        <v>15298</v>
      </c>
      <c r="B559" s="86" t="s">
        <v>1163</v>
      </c>
    </row>
    <row r="560" spans="1:2" x14ac:dyDescent="0.35">
      <c r="A560" s="93">
        <v>15299</v>
      </c>
      <c r="B560" s="86" t="s">
        <v>1164</v>
      </c>
    </row>
    <row r="561" spans="1:2" x14ac:dyDescent="0.35">
      <c r="A561" s="93">
        <v>15300</v>
      </c>
      <c r="B561" s="86" t="s">
        <v>1165</v>
      </c>
    </row>
    <row r="562" spans="1:2" x14ac:dyDescent="0.35">
      <c r="A562" s="93">
        <v>15301</v>
      </c>
      <c r="B562" s="86" t="s">
        <v>1166</v>
      </c>
    </row>
    <row r="563" spans="1:2" x14ac:dyDescent="0.35">
      <c r="A563" s="93">
        <v>15302</v>
      </c>
      <c r="B563" s="86" t="s">
        <v>1167</v>
      </c>
    </row>
    <row r="564" spans="1:2" x14ac:dyDescent="0.35">
      <c r="A564" s="93">
        <v>15303</v>
      </c>
      <c r="B564" s="86" t="s">
        <v>1168</v>
      </c>
    </row>
    <row r="565" spans="1:2" x14ac:dyDescent="0.35">
      <c r="A565" s="93">
        <v>15304</v>
      </c>
      <c r="B565" s="86" t="s">
        <v>1169</v>
      </c>
    </row>
    <row r="566" spans="1:2" x14ac:dyDescent="0.35">
      <c r="A566" s="93">
        <v>15305</v>
      </c>
      <c r="B566" s="86" t="s">
        <v>1073</v>
      </c>
    </row>
    <row r="567" spans="1:2" x14ac:dyDescent="0.35">
      <c r="A567" s="93">
        <v>15306</v>
      </c>
      <c r="B567" s="86" t="s">
        <v>1170</v>
      </c>
    </row>
    <row r="568" spans="1:2" x14ac:dyDescent="0.35">
      <c r="A568" s="93">
        <v>15307</v>
      </c>
      <c r="B568" s="86" t="s">
        <v>1171</v>
      </c>
    </row>
    <row r="569" spans="1:2" x14ac:dyDescent="0.35">
      <c r="A569" s="93">
        <v>15308</v>
      </c>
      <c r="B569" s="86" t="s">
        <v>1172</v>
      </c>
    </row>
    <row r="570" spans="1:2" x14ac:dyDescent="0.35">
      <c r="A570" s="93">
        <v>15309</v>
      </c>
      <c r="B570" s="86" t="s">
        <v>1173</v>
      </c>
    </row>
    <row r="571" spans="1:2" x14ac:dyDescent="0.35">
      <c r="A571" s="93">
        <v>15310</v>
      </c>
      <c r="B571" s="86" t="s">
        <v>1174</v>
      </c>
    </row>
    <row r="572" spans="1:2" x14ac:dyDescent="0.35">
      <c r="A572" s="93">
        <v>15311</v>
      </c>
      <c r="B572" s="86" t="s">
        <v>1175</v>
      </c>
    </row>
    <row r="573" spans="1:2" x14ac:dyDescent="0.35">
      <c r="A573" s="93">
        <v>15312</v>
      </c>
      <c r="B573" s="86" t="s">
        <v>1176</v>
      </c>
    </row>
    <row r="574" spans="1:2" x14ac:dyDescent="0.35">
      <c r="A574" s="93">
        <v>15313</v>
      </c>
      <c r="B574" s="86" t="s">
        <v>1177</v>
      </c>
    </row>
    <row r="575" spans="1:2" x14ac:dyDescent="0.35">
      <c r="A575" s="93">
        <v>15314</v>
      </c>
      <c r="B575" s="86" t="s">
        <v>1178</v>
      </c>
    </row>
    <row r="576" spans="1:2" x14ac:dyDescent="0.35">
      <c r="A576" s="93">
        <v>15315</v>
      </c>
      <c r="B576" s="86" t="s">
        <v>1179</v>
      </c>
    </row>
    <row r="577" spans="1:2" x14ac:dyDescent="0.35">
      <c r="A577" s="93">
        <v>15316</v>
      </c>
      <c r="B577" s="86" t="s">
        <v>1180</v>
      </c>
    </row>
    <row r="578" spans="1:2" x14ac:dyDescent="0.35">
      <c r="A578" s="93">
        <v>15317</v>
      </c>
      <c r="B578" s="86" t="s">
        <v>1181</v>
      </c>
    </row>
    <row r="579" spans="1:2" x14ac:dyDescent="0.35">
      <c r="A579" s="93">
        <v>15318</v>
      </c>
      <c r="B579" s="86" t="s">
        <v>1182</v>
      </c>
    </row>
    <row r="580" spans="1:2" x14ac:dyDescent="0.35">
      <c r="A580" s="93">
        <v>15319</v>
      </c>
      <c r="B580" s="86" t="s">
        <v>1183</v>
      </c>
    </row>
    <row r="581" spans="1:2" x14ac:dyDescent="0.35">
      <c r="A581" s="93">
        <v>15320</v>
      </c>
      <c r="B581" s="86" t="s">
        <v>1184</v>
      </c>
    </row>
    <row r="582" spans="1:2" x14ac:dyDescent="0.35">
      <c r="A582" s="93">
        <v>15321</v>
      </c>
      <c r="B582" s="86" t="s">
        <v>1185</v>
      </c>
    </row>
    <row r="583" spans="1:2" x14ac:dyDescent="0.35">
      <c r="A583" s="93">
        <v>15322</v>
      </c>
      <c r="B583" s="86" t="s">
        <v>1186</v>
      </c>
    </row>
    <row r="584" spans="1:2" x14ac:dyDescent="0.35">
      <c r="A584" s="93">
        <v>15323</v>
      </c>
      <c r="B584" s="86" t="s">
        <v>1187</v>
      </c>
    </row>
    <row r="585" spans="1:2" x14ac:dyDescent="0.35">
      <c r="A585" s="93">
        <v>15324</v>
      </c>
      <c r="B585" s="86" t="s">
        <v>1188</v>
      </c>
    </row>
    <row r="586" spans="1:2" x14ac:dyDescent="0.35">
      <c r="A586" s="93">
        <v>15325</v>
      </c>
      <c r="B586" s="86" t="s">
        <v>1189</v>
      </c>
    </row>
    <row r="587" spans="1:2" x14ac:dyDescent="0.35">
      <c r="A587" s="93">
        <v>15326</v>
      </c>
      <c r="B587" s="86" t="s">
        <v>1190</v>
      </c>
    </row>
    <row r="588" spans="1:2" x14ac:dyDescent="0.35">
      <c r="A588" s="93">
        <v>15327</v>
      </c>
      <c r="B588" s="86" t="s">
        <v>1191</v>
      </c>
    </row>
    <row r="589" spans="1:2" x14ac:dyDescent="0.35">
      <c r="A589" s="93">
        <v>15328</v>
      </c>
      <c r="B589" s="86" t="s">
        <v>1192</v>
      </c>
    </row>
    <row r="590" spans="1:2" x14ac:dyDescent="0.35">
      <c r="A590" s="93">
        <v>15329</v>
      </c>
      <c r="B590" s="86" t="s">
        <v>1193</v>
      </c>
    </row>
    <row r="591" spans="1:2" x14ac:dyDescent="0.35">
      <c r="A591" s="93">
        <v>15330</v>
      </c>
      <c r="B591" s="86" t="s">
        <v>1194</v>
      </c>
    </row>
    <row r="592" spans="1:2" x14ac:dyDescent="0.35">
      <c r="A592" s="93">
        <v>15331</v>
      </c>
      <c r="B592" s="86" t="s">
        <v>1195</v>
      </c>
    </row>
    <row r="593" spans="1:2" x14ac:dyDescent="0.35">
      <c r="A593" s="93">
        <v>15332</v>
      </c>
      <c r="B593" s="86" t="s">
        <v>1196</v>
      </c>
    </row>
    <row r="594" spans="1:2" x14ac:dyDescent="0.35">
      <c r="A594" s="93">
        <v>15333</v>
      </c>
      <c r="B594" s="86" t="s">
        <v>1197</v>
      </c>
    </row>
    <row r="595" spans="1:2" x14ac:dyDescent="0.35">
      <c r="A595" s="93">
        <v>15334</v>
      </c>
      <c r="B595" s="86" t="s">
        <v>1198</v>
      </c>
    </row>
    <row r="596" spans="1:2" x14ac:dyDescent="0.35">
      <c r="A596" s="93">
        <v>15335</v>
      </c>
      <c r="B596" s="86" t="s">
        <v>1199</v>
      </c>
    </row>
    <row r="597" spans="1:2" x14ac:dyDescent="0.35">
      <c r="A597" s="93">
        <v>15336</v>
      </c>
      <c r="B597" s="86" t="s">
        <v>1200</v>
      </c>
    </row>
    <row r="598" spans="1:2" x14ac:dyDescent="0.35">
      <c r="A598" s="93">
        <v>15337</v>
      </c>
      <c r="B598" s="86" t="s">
        <v>1201</v>
      </c>
    </row>
    <row r="599" spans="1:2" x14ac:dyDescent="0.35">
      <c r="A599" s="93">
        <v>15338</v>
      </c>
      <c r="B599" s="86" t="s">
        <v>1202</v>
      </c>
    </row>
    <row r="600" spans="1:2" x14ac:dyDescent="0.35">
      <c r="A600" s="93">
        <v>15339</v>
      </c>
      <c r="B600" s="86" t="s">
        <v>1203</v>
      </c>
    </row>
    <row r="601" spans="1:2" x14ac:dyDescent="0.35">
      <c r="A601" s="93">
        <v>15340</v>
      </c>
      <c r="B601" s="86" t="s">
        <v>1204</v>
      </c>
    </row>
    <row r="602" spans="1:2" x14ac:dyDescent="0.35">
      <c r="A602" s="93">
        <v>15341</v>
      </c>
      <c r="B602" s="86" t="s">
        <v>1205</v>
      </c>
    </row>
    <row r="603" spans="1:2" x14ac:dyDescent="0.35">
      <c r="A603" s="93">
        <v>15342</v>
      </c>
      <c r="B603" s="86" t="s">
        <v>1206</v>
      </c>
    </row>
    <row r="604" spans="1:2" x14ac:dyDescent="0.35">
      <c r="A604" s="93">
        <v>15343</v>
      </c>
      <c r="B604" s="86" t="s">
        <v>1207</v>
      </c>
    </row>
    <row r="605" spans="1:2" x14ac:dyDescent="0.35">
      <c r="A605" s="93">
        <v>15344</v>
      </c>
      <c r="B605" s="86" t="s">
        <v>1208</v>
      </c>
    </row>
    <row r="606" spans="1:2" x14ac:dyDescent="0.35">
      <c r="A606" s="93">
        <v>15345</v>
      </c>
      <c r="B606" s="86" t="s">
        <v>1209</v>
      </c>
    </row>
    <row r="607" spans="1:2" x14ac:dyDescent="0.35">
      <c r="A607" s="93">
        <v>15346</v>
      </c>
      <c r="B607" s="86" t="s">
        <v>1210</v>
      </c>
    </row>
    <row r="608" spans="1:2" x14ac:dyDescent="0.35">
      <c r="A608" s="93">
        <v>15347</v>
      </c>
      <c r="B608" s="86" t="s">
        <v>1211</v>
      </c>
    </row>
    <row r="609" spans="1:2" x14ac:dyDescent="0.35">
      <c r="A609" s="93">
        <v>15348</v>
      </c>
      <c r="B609" s="86" t="s">
        <v>1212</v>
      </c>
    </row>
    <row r="610" spans="1:2" x14ac:dyDescent="0.35">
      <c r="A610" s="93">
        <v>15349</v>
      </c>
      <c r="B610" s="86" t="s">
        <v>1213</v>
      </c>
    </row>
    <row r="611" spans="1:2" x14ac:dyDescent="0.35">
      <c r="A611" s="93">
        <v>15350</v>
      </c>
      <c r="B611" s="86" t="s">
        <v>1214</v>
      </c>
    </row>
    <row r="612" spans="1:2" x14ac:dyDescent="0.35">
      <c r="A612" s="93">
        <v>15351</v>
      </c>
      <c r="B612" s="86" t="s">
        <v>1215</v>
      </c>
    </row>
    <row r="613" spans="1:2" x14ac:dyDescent="0.35">
      <c r="A613" s="93">
        <v>15352</v>
      </c>
      <c r="B613" s="86" t="s">
        <v>1216</v>
      </c>
    </row>
    <row r="614" spans="1:2" x14ac:dyDescent="0.35">
      <c r="A614" s="93">
        <v>15353</v>
      </c>
      <c r="B614" s="86" t="s">
        <v>1217</v>
      </c>
    </row>
    <row r="615" spans="1:2" x14ac:dyDescent="0.35">
      <c r="A615" s="93">
        <v>15354</v>
      </c>
      <c r="B615" s="86" t="s">
        <v>1218</v>
      </c>
    </row>
    <row r="616" spans="1:2" x14ac:dyDescent="0.35">
      <c r="A616" s="93">
        <v>15355</v>
      </c>
      <c r="B616" s="86" t="s">
        <v>1219</v>
      </c>
    </row>
    <row r="617" spans="1:2" x14ac:dyDescent="0.35">
      <c r="A617" s="93">
        <v>15356</v>
      </c>
      <c r="B617" s="86" t="s">
        <v>1831</v>
      </c>
    </row>
    <row r="618" spans="1:2" x14ac:dyDescent="0.35">
      <c r="A618" s="93">
        <v>15357</v>
      </c>
      <c r="B618" s="86" t="s">
        <v>1220</v>
      </c>
    </row>
    <row r="619" spans="1:2" x14ac:dyDescent="0.35">
      <c r="A619" s="93">
        <v>15358</v>
      </c>
      <c r="B619" s="86" t="s">
        <v>1221</v>
      </c>
    </row>
    <row r="620" spans="1:2" x14ac:dyDescent="0.35">
      <c r="A620" s="93">
        <v>15359</v>
      </c>
      <c r="B620" s="86" t="s">
        <v>1222</v>
      </c>
    </row>
    <row r="621" spans="1:2" x14ac:dyDescent="0.35">
      <c r="A621" s="93">
        <v>15360</v>
      </c>
      <c r="B621" s="86" t="s">
        <v>1223</v>
      </c>
    </row>
    <row r="622" spans="1:2" x14ac:dyDescent="0.35">
      <c r="A622" s="93">
        <v>15361</v>
      </c>
      <c r="B622" s="86" t="s">
        <v>1224</v>
      </c>
    </row>
    <row r="623" spans="1:2" x14ac:dyDescent="0.35">
      <c r="A623" s="93">
        <v>15362</v>
      </c>
      <c r="B623" s="86" t="s">
        <v>1225</v>
      </c>
    </row>
    <row r="624" spans="1:2" x14ac:dyDescent="0.35">
      <c r="A624" s="93">
        <v>15363</v>
      </c>
      <c r="B624" s="86" t="s">
        <v>1226</v>
      </c>
    </row>
    <row r="625" spans="1:2" x14ac:dyDescent="0.35">
      <c r="A625" s="93">
        <v>15364</v>
      </c>
      <c r="B625" s="86" t="s">
        <v>1227</v>
      </c>
    </row>
    <row r="626" spans="1:2" x14ac:dyDescent="0.35">
      <c r="A626" s="93">
        <v>15365</v>
      </c>
      <c r="B626" s="86" t="s">
        <v>1228</v>
      </c>
    </row>
    <row r="627" spans="1:2" x14ac:dyDescent="0.35">
      <c r="A627" s="93">
        <v>15366</v>
      </c>
      <c r="B627" s="86" t="s">
        <v>1229</v>
      </c>
    </row>
    <row r="628" spans="1:2" x14ac:dyDescent="0.35">
      <c r="A628" s="93">
        <v>15367</v>
      </c>
      <c r="B628" s="86" t="s">
        <v>1230</v>
      </c>
    </row>
    <row r="629" spans="1:2" x14ac:dyDescent="0.35">
      <c r="A629" s="93">
        <v>15368</v>
      </c>
      <c r="B629" s="86" t="s">
        <v>1231</v>
      </c>
    </row>
    <row r="630" spans="1:2" x14ac:dyDescent="0.35">
      <c r="A630" s="93">
        <v>15369</v>
      </c>
      <c r="B630" s="86" t="s">
        <v>1232</v>
      </c>
    </row>
    <row r="631" spans="1:2" x14ac:dyDescent="0.35">
      <c r="A631" s="93">
        <v>15370</v>
      </c>
      <c r="B631" s="86" t="s">
        <v>1233</v>
      </c>
    </row>
    <row r="632" spans="1:2" x14ac:dyDescent="0.35">
      <c r="A632" s="93">
        <v>15371</v>
      </c>
      <c r="B632" s="86" t="s">
        <v>1234</v>
      </c>
    </row>
    <row r="633" spans="1:2" x14ac:dyDescent="0.35">
      <c r="A633" s="93">
        <v>15372</v>
      </c>
      <c r="B633" s="86" t="s">
        <v>1235</v>
      </c>
    </row>
    <row r="634" spans="1:2" x14ac:dyDescent="0.35">
      <c r="A634" s="93">
        <v>15373</v>
      </c>
      <c r="B634" s="86" t="s">
        <v>1236</v>
      </c>
    </row>
    <row r="635" spans="1:2" x14ac:dyDescent="0.35">
      <c r="A635" s="93">
        <v>15374</v>
      </c>
      <c r="B635" s="86" t="s">
        <v>1237</v>
      </c>
    </row>
    <row r="636" spans="1:2" x14ac:dyDescent="0.35">
      <c r="A636" s="93">
        <v>15375</v>
      </c>
      <c r="B636" s="86" t="s">
        <v>1238</v>
      </c>
    </row>
    <row r="637" spans="1:2" x14ac:dyDescent="0.35">
      <c r="A637" s="93">
        <v>15376</v>
      </c>
      <c r="B637" s="86" t="s">
        <v>1239</v>
      </c>
    </row>
    <row r="638" spans="1:2" x14ac:dyDescent="0.35">
      <c r="A638" s="93">
        <v>15377</v>
      </c>
      <c r="B638" s="86" t="s">
        <v>1240</v>
      </c>
    </row>
    <row r="639" spans="1:2" x14ac:dyDescent="0.35">
      <c r="A639" s="93">
        <v>15378</v>
      </c>
      <c r="B639" s="86" t="s">
        <v>1241</v>
      </c>
    </row>
    <row r="640" spans="1:2" x14ac:dyDescent="0.35">
      <c r="A640" s="93">
        <v>15379</v>
      </c>
      <c r="B640" s="86" t="s">
        <v>1242</v>
      </c>
    </row>
    <row r="641" spans="1:2" x14ac:dyDescent="0.35">
      <c r="A641" s="93">
        <v>15380</v>
      </c>
      <c r="B641" s="86" t="s">
        <v>1243</v>
      </c>
    </row>
    <row r="642" spans="1:2" x14ac:dyDescent="0.35">
      <c r="A642" s="93">
        <v>15381</v>
      </c>
      <c r="B642" s="86" t="s">
        <v>1244</v>
      </c>
    </row>
    <row r="643" spans="1:2" x14ac:dyDescent="0.35">
      <c r="A643" s="93">
        <v>15382</v>
      </c>
      <c r="B643" s="86" t="s">
        <v>1245</v>
      </c>
    </row>
    <row r="644" spans="1:2" x14ac:dyDescent="0.35">
      <c r="A644" s="93">
        <v>15383</v>
      </c>
      <c r="B644" s="86" t="s">
        <v>1246</v>
      </c>
    </row>
    <row r="645" spans="1:2" x14ac:dyDescent="0.35">
      <c r="A645" s="93">
        <v>15384</v>
      </c>
      <c r="B645" s="86" t="s">
        <v>1247</v>
      </c>
    </row>
    <row r="646" spans="1:2" x14ac:dyDescent="0.35">
      <c r="A646" s="93">
        <v>15385</v>
      </c>
      <c r="B646" s="86" t="s">
        <v>1248</v>
      </c>
    </row>
    <row r="647" spans="1:2" x14ac:dyDescent="0.35">
      <c r="A647" s="93">
        <v>15386</v>
      </c>
      <c r="B647" s="86" t="s">
        <v>1249</v>
      </c>
    </row>
    <row r="648" spans="1:2" x14ac:dyDescent="0.35">
      <c r="A648" s="93">
        <v>15387</v>
      </c>
      <c r="B648" s="86" t="s">
        <v>1832</v>
      </c>
    </row>
    <row r="649" spans="1:2" x14ac:dyDescent="0.35">
      <c r="A649" s="93">
        <v>15388</v>
      </c>
      <c r="B649" s="86" t="s">
        <v>1250</v>
      </c>
    </row>
    <row r="650" spans="1:2" x14ac:dyDescent="0.35">
      <c r="A650" s="93">
        <v>15389</v>
      </c>
      <c r="B650" s="86" t="s">
        <v>1251</v>
      </c>
    </row>
    <row r="651" spans="1:2" x14ac:dyDescent="0.35">
      <c r="A651" s="93">
        <v>15390</v>
      </c>
      <c r="B651" s="86" t="s">
        <v>1252</v>
      </c>
    </row>
    <row r="652" spans="1:2" x14ac:dyDescent="0.35">
      <c r="A652" s="93">
        <v>15391</v>
      </c>
      <c r="B652" s="86" t="s">
        <v>1253</v>
      </c>
    </row>
    <row r="653" spans="1:2" x14ac:dyDescent="0.35">
      <c r="A653" s="93">
        <v>15392</v>
      </c>
      <c r="B653" s="86" t="s">
        <v>1254</v>
      </c>
    </row>
    <row r="654" spans="1:2" x14ac:dyDescent="0.35">
      <c r="A654" s="93">
        <v>15393</v>
      </c>
      <c r="B654" s="86" t="s">
        <v>1255</v>
      </c>
    </row>
    <row r="655" spans="1:2" x14ac:dyDescent="0.35">
      <c r="A655" s="93">
        <v>15394</v>
      </c>
      <c r="B655" s="86" t="s">
        <v>1256</v>
      </c>
    </row>
    <row r="656" spans="1:2" x14ac:dyDescent="0.35">
      <c r="A656" s="93">
        <v>15395</v>
      </c>
      <c r="B656" s="86" t="s">
        <v>1257</v>
      </c>
    </row>
    <row r="657" spans="1:2" x14ac:dyDescent="0.35">
      <c r="A657" s="93">
        <v>15396</v>
      </c>
      <c r="B657" s="86" t="s">
        <v>1258</v>
      </c>
    </row>
    <row r="658" spans="1:2" x14ac:dyDescent="0.35">
      <c r="A658" s="93">
        <v>15397</v>
      </c>
      <c r="B658" s="86" t="s">
        <v>1259</v>
      </c>
    </row>
    <row r="659" spans="1:2" x14ac:dyDescent="0.35">
      <c r="A659" s="93">
        <v>15398</v>
      </c>
      <c r="B659" s="86" t="s">
        <v>1260</v>
      </c>
    </row>
    <row r="660" spans="1:2" x14ac:dyDescent="0.35">
      <c r="A660" s="93">
        <v>15399</v>
      </c>
      <c r="B660" s="86" t="s">
        <v>1261</v>
      </c>
    </row>
    <row r="661" spans="1:2" x14ac:dyDescent="0.35">
      <c r="A661" s="93">
        <v>15400</v>
      </c>
      <c r="B661" s="86" t="s">
        <v>1262</v>
      </c>
    </row>
    <row r="662" spans="1:2" x14ac:dyDescent="0.35">
      <c r="A662" s="93">
        <v>15401</v>
      </c>
      <c r="B662" s="86" t="s">
        <v>1263</v>
      </c>
    </row>
    <row r="663" spans="1:2" x14ac:dyDescent="0.35">
      <c r="A663" s="93">
        <v>15402</v>
      </c>
      <c r="B663" s="86" t="s">
        <v>1264</v>
      </c>
    </row>
    <row r="664" spans="1:2" x14ac:dyDescent="0.35">
      <c r="A664" s="93">
        <v>15403</v>
      </c>
      <c r="B664" s="86" t="s">
        <v>1265</v>
      </c>
    </row>
    <row r="665" spans="1:2" x14ac:dyDescent="0.35">
      <c r="A665" s="93">
        <v>15404</v>
      </c>
      <c r="B665" s="86" t="s">
        <v>1266</v>
      </c>
    </row>
    <row r="666" spans="1:2" x14ac:dyDescent="0.35">
      <c r="A666" s="93">
        <v>15405</v>
      </c>
      <c r="B666" s="86" t="s">
        <v>1267</v>
      </c>
    </row>
    <row r="667" spans="1:2" x14ac:dyDescent="0.35">
      <c r="A667" s="93">
        <v>15406</v>
      </c>
      <c r="B667" s="86" t="s">
        <v>1268</v>
      </c>
    </row>
    <row r="668" spans="1:2" x14ac:dyDescent="0.35">
      <c r="A668" s="93">
        <v>15407</v>
      </c>
      <c r="B668" s="86" t="s">
        <v>1269</v>
      </c>
    </row>
    <row r="669" spans="1:2" x14ac:dyDescent="0.35">
      <c r="A669" s="93">
        <v>15408</v>
      </c>
      <c r="B669" s="86" t="s">
        <v>1270</v>
      </c>
    </row>
    <row r="670" spans="1:2" x14ac:dyDescent="0.35">
      <c r="A670" s="93">
        <v>15409</v>
      </c>
      <c r="B670" s="86" t="s">
        <v>1271</v>
      </c>
    </row>
    <row r="671" spans="1:2" x14ac:dyDescent="0.35">
      <c r="A671" s="93">
        <v>15410</v>
      </c>
      <c r="B671" s="86" t="s">
        <v>1272</v>
      </c>
    </row>
    <row r="672" spans="1:2" x14ac:dyDescent="0.35">
      <c r="A672" s="93">
        <v>15411</v>
      </c>
      <c r="B672" s="86" t="s">
        <v>1273</v>
      </c>
    </row>
    <row r="673" spans="1:2" x14ac:dyDescent="0.35">
      <c r="A673" s="93">
        <v>15412</v>
      </c>
      <c r="B673" s="86" t="s">
        <v>1274</v>
      </c>
    </row>
    <row r="674" spans="1:2" x14ac:dyDescent="0.35">
      <c r="A674" s="93">
        <v>15413</v>
      </c>
      <c r="B674" s="86" t="s">
        <v>1275</v>
      </c>
    </row>
    <row r="675" spans="1:2" x14ac:dyDescent="0.35">
      <c r="A675" s="93">
        <v>15414</v>
      </c>
      <c r="B675" s="86" t="s">
        <v>1276</v>
      </c>
    </row>
    <row r="676" spans="1:2" x14ac:dyDescent="0.35">
      <c r="A676" s="93">
        <v>15415</v>
      </c>
      <c r="B676" s="86" t="s">
        <v>1833</v>
      </c>
    </row>
    <row r="677" spans="1:2" x14ac:dyDescent="0.35">
      <c r="A677" s="93">
        <v>15416</v>
      </c>
      <c r="B677" s="86" t="s">
        <v>1277</v>
      </c>
    </row>
    <row r="678" spans="1:2" x14ac:dyDescent="0.35">
      <c r="A678" s="93">
        <v>15417</v>
      </c>
      <c r="B678" s="86" t="s">
        <v>1278</v>
      </c>
    </row>
    <row r="679" spans="1:2" x14ac:dyDescent="0.35">
      <c r="A679" s="93">
        <v>15418</v>
      </c>
      <c r="B679" s="86" t="s">
        <v>1279</v>
      </c>
    </row>
    <row r="680" spans="1:2" x14ac:dyDescent="0.35">
      <c r="A680" s="93">
        <v>15419</v>
      </c>
      <c r="B680" s="86" t="s">
        <v>1280</v>
      </c>
    </row>
    <row r="681" spans="1:2" x14ac:dyDescent="0.35">
      <c r="A681" s="93">
        <v>15420</v>
      </c>
      <c r="B681" s="86" t="s">
        <v>1834</v>
      </c>
    </row>
    <row r="682" spans="1:2" x14ac:dyDescent="0.35">
      <c r="A682" s="93">
        <v>15421</v>
      </c>
      <c r="B682" s="86" t="s">
        <v>1835</v>
      </c>
    </row>
    <row r="683" spans="1:2" x14ac:dyDescent="0.35">
      <c r="A683" s="93">
        <v>15422</v>
      </c>
      <c r="B683" s="86" t="s">
        <v>1281</v>
      </c>
    </row>
    <row r="684" spans="1:2" x14ac:dyDescent="0.35">
      <c r="A684" s="93">
        <v>15423</v>
      </c>
      <c r="B684" s="86" t="s">
        <v>1282</v>
      </c>
    </row>
    <row r="685" spans="1:2" x14ac:dyDescent="0.35">
      <c r="A685" s="93">
        <v>15424</v>
      </c>
      <c r="B685" s="86" t="s">
        <v>1283</v>
      </c>
    </row>
    <row r="686" spans="1:2" x14ac:dyDescent="0.35">
      <c r="A686" s="93">
        <v>15425</v>
      </c>
      <c r="B686" s="86" t="s">
        <v>1284</v>
      </c>
    </row>
    <row r="687" spans="1:2" x14ac:dyDescent="0.35">
      <c r="A687" s="93">
        <v>15426</v>
      </c>
      <c r="B687" s="86" t="s">
        <v>1285</v>
      </c>
    </row>
    <row r="688" spans="1:2" x14ac:dyDescent="0.35">
      <c r="A688" s="93">
        <v>15427</v>
      </c>
      <c r="B688" s="86" t="s">
        <v>1286</v>
      </c>
    </row>
    <row r="689" spans="1:2" x14ac:dyDescent="0.35">
      <c r="A689" s="93">
        <v>15428</v>
      </c>
      <c r="B689" s="86" t="s">
        <v>1287</v>
      </c>
    </row>
    <row r="690" spans="1:2" x14ac:dyDescent="0.35">
      <c r="A690" s="93">
        <v>15429</v>
      </c>
      <c r="B690" s="86" t="s">
        <v>1288</v>
      </c>
    </row>
    <row r="691" spans="1:2" x14ac:dyDescent="0.35">
      <c r="A691" s="93">
        <v>15430</v>
      </c>
      <c r="B691" s="86" t="s">
        <v>1289</v>
      </c>
    </row>
    <row r="692" spans="1:2" x14ac:dyDescent="0.35">
      <c r="A692" s="93">
        <v>15431</v>
      </c>
      <c r="B692" s="86" t="s">
        <v>1290</v>
      </c>
    </row>
    <row r="693" spans="1:2" x14ac:dyDescent="0.35">
      <c r="A693" s="93">
        <v>15432</v>
      </c>
      <c r="B693" s="86" t="s">
        <v>1291</v>
      </c>
    </row>
    <row r="694" spans="1:2" x14ac:dyDescent="0.35">
      <c r="A694" s="93">
        <v>15433</v>
      </c>
      <c r="B694" s="86" t="s">
        <v>1292</v>
      </c>
    </row>
    <row r="695" spans="1:2" x14ac:dyDescent="0.35">
      <c r="A695" s="93">
        <v>15434</v>
      </c>
      <c r="B695" s="86" t="s">
        <v>1293</v>
      </c>
    </row>
    <row r="696" spans="1:2" x14ac:dyDescent="0.35">
      <c r="A696" s="93">
        <v>15435</v>
      </c>
      <c r="B696" s="86" t="s">
        <v>1294</v>
      </c>
    </row>
    <row r="697" spans="1:2" x14ac:dyDescent="0.35">
      <c r="A697" s="93">
        <v>15436</v>
      </c>
      <c r="B697" s="86" t="s">
        <v>1295</v>
      </c>
    </row>
    <row r="698" spans="1:2" x14ac:dyDescent="0.35">
      <c r="A698" s="93">
        <v>15437</v>
      </c>
      <c r="B698" s="86" t="s">
        <v>1296</v>
      </c>
    </row>
    <row r="699" spans="1:2" x14ac:dyDescent="0.35">
      <c r="A699" s="93">
        <v>15438</v>
      </c>
      <c r="B699" s="86" t="s">
        <v>1297</v>
      </c>
    </row>
    <row r="700" spans="1:2" x14ac:dyDescent="0.35">
      <c r="A700" s="93">
        <v>15439</v>
      </c>
      <c r="B700" s="86" t="s">
        <v>1298</v>
      </c>
    </row>
    <row r="701" spans="1:2" x14ac:dyDescent="0.35">
      <c r="A701" s="93">
        <v>15440</v>
      </c>
      <c r="B701" s="86" t="s">
        <v>1299</v>
      </c>
    </row>
    <row r="702" spans="1:2" x14ac:dyDescent="0.35">
      <c r="A702" s="93">
        <v>15441</v>
      </c>
      <c r="B702" s="86" t="s">
        <v>1836</v>
      </c>
    </row>
    <row r="703" spans="1:2" x14ac:dyDescent="0.35">
      <c r="A703" s="93">
        <v>15442</v>
      </c>
      <c r="B703" s="86" t="s">
        <v>1837</v>
      </c>
    </row>
    <row r="704" spans="1:2" x14ac:dyDescent="0.35">
      <c r="A704" s="93">
        <v>15443</v>
      </c>
      <c r="B704" s="86" t="s">
        <v>1838</v>
      </c>
    </row>
    <row r="705" spans="1:2" x14ac:dyDescent="0.35">
      <c r="A705" s="93">
        <v>15444</v>
      </c>
      <c r="B705" s="86" t="s">
        <v>1300</v>
      </c>
    </row>
    <row r="706" spans="1:2" x14ac:dyDescent="0.35">
      <c r="A706" s="93">
        <v>15445</v>
      </c>
      <c r="B706" s="86" t="s">
        <v>1301</v>
      </c>
    </row>
    <row r="707" spans="1:2" x14ac:dyDescent="0.35">
      <c r="A707" s="93">
        <v>15446</v>
      </c>
      <c r="B707" s="86" t="s">
        <v>1302</v>
      </c>
    </row>
    <row r="708" spans="1:2" x14ac:dyDescent="0.35">
      <c r="A708" s="93">
        <v>15447</v>
      </c>
      <c r="B708" s="86" t="s">
        <v>1303</v>
      </c>
    </row>
    <row r="709" spans="1:2" x14ac:dyDescent="0.35">
      <c r="A709" s="93">
        <v>15448</v>
      </c>
      <c r="B709" s="86" t="s">
        <v>1304</v>
      </c>
    </row>
    <row r="710" spans="1:2" x14ac:dyDescent="0.35">
      <c r="A710" s="93">
        <v>15449</v>
      </c>
      <c r="B710" s="86" t="s">
        <v>1305</v>
      </c>
    </row>
    <row r="711" spans="1:2" x14ac:dyDescent="0.35">
      <c r="A711" s="93">
        <v>15450</v>
      </c>
      <c r="B711" s="86" t="s">
        <v>1306</v>
      </c>
    </row>
    <row r="712" spans="1:2" x14ac:dyDescent="0.35">
      <c r="A712" s="93">
        <v>15451</v>
      </c>
      <c r="B712" s="86" t="s">
        <v>1307</v>
      </c>
    </row>
    <row r="713" spans="1:2" x14ac:dyDescent="0.35">
      <c r="A713" s="93">
        <v>15452</v>
      </c>
      <c r="B713" s="86" t="s">
        <v>1308</v>
      </c>
    </row>
    <row r="714" spans="1:2" x14ac:dyDescent="0.35">
      <c r="A714" s="93">
        <v>15453</v>
      </c>
      <c r="B714" s="86" t="s">
        <v>1309</v>
      </c>
    </row>
    <row r="715" spans="1:2" x14ac:dyDescent="0.35">
      <c r="A715" s="93">
        <v>15454</v>
      </c>
      <c r="B715" s="86" t="s">
        <v>1310</v>
      </c>
    </row>
    <row r="716" spans="1:2" x14ac:dyDescent="0.35">
      <c r="A716" s="93">
        <v>15455</v>
      </c>
      <c r="B716" s="86" t="s">
        <v>1311</v>
      </c>
    </row>
    <row r="717" spans="1:2" x14ac:dyDescent="0.35">
      <c r="A717" s="93">
        <v>15456</v>
      </c>
      <c r="B717" s="86" t="s">
        <v>1312</v>
      </c>
    </row>
    <row r="718" spans="1:2" x14ac:dyDescent="0.35">
      <c r="A718" s="93">
        <v>15457</v>
      </c>
      <c r="B718" s="86" t="s">
        <v>1313</v>
      </c>
    </row>
    <row r="719" spans="1:2" x14ac:dyDescent="0.35">
      <c r="A719" s="93">
        <v>15458</v>
      </c>
      <c r="B719" s="86" t="s">
        <v>1314</v>
      </c>
    </row>
    <row r="720" spans="1:2" x14ac:dyDescent="0.35">
      <c r="A720" s="93">
        <v>15459</v>
      </c>
      <c r="B720" s="86" t="s">
        <v>1315</v>
      </c>
    </row>
    <row r="721" spans="1:2" x14ac:dyDescent="0.35">
      <c r="A721" s="93">
        <v>15460</v>
      </c>
      <c r="B721" s="86" t="s">
        <v>1316</v>
      </c>
    </row>
    <row r="722" spans="1:2" x14ac:dyDescent="0.35">
      <c r="A722" s="93">
        <v>15461</v>
      </c>
      <c r="B722" s="86" t="s">
        <v>1839</v>
      </c>
    </row>
    <row r="723" spans="1:2" x14ac:dyDescent="0.35">
      <c r="A723" s="93">
        <v>15462</v>
      </c>
      <c r="B723" s="86" t="s">
        <v>1317</v>
      </c>
    </row>
    <row r="724" spans="1:2" x14ac:dyDescent="0.35">
      <c r="A724" s="93">
        <v>15463</v>
      </c>
      <c r="B724" s="86" t="s">
        <v>1318</v>
      </c>
    </row>
    <row r="725" spans="1:2" x14ac:dyDescent="0.35">
      <c r="A725" s="93">
        <v>15464</v>
      </c>
      <c r="B725" s="86" t="s">
        <v>1319</v>
      </c>
    </row>
    <row r="726" spans="1:2" x14ac:dyDescent="0.35">
      <c r="A726" s="93">
        <v>15465</v>
      </c>
      <c r="B726" s="86" t="s">
        <v>1320</v>
      </c>
    </row>
    <row r="727" spans="1:2" x14ac:dyDescent="0.35">
      <c r="A727" s="93">
        <v>15466</v>
      </c>
      <c r="B727" s="86" t="s">
        <v>1321</v>
      </c>
    </row>
    <row r="728" spans="1:2" x14ac:dyDescent="0.35">
      <c r="A728" s="93">
        <v>15467</v>
      </c>
      <c r="B728" s="86" t="s">
        <v>1322</v>
      </c>
    </row>
    <row r="729" spans="1:2" x14ac:dyDescent="0.35">
      <c r="A729" s="93">
        <v>15468</v>
      </c>
      <c r="B729" s="86" t="s">
        <v>1323</v>
      </c>
    </row>
    <row r="730" spans="1:2" x14ac:dyDescent="0.35">
      <c r="A730" s="93">
        <v>15469</v>
      </c>
      <c r="B730" s="86" t="s">
        <v>1324</v>
      </c>
    </row>
    <row r="731" spans="1:2" x14ac:dyDescent="0.35">
      <c r="A731" s="93">
        <v>15470</v>
      </c>
      <c r="B731" s="86" t="s">
        <v>1325</v>
      </c>
    </row>
    <row r="732" spans="1:2" x14ac:dyDescent="0.35">
      <c r="A732" s="93">
        <v>15471</v>
      </c>
      <c r="B732" s="86" t="s">
        <v>1326</v>
      </c>
    </row>
    <row r="733" spans="1:2" x14ac:dyDescent="0.35">
      <c r="A733" s="93">
        <v>15472</v>
      </c>
      <c r="B733" s="86" t="s">
        <v>1327</v>
      </c>
    </row>
    <row r="734" spans="1:2" x14ac:dyDescent="0.35">
      <c r="A734" s="93">
        <v>15473</v>
      </c>
      <c r="B734" s="86" t="s">
        <v>1328</v>
      </c>
    </row>
    <row r="735" spans="1:2" x14ac:dyDescent="0.35">
      <c r="A735" s="93">
        <v>15474</v>
      </c>
      <c r="B735" s="86" t="s">
        <v>1329</v>
      </c>
    </row>
    <row r="736" spans="1:2" x14ac:dyDescent="0.35">
      <c r="A736" s="93">
        <v>15475</v>
      </c>
      <c r="B736" s="86" t="s">
        <v>1330</v>
      </c>
    </row>
    <row r="737" spans="1:2" x14ac:dyDescent="0.35">
      <c r="A737" s="93">
        <v>15476</v>
      </c>
      <c r="B737" s="86" t="s">
        <v>1331</v>
      </c>
    </row>
    <row r="738" spans="1:2" x14ac:dyDescent="0.35">
      <c r="A738" s="93">
        <v>15477</v>
      </c>
      <c r="B738" s="86" t="s">
        <v>1332</v>
      </c>
    </row>
    <row r="739" spans="1:2" x14ac:dyDescent="0.35">
      <c r="A739" s="93">
        <v>15478</v>
      </c>
      <c r="B739" s="86" t="s">
        <v>1840</v>
      </c>
    </row>
    <row r="740" spans="1:2" x14ac:dyDescent="0.35">
      <c r="A740" s="93">
        <v>15479</v>
      </c>
      <c r="B740" s="86" t="s">
        <v>1333</v>
      </c>
    </row>
    <row r="741" spans="1:2" x14ac:dyDescent="0.35">
      <c r="A741" s="93">
        <v>15480</v>
      </c>
      <c r="B741" s="86" t="s">
        <v>1334</v>
      </c>
    </row>
    <row r="742" spans="1:2" x14ac:dyDescent="0.35">
      <c r="A742" s="93">
        <v>15481</v>
      </c>
      <c r="B742" s="86" t="s">
        <v>1335</v>
      </c>
    </row>
    <row r="743" spans="1:2" x14ac:dyDescent="0.35">
      <c r="A743" s="93">
        <v>15482</v>
      </c>
      <c r="B743" s="86" t="s">
        <v>1336</v>
      </c>
    </row>
    <row r="744" spans="1:2" x14ac:dyDescent="0.35">
      <c r="A744" s="93">
        <v>15483</v>
      </c>
      <c r="B744" s="86" t="s">
        <v>1337</v>
      </c>
    </row>
    <row r="745" spans="1:2" x14ac:dyDescent="0.35">
      <c r="A745" s="93">
        <v>15484</v>
      </c>
      <c r="B745" s="86" t="s">
        <v>1338</v>
      </c>
    </row>
    <row r="746" spans="1:2" x14ac:dyDescent="0.35">
      <c r="A746" s="93">
        <v>15485</v>
      </c>
      <c r="B746" s="86" t="s">
        <v>1339</v>
      </c>
    </row>
    <row r="747" spans="1:2" x14ac:dyDescent="0.35">
      <c r="A747" s="93">
        <v>15486</v>
      </c>
      <c r="B747" s="86" t="s">
        <v>1340</v>
      </c>
    </row>
    <row r="748" spans="1:2" x14ac:dyDescent="0.35">
      <c r="A748" s="93">
        <v>15487</v>
      </c>
      <c r="B748" s="86" t="s">
        <v>1341</v>
      </c>
    </row>
    <row r="749" spans="1:2" x14ac:dyDescent="0.35">
      <c r="A749" s="93">
        <v>15488</v>
      </c>
      <c r="B749" s="86" t="s">
        <v>1342</v>
      </c>
    </row>
    <row r="750" spans="1:2" x14ac:dyDescent="0.35">
      <c r="A750" s="93">
        <v>15489</v>
      </c>
      <c r="B750" s="86" t="s">
        <v>1841</v>
      </c>
    </row>
    <row r="751" spans="1:2" x14ac:dyDescent="0.35">
      <c r="A751" s="93">
        <v>15490</v>
      </c>
      <c r="B751" s="86" t="s">
        <v>1343</v>
      </c>
    </row>
    <row r="752" spans="1:2" x14ac:dyDescent="0.35">
      <c r="A752" s="93">
        <v>15492</v>
      </c>
      <c r="B752" s="86" t="s">
        <v>1842</v>
      </c>
    </row>
    <row r="753" spans="1:2" x14ac:dyDescent="0.35">
      <c r="A753" s="93">
        <v>15493</v>
      </c>
      <c r="B753" s="86" t="s">
        <v>1344</v>
      </c>
    </row>
    <row r="754" spans="1:2" x14ac:dyDescent="0.35">
      <c r="A754" s="93">
        <v>15494</v>
      </c>
      <c r="B754" s="86" t="s">
        <v>1345</v>
      </c>
    </row>
    <row r="755" spans="1:2" x14ac:dyDescent="0.35">
      <c r="A755" s="93">
        <v>15495</v>
      </c>
      <c r="B755" s="86" t="s">
        <v>1346</v>
      </c>
    </row>
    <row r="756" spans="1:2" x14ac:dyDescent="0.35">
      <c r="A756" s="93">
        <v>15496</v>
      </c>
      <c r="B756" s="86" t="s">
        <v>1347</v>
      </c>
    </row>
    <row r="757" spans="1:2" x14ac:dyDescent="0.35">
      <c r="A757" s="93">
        <v>15497</v>
      </c>
      <c r="B757" s="86" t="s">
        <v>1348</v>
      </c>
    </row>
    <row r="758" spans="1:2" x14ac:dyDescent="0.35">
      <c r="A758" s="93">
        <v>15498</v>
      </c>
      <c r="B758" s="86" t="s">
        <v>1349</v>
      </c>
    </row>
    <row r="759" spans="1:2" x14ac:dyDescent="0.35">
      <c r="A759" s="93">
        <v>15499</v>
      </c>
      <c r="B759" s="86" t="s">
        <v>1350</v>
      </c>
    </row>
    <row r="760" spans="1:2" x14ac:dyDescent="0.35">
      <c r="A760" s="93">
        <v>15500</v>
      </c>
      <c r="B760" s="86" t="s">
        <v>1351</v>
      </c>
    </row>
    <row r="761" spans="1:2" x14ac:dyDescent="0.35">
      <c r="A761" s="93">
        <v>15501</v>
      </c>
      <c r="B761" s="86" t="s">
        <v>1352</v>
      </c>
    </row>
    <row r="762" spans="1:2" x14ac:dyDescent="0.35">
      <c r="A762" s="93">
        <v>15502</v>
      </c>
      <c r="B762" s="86" t="s">
        <v>1353</v>
      </c>
    </row>
    <row r="763" spans="1:2" x14ac:dyDescent="0.35">
      <c r="A763" s="93">
        <v>15503</v>
      </c>
      <c r="B763" s="86" t="s">
        <v>1354</v>
      </c>
    </row>
    <row r="764" spans="1:2" x14ac:dyDescent="0.35">
      <c r="A764" s="93">
        <v>15504</v>
      </c>
      <c r="B764" s="86" t="s">
        <v>1843</v>
      </c>
    </row>
    <row r="765" spans="1:2" x14ac:dyDescent="0.35">
      <c r="A765" s="93">
        <v>15505</v>
      </c>
      <c r="B765" s="86" t="s">
        <v>1844</v>
      </c>
    </row>
    <row r="766" spans="1:2" x14ac:dyDescent="0.35">
      <c r="A766" s="93">
        <v>15506</v>
      </c>
      <c r="B766" s="86" t="s">
        <v>1355</v>
      </c>
    </row>
    <row r="767" spans="1:2" x14ac:dyDescent="0.35">
      <c r="A767" s="93">
        <v>15507</v>
      </c>
      <c r="B767" s="86" t="s">
        <v>1356</v>
      </c>
    </row>
    <row r="768" spans="1:2" x14ac:dyDescent="0.35">
      <c r="A768" s="93">
        <v>15508</v>
      </c>
      <c r="B768" s="86" t="s">
        <v>1357</v>
      </c>
    </row>
    <row r="769" spans="1:2" x14ac:dyDescent="0.35">
      <c r="A769" s="93">
        <v>15509</v>
      </c>
      <c r="B769" s="86" t="s">
        <v>1358</v>
      </c>
    </row>
    <row r="770" spans="1:2" x14ac:dyDescent="0.35">
      <c r="A770" s="93">
        <v>15510</v>
      </c>
      <c r="B770" s="86" t="s">
        <v>1359</v>
      </c>
    </row>
    <row r="771" spans="1:2" x14ac:dyDescent="0.35">
      <c r="A771" s="93">
        <v>15511</v>
      </c>
      <c r="B771" s="86" t="s">
        <v>1360</v>
      </c>
    </row>
    <row r="772" spans="1:2" x14ac:dyDescent="0.35">
      <c r="A772" s="93">
        <v>15512</v>
      </c>
      <c r="B772" s="86" t="s">
        <v>1361</v>
      </c>
    </row>
    <row r="773" spans="1:2" x14ac:dyDescent="0.35">
      <c r="A773" s="93">
        <v>15513</v>
      </c>
      <c r="B773" s="86" t="s">
        <v>1362</v>
      </c>
    </row>
    <row r="774" spans="1:2" x14ac:dyDescent="0.35">
      <c r="A774" s="93">
        <v>15514</v>
      </c>
      <c r="B774" s="86" t="s">
        <v>1363</v>
      </c>
    </row>
    <row r="775" spans="1:2" x14ac:dyDescent="0.35">
      <c r="A775" s="93">
        <v>15515</v>
      </c>
      <c r="B775" s="86" t="s">
        <v>1364</v>
      </c>
    </row>
    <row r="776" spans="1:2" x14ac:dyDescent="0.35">
      <c r="A776" s="93">
        <v>15516</v>
      </c>
      <c r="B776" s="86" t="s">
        <v>1365</v>
      </c>
    </row>
    <row r="777" spans="1:2" x14ac:dyDescent="0.35">
      <c r="A777" s="93">
        <v>15517</v>
      </c>
      <c r="B777" s="86" t="s">
        <v>1366</v>
      </c>
    </row>
    <row r="778" spans="1:2" x14ac:dyDescent="0.35">
      <c r="A778" s="93">
        <v>15518</v>
      </c>
      <c r="B778" s="86" t="s">
        <v>1367</v>
      </c>
    </row>
    <row r="779" spans="1:2" x14ac:dyDescent="0.35">
      <c r="A779" s="93">
        <v>15519</v>
      </c>
      <c r="B779" s="86" t="s">
        <v>1368</v>
      </c>
    </row>
    <row r="780" spans="1:2" x14ac:dyDescent="0.35">
      <c r="A780" s="93">
        <v>15520</v>
      </c>
      <c r="B780" s="86" t="s">
        <v>1369</v>
      </c>
    </row>
    <row r="781" spans="1:2" x14ac:dyDescent="0.35">
      <c r="A781" s="93">
        <v>15521</v>
      </c>
      <c r="B781" s="86" t="s">
        <v>1370</v>
      </c>
    </row>
    <row r="782" spans="1:2" x14ac:dyDescent="0.35">
      <c r="A782" s="93">
        <v>15522</v>
      </c>
      <c r="B782" s="86" t="s">
        <v>1371</v>
      </c>
    </row>
    <row r="783" spans="1:2" x14ac:dyDescent="0.35">
      <c r="A783" s="93">
        <v>15523</v>
      </c>
      <c r="B783" s="86" t="s">
        <v>1372</v>
      </c>
    </row>
    <row r="784" spans="1:2" x14ac:dyDescent="0.35">
      <c r="A784" s="93">
        <v>15524</v>
      </c>
      <c r="B784" s="86" t="s">
        <v>1373</v>
      </c>
    </row>
    <row r="785" spans="1:2" x14ac:dyDescent="0.35">
      <c r="A785" s="93">
        <v>15525</v>
      </c>
      <c r="B785" s="86" t="s">
        <v>1374</v>
      </c>
    </row>
    <row r="786" spans="1:2" x14ac:dyDescent="0.35">
      <c r="A786" s="93">
        <v>15526</v>
      </c>
      <c r="B786" s="86" t="s">
        <v>1375</v>
      </c>
    </row>
    <row r="787" spans="1:2" x14ac:dyDescent="0.35">
      <c r="A787" s="93">
        <v>15527</v>
      </c>
      <c r="B787" s="86" t="s">
        <v>1376</v>
      </c>
    </row>
    <row r="788" spans="1:2" x14ac:dyDescent="0.35">
      <c r="A788" s="93">
        <v>15528</v>
      </c>
      <c r="B788" s="86" t="s">
        <v>1377</v>
      </c>
    </row>
    <row r="789" spans="1:2" x14ac:dyDescent="0.35">
      <c r="A789" s="93">
        <v>15529</v>
      </c>
      <c r="B789" s="86" t="s">
        <v>1378</v>
      </c>
    </row>
    <row r="790" spans="1:2" x14ac:dyDescent="0.35">
      <c r="A790" s="93">
        <v>15530</v>
      </c>
      <c r="B790" s="86" t="s">
        <v>1379</v>
      </c>
    </row>
    <row r="791" spans="1:2" x14ac:dyDescent="0.35">
      <c r="A791" s="93">
        <v>15531</v>
      </c>
      <c r="B791" s="86" t="s">
        <v>1380</v>
      </c>
    </row>
    <row r="792" spans="1:2" x14ac:dyDescent="0.35">
      <c r="A792" s="93">
        <v>15532</v>
      </c>
      <c r="B792" s="86" t="s">
        <v>1381</v>
      </c>
    </row>
    <row r="793" spans="1:2" x14ac:dyDescent="0.35">
      <c r="A793" s="93">
        <v>15533</v>
      </c>
      <c r="B793" s="86" t="s">
        <v>1382</v>
      </c>
    </row>
    <row r="794" spans="1:2" x14ac:dyDescent="0.35">
      <c r="A794" s="93">
        <v>15534</v>
      </c>
      <c r="B794" s="86" t="s">
        <v>1383</v>
      </c>
    </row>
    <row r="795" spans="1:2" x14ac:dyDescent="0.35">
      <c r="A795" s="93">
        <v>15535</v>
      </c>
      <c r="B795" s="86" t="s">
        <v>1384</v>
      </c>
    </row>
    <row r="796" spans="1:2" x14ac:dyDescent="0.35">
      <c r="A796" s="93">
        <v>15536</v>
      </c>
      <c r="B796" s="86" t="s">
        <v>1385</v>
      </c>
    </row>
    <row r="797" spans="1:2" x14ac:dyDescent="0.35">
      <c r="A797" s="93">
        <v>15537</v>
      </c>
      <c r="B797" s="86" t="s">
        <v>1386</v>
      </c>
    </row>
    <row r="798" spans="1:2" x14ac:dyDescent="0.35">
      <c r="A798" s="93">
        <v>15538</v>
      </c>
      <c r="B798" s="86" t="s">
        <v>1387</v>
      </c>
    </row>
    <row r="799" spans="1:2" x14ac:dyDescent="0.35">
      <c r="A799" s="93">
        <v>15539</v>
      </c>
      <c r="B799" s="86" t="s">
        <v>1388</v>
      </c>
    </row>
    <row r="800" spans="1:2" x14ac:dyDescent="0.35">
      <c r="A800" s="93">
        <v>15540</v>
      </c>
      <c r="B800" s="86" t="s">
        <v>1389</v>
      </c>
    </row>
    <row r="801" spans="1:2" x14ac:dyDescent="0.35">
      <c r="A801" s="93">
        <v>15541</v>
      </c>
      <c r="B801" s="86" t="s">
        <v>1845</v>
      </c>
    </row>
    <row r="802" spans="1:2" x14ac:dyDescent="0.35">
      <c r="A802" s="93">
        <v>15542</v>
      </c>
      <c r="B802" s="86" t="s">
        <v>1846</v>
      </c>
    </row>
    <row r="803" spans="1:2" x14ac:dyDescent="0.35">
      <c r="A803" s="93">
        <v>15543</v>
      </c>
      <c r="B803" s="86" t="s">
        <v>1847</v>
      </c>
    </row>
    <row r="804" spans="1:2" x14ac:dyDescent="0.35">
      <c r="A804" s="93">
        <v>15544</v>
      </c>
      <c r="B804" s="86" t="s">
        <v>1390</v>
      </c>
    </row>
    <row r="805" spans="1:2" x14ac:dyDescent="0.35">
      <c r="A805" s="93">
        <v>15545</v>
      </c>
      <c r="B805" s="86" t="s">
        <v>1391</v>
      </c>
    </row>
    <row r="806" spans="1:2" x14ac:dyDescent="0.35">
      <c r="A806" s="93">
        <v>15546</v>
      </c>
      <c r="B806" s="86" t="s">
        <v>1392</v>
      </c>
    </row>
    <row r="807" spans="1:2" x14ac:dyDescent="0.35">
      <c r="A807" s="93">
        <v>15547</v>
      </c>
      <c r="B807" s="86" t="s">
        <v>1393</v>
      </c>
    </row>
    <row r="808" spans="1:2" x14ac:dyDescent="0.35">
      <c r="A808" s="93">
        <v>15548</v>
      </c>
      <c r="B808" s="86" t="s">
        <v>1394</v>
      </c>
    </row>
    <row r="809" spans="1:2" x14ac:dyDescent="0.35">
      <c r="A809" s="93">
        <v>15549</v>
      </c>
      <c r="B809" s="86" t="s">
        <v>1395</v>
      </c>
    </row>
    <row r="810" spans="1:2" x14ac:dyDescent="0.35">
      <c r="A810" s="93">
        <v>15550</v>
      </c>
      <c r="B810" s="86" t="s">
        <v>1396</v>
      </c>
    </row>
    <row r="811" spans="1:2" x14ac:dyDescent="0.35">
      <c r="A811" s="93">
        <v>15551</v>
      </c>
      <c r="B811" s="86" t="s">
        <v>1397</v>
      </c>
    </row>
    <row r="812" spans="1:2" x14ac:dyDescent="0.35">
      <c r="A812" s="93">
        <v>15552</v>
      </c>
      <c r="B812" s="86" t="s">
        <v>1398</v>
      </c>
    </row>
    <row r="813" spans="1:2" x14ac:dyDescent="0.35">
      <c r="A813" s="93">
        <v>15553</v>
      </c>
      <c r="B813" s="86" t="s">
        <v>1399</v>
      </c>
    </row>
    <row r="814" spans="1:2" x14ac:dyDescent="0.35">
      <c r="A814" s="93">
        <v>15554</v>
      </c>
      <c r="B814" s="86" t="s">
        <v>1400</v>
      </c>
    </row>
    <row r="815" spans="1:2" x14ac:dyDescent="0.35">
      <c r="A815" s="93">
        <v>15555</v>
      </c>
      <c r="B815" s="86" t="s">
        <v>1401</v>
      </c>
    </row>
    <row r="816" spans="1:2" x14ac:dyDescent="0.35">
      <c r="A816" s="93">
        <v>15556</v>
      </c>
      <c r="B816" s="86" t="s">
        <v>1402</v>
      </c>
    </row>
    <row r="817" spans="1:2" x14ac:dyDescent="0.35">
      <c r="A817" s="93">
        <v>15557</v>
      </c>
      <c r="B817" s="86" t="s">
        <v>1403</v>
      </c>
    </row>
    <row r="818" spans="1:2" x14ac:dyDescent="0.35">
      <c r="A818" s="93">
        <v>15558</v>
      </c>
      <c r="B818" s="86" t="s">
        <v>1404</v>
      </c>
    </row>
    <row r="819" spans="1:2" x14ac:dyDescent="0.35">
      <c r="A819" s="93">
        <v>15559</v>
      </c>
      <c r="B819" s="86" t="s">
        <v>1405</v>
      </c>
    </row>
    <row r="820" spans="1:2" x14ac:dyDescent="0.35">
      <c r="A820" s="93">
        <v>15560</v>
      </c>
      <c r="B820" s="86" t="s">
        <v>1406</v>
      </c>
    </row>
    <row r="821" spans="1:2" x14ac:dyDescent="0.35">
      <c r="A821" s="93">
        <v>15561</v>
      </c>
      <c r="B821" s="86" t="s">
        <v>1848</v>
      </c>
    </row>
    <row r="822" spans="1:2" x14ac:dyDescent="0.35">
      <c r="A822" s="93">
        <v>15562</v>
      </c>
      <c r="B822" s="86" t="s">
        <v>1407</v>
      </c>
    </row>
    <row r="823" spans="1:2" x14ac:dyDescent="0.35">
      <c r="A823" s="93">
        <v>15563</v>
      </c>
      <c r="B823" s="86" t="s">
        <v>1408</v>
      </c>
    </row>
    <row r="824" spans="1:2" x14ac:dyDescent="0.35">
      <c r="A824" s="93">
        <v>15564</v>
      </c>
      <c r="B824" s="86" t="s">
        <v>1849</v>
      </c>
    </row>
    <row r="825" spans="1:2" x14ac:dyDescent="0.35">
      <c r="A825" s="93">
        <v>15565</v>
      </c>
      <c r="B825" s="86" t="s">
        <v>1409</v>
      </c>
    </row>
    <row r="826" spans="1:2" x14ac:dyDescent="0.35">
      <c r="A826" s="93">
        <v>15566</v>
      </c>
      <c r="B826" s="86" t="s">
        <v>1410</v>
      </c>
    </row>
    <row r="827" spans="1:2" x14ac:dyDescent="0.35">
      <c r="A827" s="93">
        <v>15567</v>
      </c>
      <c r="B827" s="86" t="s">
        <v>1411</v>
      </c>
    </row>
    <row r="828" spans="1:2" x14ac:dyDescent="0.35">
      <c r="A828" s="93">
        <v>15568</v>
      </c>
      <c r="B828" s="86" t="s">
        <v>1412</v>
      </c>
    </row>
    <row r="829" spans="1:2" x14ac:dyDescent="0.35">
      <c r="A829" s="93">
        <v>15569</v>
      </c>
      <c r="B829" s="86" t="s">
        <v>1413</v>
      </c>
    </row>
    <row r="830" spans="1:2" x14ac:dyDescent="0.35">
      <c r="A830" s="93">
        <v>15570</v>
      </c>
      <c r="B830" s="86" t="s">
        <v>1414</v>
      </c>
    </row>
    <row r="831" spans="1:2" x14ac:dyDescent="0.35">
      <c r="A831" s="93">
        <v>15571</v>
      </c>
      <c r="B831" s="86" t="s">
        <v>1415</v>
      </c>
    </row>
    <row r="832" spans="1:2" x14ac:dyDescent="0.35">
      <c r="A832" s="93">
        <v>15572</v>
      </c>
      <c r="B832" s="86" t="s">
        <v>1416</v>
      </c>
    </row>
    <row r="833" spans="1:2" x14ac:dyDescent="0.35">
      <c r="A833" s="93">
        <v>15573</v>
      </c>
      <c r="B833" s="86" t="s">
        <v>1417</v>
      </c>
    </row>
    <row r="834" spans="1:2" x14ac:dyDescent="0.35">
      <c r="A834" s="93">
        <v>15574</v>
      </c>
      <c r="B834" s="86" t="s">
        <v>1418</v>
      </c>
    </row>
    <row r="835" spans="1:2" x14ac:dyDescent="0.35">
      <c r="A835" s="93">
        <v>15575</v>
      </c>
      <c r="B835" s="86" t="s">
        <v>1419</v>
      </c>
    </row>
    <row r="836" spans="1:2" x14ac:dyDescent="0.35">
      <c r="A836" s="93">
        <v>15576</v>
      </c>
      <c r="B836" s="86" t="s">
        <v>1420</v>
      </c>
    </row>
    <row r="837" spans="1:2" x14ac:dyDescent="0.35">
      <c r="A837" s="93">
        <v>15577</v>
      </c>
      <c r="B837" s="86" t="s">
        <v>1421</v>
      </c>
    </row>
    <row r="838" spans="1:2" x14ac:dyDescent="0.35">
      <c r="A838" s="93">
        <v>15578</v>
      </c>
      <c r="B838" s="86" t="s">
        <v>1422</v>
      </c>
    </row>
    <row r="839" spans="1:2" x14ac:dyDescent="0.35">
      <c r="A839" s="93">
        <v>15579</v>
      </c>
      <c r="B839" s="86" t="s">
        <v>1423</v>
      </c>
    </row>
    <row r="840" spans="1:2" x14ac:dyDescent="0.35">
      <c r="A840" s="93">
        <v>15580</v>
      </c>
      <c r="B840" s="86" t="s">
        <v>1424</v>
      </c>
    </row>
    <row r="841" spans="1:2" x14ac:dyDescent="0.35">
      <c r="A841" s="93">
        <v>15581</v>
      </c>
      <c r="B841" s="86" t="s">
        <v>1425</v>
      </c>
    </row>
    <row r="842" spans="1:2" x14ac:dyDescent="0.35">
      <c r="A842" s="93">
        <v>15582</v>
      </c>
      <c r="B842" s="86" t="s">
        <v>1426</v>
      </c>
    </row>
    <row r="843" spans="1:2" x14ac:dyDescent="0.35">
      <c r="A843" s="93">
        <v>15583</v>
      </c>
      <c r="B843" s="86" t="s">
        <v>1427</v>
      </c>
    </row>
    <row r="844" spans="1:2" x14ac:dyDescent="0.35">
      <c r="A844" s="93">
        <v>15584</v>
      </c>
      <c r="B844" s="86" t="s">
        <v>1428</v>
      </c>
    </row>
    <row r="845" spans="1:2" x14ac:dyDescent="0.35">
      <c r="A845" s="93">
        <v>15585</v>
      </c>
      <c r="B845" s="86" t="s">
        <v>1429</v>
      </c>
    </row>
    <row r="846" spans="1:2" x14ac:dyDescent="0.35">
      <c r="A846" s="93">
        <v>15586</v>
      </c>
      <c r="B846" s="86" t="s">
        <v>1430</v>
      </c>
    </row>
    <row r="847" spans="1:2" x14ac:dyDescent="0.35">
      <c r="A847" s="93">
        <v>15587</v>
      </c>
      <c r="B847" s="86" t="s">
        <v>1850</v>
      </c>
    </row>
    <row r="848" spans="1:2" x14ac:dyDescent="0.35">
      <c r="A848" s="93">
        <v>15588</v>
      </c>
      <c r="B848" s="86" t="s">
        <v>1431</v>
      </c>
    </row>
    <row r="849" spans="1:2" x14ac:dyDescent="0.35">
      <c r="A849" s="93">
        <v>15589</v>
      </c>
      <c r="B849" s="86" t="s">
        <v>1432</v>
      </c>
    </row>
    <row r="850" spans="1:2" x14ac:dyDescent="0.35">
      <c r="A850" s="93">
        <v>15590</v>
      </c>
      <c r="B850" s="86" t="s">
        <v>1433</v>
      </c>
    </row>
    <row r="851" spans="1:2" x14ac:dyDescent="0.35">
      <c r="A851" s="93">
        <v>15591</v>
      </c>
      <c r="B851" s="86" t="s">
        <v>1434</v>
      </c>
    </row>
    <row r="852" spans="1:2" x14ac:dyDescent="0.35">
      <c r="A852" s="93">
        <v>15592</v>
      </c>
      <c r="B852" s="86" t="s">
        <v>1435</v>
      </c>
    </row>
    <row r="853" spans="1:2" x14ac:dyDescent="0.35">
      <c r="A853" s="93">
        <v>15593</v>
      </c>
      <c r="B853" s="86" t="s">
        <v>1436</v>
      </c>
    </row>
    <row r="854" spans="1:2" x14ac:dyDescent="0.35">
      <c r="A854" s="93">
        <v>15594</v>
      </c>
      <c r="B854" s="86" t="s">
        <v>1437</v>
      </c>
    </row>
    <row r="855" spans="1:2" x14ac:dyDescent="0.35">
      <c r="A855" s="93">
        <v>15595</v>
      </c>
      <c r="B855" s="86" t="s">
        <v>1438</v>
      </c>
    </row>
    <row r="856" spans="1:2" x14ac:dyDescent="0.35">
      <c r="A856" s="93">
        <v>15596</v>
      </c>
      <c r="B856" s="86" t="s">
        <v>1439</v>
      </c>
    </row>
    <row r="857" spans="1:2" x14ac:dyDescent="0.35">
      <c r="A857" s="93">
        <v>15597</v>
      </c>
      <c r="B857" s="86" t="s">
        <v>1851</v>
      </c>
    </row>
    <row r="858" spans="1:2" x14ac:dyDescent="0.35">
      <c r="A858" s="93">
        <v>15598</v>
      </c>
      <c r="B858" s="86" t="s">
        <v>1440</v>
      </c>
    </row>
    <row r="859" spans="1:2" x14ac:dyDescent="0.35">
      <c r="A859" s="93">
        <v>15599</v>
      </c>
      <c r="B859" s="86" t="s">
        <v>1441</v>
      </c>
    </row>
    <row r="860" spans="1:2" x14ac:dyDescent="0.35">
      <c r="A860" s="93">
        <v>15600</v>
      </c>
      <c r="B860" s="86" t="s">
        <v>1852</v>
      </c>
    </row>
    <row r="861" spans="1:2" x14ac:dyDescent="0.35">
      <c r="A861" s="93">
        <v>15601</v>
      </c>
      <c r="B861" s="86" t="s">
        <v>1442</v>
      </c>
    </row>
    <row r="862" spans="1:2" x14ac:dyDescent="0.35">
      <c r="A862" s="93">
        <v>15602</v>
      </c>
      <c r="B862" s="86" t="s">
        <v>1443</v>
      </c>
    </row>
    <row r="863" spans="1:2" x14ac:dyDescent="0.35">
      <c r="A863" s="93">
        <v>15603</v>
      </c>
      <c r="B863" s="86" t="s">
        <v>1444</v>
      </c>
    </row>
    <row r="864" spans="1:2" x14ac:dyDescent="0.35">
      <c r="A864" s="93">
        <v>15604</v>
      </c>
      <c r="B864" s="86" t="s">
        <v>1445</v>
      </c>
    </row>
    <row r="865" spans="1:2" x14ac:dyDescent="0.35">
      <c r="A865" s="93">
        <v>15605</v>
      </c>
      <c r="B865" s="86" t="s">
        <v>1446</v>
      </c>
    </row>
    <row r="866" spans="1:2" x14ac:dyDescent="0.35">
      <c r="A866" s="93">
        <v>15606</v>
      </c>
      <c r="B866" s="86" t="s">
        <v>1447</v>
      </c>
    </row>
    <row r="867" spans="1:2" x14ac:dyDescent="0.35">
      <c r="A867" s="93">
        <v>15607</v>
      </c>
      <c r="B867" s="86" t="s">
        <v>1448</v>
      </c>
    </row>
    <row r="868" spans="1:2" x14ac:dyDescent="0.35">
      <c r="A868" s="93">
        <v>15608</v>
      </c>
      <c r="B868" s="86" t="s">
        <v>1449</v>
      </c>
    </row>
    <row r="869" spans="1:2" x14ac:dyDescent="0.35">
      <c r="A869" s="93">
        <v>15609</v>
      </c>
      <c r="B869" s="86" t="s">
        <v>1450</v>
      </c>
    </row>
    <row r="870" spans="1:2" x14ac:dyDescent="0.35">
      <c r="A870" s="93">
        <v>15610</v>
      </c>
      <c r="B870" s="86" t="s">
        <v>1451</v>
      </c>
    </row>
    <row r="871" spans="1:2" x14ac:dyDescent="0.35">
      <c r="A871" s="93">
        <v>15611</v>
      </c>
      <c r="B871" s="86" t="s">
        <v>1452</v>
      </c>
    </row>
    <row r="872" spans="1:2" x14ac:dyDescent="0.35">
      <c r="A872" s="93">
        <v>15612</v>
      </c>
      <c r="B872" s="86" t="s">
        <v>1453</v>
      </c>
    </row>
    <row r="873" spans="1:2" x14ac:dyDescent="0.35">
      <c r="A873" s="93">
        <v>15613</v>
      </c>
      <c r="B873" s="86" t="s">
        <v>1454</v>
      </c>
    </row>
    <row r="874" spans="1:2" x14ac:dyDescent="0.35">
      <c r="A874" s="93">
        <v>15614</v>
      </c>
      <c r="B874" s="86" t="s">
        <v>1455</v>
      </c>
    </row>
    <row r="875" spans="1:2" x14ac:dyDescent="0.35">
      <c r="A875" s="93">
        <v>15615</v>
      </c>
      <c r="B875" s="86" t="s">
        <v>1456</v>
      </c>
    </row>
    <row r="876" spans="1:2" x14ac:dyDescent="0.35">
      <c r="A876" s="93">
        <v>15616</v>
      </c>
      <c r="B876" s="86" t="s">
        <v>1457</v>
      </c>
    </row>
    <row r="877" spans="1:2" x14ac:dyDescent="0.35">
      <c r="A877" s="93">
        <v>15617</v>
      </c>
      <c r="B877" s="86" t="s">
        <v>1458</v>
      </c>
    </row>
    <row r="878" spans="1:2" x14ac:dyDescent="0.35">
      <c r="A878" s="93">
        <v>15618</v>
      </c>
      <c r="B878" s="86" t="s">
        <v>1459</v>
      </c>
    </row>
    <row r="879" spans="1:2" x14ac:dyDescent="0.35">
      <c r="A879" s="93">
        <v>15619</v>
      </c>
      <c r="B879" s="86" t="s">
        <v>1460</v>
      </c>
    </row>
    <row r="880" spans="1:2" x14ac:dyDescent="0.35">
      <c r="A880" s="93">
        <v>15620</v>
      </c>
      <c r="B880" s="86" t="s">
        <v>1461</v>
      </c>
    </row>
    <row r="881" spans="1:2" x14ac:dyDescent="0.35">
      <c r="A881" s="93">
        <v>15621</v>
      </c>
      <c r="B881" s="86" t="s">
        <v>1462</v>
      </c>
    </row>
    <row r="882" spans="1:2" x14ac:dyDescent="0.35">
      <c r="A882" s="93">
        <v>15622</v>
      </c>
      <c r="B882" s="86" t="s">
        <v>1463</v>
      </c>
    </row>
    <row r="883" spans="1:2" x14ac:dyDescent="0.35">
      <c r="A883" s="93">
        <v>15623</v>
      </c>
      <c r="B883" s="86" t="s">
        <v>1464</v>
      </c>
    </row>
    <row r="884" spans="1:2" x14ac:dyDescent="0.35">
      <c r="A884" s="93">
        <v>15624</v>
      </c>
      <c r="B884" s="86" t="s">
        <v>1465</v>
      </c>
    </row>
    <row r="885" spans="1:2" x14ac:dyDescent="0.35">
      <c r="A885" s="93">
        <v>15625</v>
      </c>
      <c r="B885" s="86" t="s">
        <v>1466</v>
      </c>
    </row>
    <row r="886" spans="1:2" x14ac:dyDescent="0.35">
      <c r="A886" s="93">
        <v>15626</v>
      </c>
      <c r="B886" s="86" t="s">
        <v>1467</v>
      </c>
    </row>
    <row r="887" spans="1:2" x14ac:dyDescent="0.35">
      <c r="A887" s="93">
        <v>15627</v>
      </c>
      <c r="B887" s="86" t="s">
        <v>1468</v>
      </c>
    </row>
    <row r="888" spans="1:2" x14ac:dyDescent="0.35">
      <c r="A888" s="93">
        <v>15628</v>
      </c>
      <c r="B888" s="86" t="s">
        <v>1469</v>
      </c>
    </row>
    <row r="889" spans="1:2" x14ac:dyDescent="0.35">
      <c r="A889" s="93">
        <v>15629</v>
      </c>
      <c r="B889" s="86" t="s">
        <v>1470</v>
      </c>
    </row>
    <row r="890" spans="1:2" x14ac:dyDescent="0.35">
      <c r="A890" s="93">
        <v>15630</v>
      </c>
      <c r="B890" s="86" t="s">
        <v>1853</v>
      </c>
    </row>
    <row r="891" spans="1:2" x14ac:dyDescent="0.35">
      <c r="A891" s="93">
        <v>15631</v>
      </c>
      <c r="B891" s="86" t="s">
        <v>1854</v>
      </c>
    </row>
    <row r="892" spans="1:2" x14ac:dyDescent="0.35">
      <c r="A892" s="93">
        <v>15632</v>
      </c>
      <c r="B892" s="86" t="s">
        <v>1855</v>
      </c>
    </row>
    <row r="893" spans="1:2" x14ac:dyDescent="0.35">
      <c r="A893" s="93">
        <v>15633</v>
      </c>
      <c r="B893" s="86" t="s">
        <v>1856</v>
      </c>
    </row>
    <row r="894" spans="1:2" x14ac:dyDescent="0.35">
      <c r="A894" s="93">
        <v>15634</v>
      </c>
      <c r="B894" s="86" t="s">
        <v>1857</v>
      </c>
    </row>
    <row r="895" spans="1:2" x14ac:dyDescent="0.35">
      <c r="A895" s="93">
        <v>15635</v>
      </c>
      <c r="B895" s="86" t="s">
        <v>1858</v>
      </c>
    </row>
    <row r="896" spans="1:2" x14ac:dyDescent="0.35">
      <c r="A896" s="93">
        <v>15636</v>
      </c>
      <c r="B896" s="86" t="s">
        <v>1859</v>
      </c>
    </row>
    <row r="897" spans="1:2" x14ac:dyDescent="0.35">
      <c r="A897" s="93">
        <v>15637</v>
      </c>
      <c r="B897" s="86" t="s">
        <v>1860</v>
      </c>
    </row>
    <row r="898" spans="1:2" x14ac:dyDescent="0.35">
      <c r="A898" s="93">
        <v>15638</v>
      </c>
      <c r="B898" s="86" t="s">
        <v>1861</v>
      </c>
    </row>
    <row r="899" spans="1:2" x14ac:dyDescent="0.35">
      <c r="A899" s="93">
        <v>15639</v>
      </c>
      <c r="B899" s="86" t="s">
        <v>1862</v>
      </c>
    </row>
    <row r="900" spans="1:2" x14ac:dyDescent="0.35">
      <c r="A900" s="93">
        <v>15640</v>
      </c>
      <c r="B900" s="86" t="s">
        <v>1863</v>
      </c>
    </row>
    <row r="901" spans="1:2" x14ac:dyDescent="0.35">
      <c r="A901" s="93">
        <v>15641</v>
      </c>
      <c r="B901" s="86" t="s">
        <v>1864</v>
      </c>
    </row>
    <row r="902" spans="1:2" x14ac:dyDescent="0.35">
      <c r="A902" s="93">
        <v>15642</v>
      </c>
      <c r="B902" s="86" t="s">
        <v>1865</v>
      </c>
    </row>
    <row r="903" spans="1:2" x14ac:dyDescent="0.35">
      <c r="A903" s="93">
        <v>15643</v>
      </c>
      <c r="B903" s="86" t="s">
        <v>1866</v>
      </c>
    </row>
    <row r="904" spans="1:2" x14ac:dyDescent="0.35">
      <c r="A904" s="93">
        <v>15644</v>
      </c>
      <c r="B904" s="86" t="s">
        <v>1867</v>
      </c>
    </row>
    <row r="905" spans="1:2" x14ac:dyDescent="0.35">
      <c r="A905" s="93">
        <v>15645</v>
      </c>
      <c r="B905" s="86" t="s">
        <v>1868</v>
      </c>
    </row>
    <row r="906" spans="1:2" x14ac:dyDescent="0.35">
      <c r="A906" s="93">
        <v>15646</v>
      </c>
      <c r="B906" s="86" t="s">
        <v>1869</v>
      </c>
    </row>
    <row r="907" spans="1:2" x14ac:dyDescent="0.35">
      <c r="A907" s="93">
        <v>15647</v>
      </c>
      <c r="B907" s="86" t="s">
        <v>1870</v>
      </c>
    </row>
    <row r="908" spans="1:2" x14ac:dyDescent="0.35">
      <c r="A908" s="93">
        <v>15648</v>
      </c>
      <c r="B908" s="86" t="s">
        <v>1871</v>
      </c>
    </row>
    <row r="909" spans="1:2" x14ac:dyDescent="0.35">
      <c r="A909" s="93">
        <v>15649</v>
      </c>
      <c r="B909" s="86" t="s">
        <v>1872</v>
      </c>
    </row>
    <row r="910" spans="1:2" x14ac:dyDescent="0.35">
      <c r="A910" s="93">
        <v>15650</v>
      </c>
      <c r="B910" s="86" t="s">
        <v>1873</v>
      </c>
    </row>
    <row r="911" spans="1:2" x14ac:dyDescent="0.35">
      <c r="A911" s="93">
        <v>15651</v>
      </c>
      <c r="B911" s="86" t="s">
        <v>1874</v>
      </c>
    </row>
    <row r="912" spans="1:2" x14ac:dyDescent="0.35">
      <c r="A912" s="93">
        <v>15652</v>
      </c>
      <c r="B912" s="86" t="s">
        <v>1875</v>
      </c>
    </row>
    <row r="913" spans="1:2" x14ac:dyDescent="0.35">
      <c r="A913" s="93">
        <v>15653</v>
      </c>
      <c r="B913" s="86" t="s">
        <v>1876</v>
      </c>
    </row>
    <row r="914" spans="1:2" x14ac:dyDescent="0.35">
      <c r="A914" s="93">
        <v>15654</v>
      </c>
      <c r="B914" s="86" t="s">
        <v>1877</v>
      </c>
    </row>
    <row r="915" spans="1:2" x14ac:dyDescent="0.35">
      <c r="A915" s="93">
        <v>15655</v>
      </c>
      <c r="B915" s="86" t="s">
        <v>1878</v>
      </c>
    </row>
    <row r="916" spans="1:2" x14ac:dyDescent="0.35">
      <c r="A916" s="93">
        <v>15656</v>
      </c>
      <c r="B916" s="86" t="s">
        <v>1879</v>
      </c>
    </row>
    <row r="917" spans="1:2" x14ac:dyDescent="0.35">
      <c r="A917" s="93">
        <v>15657</v>
      </c>
      <c r="B917" s="86" t="s">
        <v>1880</v>
      </c>
    </row>
    <row r="918" spans="1:2" x14ac:dyDescent="0.35">
      <c r="A918" s="93">
        <v>15658</v>
      </c>
      <c r="B918" s="86" t="s">
        <v>1881</v>
      </c>
    </row>
    <row r="919" spans="1:2" x14ac:dyDescent="0.35">
      <c r="A919" s="93">
        <v>15659</v>
      </c>
      <c r="B919" s="86" t="s">
        <v>1882</v>
      </c>
    </row>
    <row r="920" spans="1:2" x14ac:dyDescent="0.35">
      <c r="A920" s="93">
        <v>15660</v>
      </c>
      <c r="B920" s="86" t="s">
        <v>1883</v>
      </c>
    </row>
    <row r="921" spans="1:2" x14ac:dyDescent="0.35">
      <c r="A921" s="93">
        <v>15661</v>
      </c>
      <c r="B921" s="86" t="s">
        <v>1884</v>
      </c>
    </row>
    <row r="922" spans="1:2" x14ac:dyDescent="0.35">
      <c r="A922" s="93">
        <v>15662</v>
      </c>
      <c r="B922" s="86" t="s">
        <v>1885</v>
      </c>
    </row>
    <row r="923" spans="1:2" x14ac:dyDescent="0.35">
      <c r="A923" s="93">
        <v>15663</v>
      </c>
      <c r="B923" s="86" t="s">
        <v>1886</v>
      </c>
    </row>
    <row r="924" spans="1:2" x14ac:dyDescent="0.35">
      <c r="A924" s="93">
        <v>15664</v>
      </c>
      <c r="B924" s="86" t="s">
        <v>1887</v>
      </c>
    </row>
    <row r="925" spans="1:2" x14ac:dyDescent="0.35">
      <c r="A925" s="93">
        <v>15665</v>
      </c>
      <c r="B925" s="86" t="s">
        <v>1888</v>
      </c>
    </row>
    <row r="926" spans="1:2" x14ac:dyDescent="0.35">
      <c r="A926" s="93">
        <v>15666</v>
      </c>
      <c r="B926" s="86" t="s">
        <v>1889</v>
      </c>
    </row>
    <row r="927" spans="1:2" x14ac:dyDescent="0.35">
      <c r="A927" s="93">
        <v>15667</v>
      </c>
      <c r="B927" s="86" t="s">
        <v>1890</v>
      </c>
    </row>
    <row r="928" spans="1:2" x14ac:dyDescent="0.35">
      <c r="A928" s="93">
        <v>15668</v>
      </c>
      <c r="B928" s="86" t="s">
        <v>1891</v>
      </c>
    </row>
    <row r="929" spans="1:2" x14ac:dyDescent="0.35">
      <c r="A929" s="93">
        <v>15669</v>
      </c>
      <c r="B929" s="86" t="s">
        <v>1892</v>
      </c>
    </row>
    <row r="930" spans="1:2" x14ac:dyDescent="0.35">
      <c r="A930" s="93">
        <v>15670</v>
      </c>
      <c r="B930" s="86" t="s">
        <v>1893</v>
      </c>
    </row>
    <row r="931" spans="1:2" x14ac:dyDescent="0.35">
      <c r="A931" s="93">
        <v>15671</v>
      </c>
      <c r="B931" s="86" t="s">
        <v>1894</v>
      </c>
    </row>
    <row r="932" spans="1:2" x14ac:dyDescent="0.35">
      <c r="A932" s="93">
        <v>15672</v>
      </c>
      <c r="B932" s="86" t="s">
        <v>1895</v>
      </c>
    </row>
    <row r="933" spans="1:2" x14ac:dyDescent="0.35">
      <c r="A933" s="93">
        <v>15673</v>
      </c>
      <c r="B933" s="86" t="s">
        <v>1896</v>
      </c>
    </row>
    <row r="934" spans="1:2" x14ac:dyDescent="0.35">
      <c r="A934" s="93">
        <v>15674</v>
      </c>
      <c r="B934" s="86" t="s">
        <v>1897</v>
      </c>
    </row>
    <row r="935" spans="1:2" x14ac:dyDescent="0.35">
      <c r="A935" s="93">
        <v>15675</v>
      </c>
      <c r="B935" s="86" t="s">
        <v>1898</v>
      </c>
    </row>
    <row r="936" spans="1:2" x14ac:dyDescent="0.35">
      <c r="A936" s="93">
        <v>15676</v>
      </c>
      <c r="B936" s="86" t="s">
        <v>1899</v>
      </c>
    </row>
    <row r="937" spans="1:2" x14ac:dyDescent="0.35">
      <c r="A937" s="93">
        <v>15677</v>
      </c>
      <c r="B937" s="86" t="s">
        <v>1900</v>
      </c>
    </row>
    <row r="938" spans="1:2" x14ac:dyDescent="0.35">
      <c r="A938" s="93">
        <v>15678</v>
      </c>
      <c r="B938" s="86" t="s">
        <v>1901</v>
      </c>
    </row>
    <row r="939" spans="1:2" x14ac:dyDescent="0.35">
      <c r="A939" s="93">
        <v>15679</v>
      </c>
      <c r="B939" s="86" t="s">
        <v>1902</v>
      </c>
    </row>
    <row r="940" spans="1:2" x14ac:dyDescent="0.35">
      <c r="A940" s="93">
        <v>15680</v>
      </c>
      <c r="B940" s="86" t="s">
        <v>1725</v>
      </c>
    </row>
    <row r="941" spans="1:2" x14ac:dyDescent="0.35">
      <c r="A941" s="93">
        <v>15681</v>
      </c>
      <c r="B941" s="86" t="s">
        <v>1726</v>
      </c>
    </row>
    <row r="942" spans="1:2" x14ac:dyDescent="0.35">
      <c r="A942" s="93">
        <v>15682</v>
      </c>
      <c r="B942" s="86" t="s">
        <v>1903</v>
      </c>
    </row>
    <row r="943" spans="1:2" x14ac:dyDescent="0.35">
      <c r="A943" s="93">
        <v>15683</v>
      </c>
      <c r="B943" s="86" t="s">
        <v>1904</v>
      </c>
    </row>
    <row r="944" spans="1:2" x14ac:dyDescent="0.35">
      <c r="A944" s="93">
        <v>15684</v>
      </c>
      <c r="B944" s="86" t="s">
        <v>1905</v>
      </c>
    </row>
    <row r="945" spans="1:2" x14ac:dyDescent="0.35">
      <c r="A945" s="93">
        <v>15685</v>
      </c>
      <c r="B945" s="86" t="s">
        <v>1906</v>
      </c>
    </row>
    <row r="946" spans="1:2" x14ac:dyDescent="0.35">
      <c r="A946" s="93">
        <v>15686</v>
      </c>
      <c r="B946" s="86" t="s">
        <v>1907</v>
      </c>
    </row>
    <row r="947" spans="1:2" x14ac:dyDescent="0.35">
      <c r="A947" s="93">
        <v>15687</v>
      </c>
      <c r="B947" s="86" t="s">
        <v>1908</v>
      </c>
    </row>
    <row r="948" spans="1:2" x14ac:dyDescent="0.35">
      <c r="A948" s="93">
        <v>15688</v>
      </c>
      <c r="B948" s="86" t="s">
        <v>1909</v>
      </c>
    </row>
    <row r="949" spans="1:2" x14ac:dyDescent="0.35">
      <c r="A949" s="93">
        <v>15690</v>
      </c>
      <c r="B949" s="86" t="s">
        <v>1910</v>
      </c>
    </row>
    <row r="950" spans="1:2" x14ac:dyDescent="0.35">
      <c r="A950" s="93">
        <v>15691</v>
      </c>
      <c r="B950" s="86" t="s">
        <v>1911</v>
      </c>
    </row>
    <row r="951" spans="1:2" x14ac:dyDescent="0.35">
      <c r="A951" s="93">
        <v>15692</v>
      </c>
      <c r="B951" s="86" t="s">
        <v>1912</v>
      </c>
    </row>
    <row r="952" spans="1:2" x14ac:dyDescent="0.35">
      <c r="A952" s="93">
        <v>15693</v>
      </c>
      <c r="B952" s="86" t="s">
        <v>1913</v>
      </c>
    </row>
    <row r="953" spans="1:2" x14ac:dyDescent="0.35">
      <c r="A953" s="93">
        <v>15694</v>
      </c>
      <c r="B953" s="86" t="s">
        <v>1914</v>
      </c>
    </row>
    <row r="954" spans="1:2" x14ac:dyDescent="0.35">
      <c r="A954" s="93">
        <v>15695</v>
      </c>
      <c r="B954" s="86" t="s">
        <v>1915</v>
      </c>
    </row>
    <row r="955" spans="1:2" x14ac:dyDescent="0.35">
      <c r="A955" s="93">
        <v>17000</v>
      </c>
      <c r="B955" s="86" t="s">
        <v>1916</v>
      </c>
    </row>
    <row r="956" spans="1:2" x14ac:dyDescent="0.35">
      <c r="A956" s="93">
        <v>17001</v>
      </c>
      <c r="B956" s="86" t="s">
        <v>1917</v>
      </c>
    </row>
    <row r="957" spans="1:2" x14ac:dyDescent="0.35">
      <c r="A957" s="93">
        <v>17100</v>
      </c>
      <c r="B957" s="86" t="s">
        <v>1918</v>
      </c>
    </row>
    <row r="958" spans="1:2" x14ac:dyDescent="0.35">
      <c r="A958" s="93">
        <v>17101</v>
      </c>
      <c r="B958" s="86" t="s">
        <v>1919</v>
      </c>
    </row>
    <row r="959" spans="1:2" x14ac:dyDescent="0.35">
      <c r="A959" s="93">
        <v>17102</v>
      </c>
      <c r="B959" s="86" t="s">
        <v>1545</v>
      </c>
    </row>
    <row r="960" spans="1:2" x14ac:dyDescent="0.35">
      <c r="A960" s="93">
        <v>17103</v>
      </c>
      <c r="B960" s="86" t="s">
        <v>1920</v>
      </c>
    </row>
    <row r="961" spans="1:2" x14ac:dyDescent="0.35">
      <c r="A961" s="93">
        <v>17104</v>
      </c>
      <c r="B961" s="86" t="s">
        <v>1921</v>
      </c>
    </row>
    <row r="962" spans="1:2" x14ac:dyDescent="0.35">
      <c r="A962" s="93">
        <v>17105</v>
      </c>
      <c r="B962" s="86" t="s">
        <v>1922</v>
      </c>
    </row>
    <row r="963" spans="1:2" x14ac:dyDescent="0.35">
      <c r="A963" s="93">
        <v>17106</v>
      </c>
      <c r="B963" s="86" t="s">
        <v>1923</v>
      </c>
    </row>
    <row r="964" spans="1:2" x14ac:dyDescent="0.35">
      <c r="A964" s="93">
        <v>17107</v>
      </c>
      <c r="B964" s="86" t="s">
        <v>1924</v>
      </c>
    </row>
    <row r="965" spans="1:2" x14ac:dyDescent="0.35">
      <c r="A965" s="93">
        <v>17108</v>
      </c>
      <c r="B965" s="86" t="s">
        <v>1925</v>
      </c>
    </row>
    <row r="966" spans="1:2" x14ac:dyDescent="0.35">
      <c r="A966" s="93">
        <v>17109</v>
      </c>
      <c r="B966" s="86" t="s">
        <v>1926</v>
      </c>
    </row>
    <row r="967" spans="1:2" x14ac:dyDescent="0.35">
      <c r="A967" s="93">
        <v>17110</v>
      </c>
      <c r="B967" s="86" t="s">
        <v>1927</v>
      </c>
    </row>
    <row r="968" spans="1:2" x14ac:dyDescent="0.35">
      <c r="A968" s="93">
        <v>17111</v>
      </c>
      <c r="B968" s="86" t="s">
        <v>1928</v>
      </c>
    </row>
    <row r="969" spans="1:2" x14ac:dyDescent="0.35">
      <c r="A969" s="93">
        <v>17112</v>
      </c>
      <c r="B969" s="86" t="s">
        <v>1929</v>
      </c>
    </row>
    <row r="970" spans="1:2" x14ac:dyDescent="0.35">
      <c r="A970" s="93">
        <v>17113</v>
      </c>
      <c r="B970" s="86" t="s">
        <v>1930</v>
      </c>
    </row>
    <row r="971" spans="1:2" x14ac:dyDescent="0.35">
      <c r="A971" s="93">
        <v>17114</v>
      </c>
      <c r="B971" s="86" t="s">
        <v>1931</v>
      </c>
    </row>
    <row r="972" spans="1:2" x14ac:dyDescent="0.35">
      <c r="A972" s="93">
        <v>17115</v>
      </c>
      <c r="B972" s="86" t="s">
        <v>1932</v>
      </c>
    </row>
    <row r="973" spans="1:2" x14ac:dyDescent="0.35">
      <c r="A973" s="93">
        <v>17116</v>
      </c>
      <c r="B973" s="86" t="s">
        <v>1933</v>
      </c>
    </row>
    <row r="974" spans="1:2" x14ac:dyDescent="0.35">
      <c r="A974" s="93">
        <v>17117</v>
      </c>
      <c r="B974" s="86" t="s">
        <v>1934</v>
      </c>
    </row>
    <row r="975" spans="1:2" x14ac:dyDescent="0.35">
      <c r="A975" s="93">
        <v>17118</v>
      </c>
      <c r="B975" s="86" t="s">
        <v>1935</v>
      </c>
    </row>
    <row r="976" spans="1:2" x14ac:dyDescent="0.35">
      <c r="A976" s="93">
        <v>17119</v>
      </c>
      <c r="B976" s="86" t="s">
        <v>1936</v>
      </c>
    </row>
    <row r="977" spans="1:2" x14ac:dyDescent="0.35">
      <c r="A977" s="93">
        <v>17150</v>
      </c>
      <c r="B977" s="86" t="s">
        <v>1937</v>
      </c>
    </row>
    <row r="978" spans="1:2" x14ac:dyDescent="0.35">
      <c r="A978" s="93">
        <v>17170</v>
      </c>
      <c r="B978" s="86" t="s">
        <v>1938</v>
      </c>
    </row>
    <row r="979" spans="1:2" x14ac:dyDescent="0.35">
      <c r="A979" s="93">
        <v>17180</v>
      </c>
      <c r="B979" s="86" t="s">
        <v>1939</v>
      </c>
    </row>
    <row r="980" spans="1:2" x14ac:dyDescent="0.35">
      <c r="A980" s="93">
        <v>17200</v>
      </c>
      <c r="B980" s="86" t="s">
        <v>1940</v>
      </c>
    </row>
    <row r="981" spans="1:2" x14ac:dyDescent="0.35">
      <c r="A981" s="93">
        <v>17300</v>
      </c>
      <c r="B981" s="86" t="s">
        <v>1941</v>
      </c>
    </row>
    <row r="982" spans="1:2" x14ac:dyDescent="0.35">
      <c r="A982" s="93">
        <v>17301</v>
      </c>
      <c r="B982" s="86" t="s">
        <v>1941</v>
      </c>
    </row>
    <row r="983" spans="1:2" x14ac:dyDescent="0.35">
      <c r="A983" s="93">
        <v>17320</v>
      </c>
      <c r="B983" s="86" t="s">
        <v>1942</v>
      </c>
    </row>
    <row r="984" spans="1:2" x14ac:dyDescent="0.35">
      <c r="A984" s="93">
        <v>17400</v>
      </c>
      <c r="B984" s="86" t="s">
        <v>1943</v>
      </c>
    </row>
    <row r="985" spans="1:2" x14ac:dyDescent="0.35">
      <c r="A985" s="93">
        <v>17998</v>
      </c>
      <c r="B985" s="86" t="s">
        <v>1944</v>
      </c>
    </row>
    <row r="986" spans="1:2" x14ac:dyDescent="0.35">
      <c r="A986" s="93">
        <v>18001</v>
      </c>
      <c r="B986" s="86" t="s">
        <v>1945</v>
      </c>
    </row>
    <row r="987" spans="1:2" x14ac:dyDescent="0.35">
      <c r="A987" s="93">
        <v>18002</v>
      </c>
      <c r="B987" s="86" t="s">
        <v>1946</v>
      </c>
    </row>
    <row r="988" spans="1:2" x14ac:dyDescent="0.35">
      <c r="A988" s="93">
        <v>18003</v>
      </c>
      <c r="B988" s="86" t="s">
        <v>1947</v>
      </c>
    </row>
    <row r="989" spans="1:2" x14ac:dyDescent="0.35">
      <c r="A989" s="93">
        <v>18004</v>
      </c>
      <c r="B989" s="86" t="s">
        <v>1948</v>
      </c>
    </row>
    <row r="990" spans="1:2" x14ac:dyDescent="0.35">
      <c r="A990" s="93">
        <v>18005</v>
      </c>
      <c r="B990" s="86" t="s">
        <v>1949</v>
      </c>
    </row>
    <row r="991" spans="1:2" x14ac:dyDescent="0.35">
      <c r="A991" s="93">
        <v>18006</v>
      </c>
      <c r="B991" s="86" t="s">
        <v>1950</v>
      </c>
    </row>
    <row r="992" spans="1:2" x14ac:dyDescent="0.35">
      <c r="A992" s="93">
        <v>18007</v>
      </c>
      <c r="B992" s="86" t="s">
        <v>1951</v>
      </c>
    </row>
    <row r="993" spans="1:2" x14ac:dyDescent="0.35">
      <c r="A993" s="93">
        <v>18008</v>
      </c>
      <c r="B993" s="86" t="s">
        <v>1952</v>
      </c>
    </row>
    <row r="994" spans="1:2" x14ac:dyDescent="0.35">
      <c r="A994" s="93">
        <v>18009</v>
      </c>
      <c r="B994" s="86" t="s">
        <v>1953</v>
      </c>
    </row>
    <row r="995" spans="1:2" x14ac:dyDescent="0.35">
      <c r="A995" s="93">
        <v>18010</v>
      </c>
      <c r="B995" s="86" t="s">
        <v>1954</v>
      </c>
    </row>
    <row r="996" spans="1:2" x14ac:dyDescent="0.35">
      <c r="A996" s="93">
        <v>18011</v>
      </c>
      <c r="B996" s="86" t="s">
        <v>1955</v>
      </c>
    </row>
    <row r="997" spans="1:2" x14ac:dyDescent="0.35">
      <c r="A997" s="93">
        <v>18012</v>
      </c>
      <c r="B997" s="86" t="s">
        <v>1956</v>
      </c>
    </row>
    <row r="998" spans="1:2" x14ac:dyDescent="0.35">
      <c r="A998" s="93">
        <v>18013</v>
      </c>
      <c r="B998" s="86" t="s">
        <v>1957</v>
      </c>
    </row>
    <row r="999" spans="1:2" x14ac:dyDescent="0.35">
      <c r="A999" s="93">
        <v>18014</v>
      </c>
      <c r="B999" s="86" t="s">
        <v>1958</v>
      </c>
    </row>
    <row r="1000" spans="1:2" x14ac:dyDescent="0.35">
      <c r="A1000" s="93">
        <v>18015</v>
      </c>
      <c r="B1000" s="86" t="s">
        <v>1959</v>
      </c>
    </row>
    <row r="1001" spans="1:2" x14ac:dyDescent="0.35">
      <c r="A1001" s="93">
        <v>18016</v>
      </c>
      <c r="B1001" s="86" t="s">
        <v>1960</v>
      </c>
    </row>
    <row r="1002" spans="1:2" x14ac:dyDescent="0.35">
      <c r="A1002" s="93">
        <v>18017</v>
      </c>
      <c r="B1002" s="86" t="s">
        <v>1961</v>
      </c>
    </row>
    <row r="1003" spans="1:2" x14ac:dyDescent="0.35">
      <c r="A1003" s="93">
        <v>18018</v>
      </c>
      <c r="B1003" s="86" t="s">
        <v>1962</v>
      </c>
    </row>
  </sheetData>
  <autoFilter ref="A1:B1003" xr:uid="{11F74404-25C4-47F7-885F-44D32755FC3C}"/>
  <pageMargins left="0.7" right="0.7" top="0.75" bottom="0.75" header="0.3" footer="0.3"/>
  <customProperties>
    <customPr name="_pios_id" r:id="rId1"/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December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Khalid</dc:creator>
  <cp:lastModifiedBy>JAMES Tyra</cp:lastModifiedBy>
  <dcterms:created xsi:type="dcterms:W3CDTF">2022-06-10T10:05:12Z</dcterms:created>
  <dcterms:modified xsi:type="dcterms:W3CDTF">2023-01-25T23:30:09Z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