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13_ncr:1_{3EBCF959-800E-46AB-B303-EA7BF19499D1}" xr6:coauthVersionLast="47" xr6:coauthVersionMax="47" xr10:uidLastSave="{00000000-0000-0000-0000-000000000000}"/>
  <bookViews>
    <workbookView xWindow="-120" yWindow="-120" windowWidth="20730" windowHeight="11160" xr2:uid="{1822EF4D-B254-40D4-B000-B4FA95D3CDEA}"/>
  </bookViews>
  <sheets>
    <sheet name="June 22" sheetId="1" r:id="rId1"/>
    <sheet name="Center Balance" sheetId="2" r:id="rId2"/>
    <sheet name="GL007-Account Balance Inquiry B" sheetId="3" r:id="rId3"/>
    <sheet name="2022" sheetId="4" r:id="rId4"/>
    <sheet name="Center Name" sheetId="5" r:id="rId5"/>
  </sheets>
  <definedNames>
    <definedName name="_xlnm._FilterDatabase" localSheetId="3" hidden="1">'2022'!$A$1:$AF$7</definedName>
    <definedName name="_xlnm._FilterDatabase" localSheetId="4" hidden="1">'Center Name'!$A$1:$B$531</definedName>
    <definedName name="_xlnm._FilterDatabase" localSheetId="0" hidden="1">'June 22'!$A$8:$O$177</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7" i="1" l="1"/>
  <c r="M44" i="1"/>
  <c r="C15" i="2"/>
  <c r="D15" i="2"/>
  <c r="M36" i="1"/>
  <c r="M37" i="1"/>
  <c r="C14" i="2"/>
  <c r="D14" i="2"/>
  <c r="M13" i="1"/>
  <c r="M14" i="1"/>
  <c r="M18" i="1"/>
  <c r="M22" i="1"/>
  <c r="M12" i="1"/>
  <c r="M30" i="1"/>
  <c r="M31" i="1"/>
  <c r="M32" i="1"/>
  <c r="M33" i="1"/>
  <c r="M34" i="1"/>
  <c r="M35" i="1"/>
  <c r="M38" i="1"/>
  <c r="M39" i="1"/>
  <c r="M42" i="1"/>
  <c r="M48" i="1"/>
  <c r="M51" i="1"/>
  <c r="M52" i="1"/>
  <c r="M62" i="1"/>
  <c r="M64" i="1"/>
  <c r="M90" i="1"/>
  <c r="M99" i="1"/>
  <c r="M105" i="1"/>
  <c r="M111" i="1"/>
  <c r="M123" i="1"/>
  <c r="M124" i="1"/>
  <c r="M133" i="1"/>
  <c r="M147" i="1"/>
  <c r="M149" i="1"/>
  <c r="M152" i="1"/>
  <c r="M154" i="1"/>
  <c r="M156" i="1"/>
  <c r="M159" i="1"/>
  <c r="M161" i="1"/>
  <c r="M163" i="1"/>
  <c r="M164" i="1"/>
  <c r="M166" i="1"/>
  <c r="M167" i="1"/>
  <c r="M169" i="1"/>
  <c r="M170" i="1"/>
  <c r="M177" i="1"/>
  <c r="C13" i="2"/>
  <c r="D13" i="2"/>
  <c r="C12" i="2"/>
  <c r="D12" i="2"/>
  <c r="C11" i="2"/>
  <c r="D11" i="2"/>
  <c r="C10" i="2"/>
  <c r="D10" i="2"/>
  <c r="C9" i="2"/>
  <c r="D9" i="2"/>
  <c r="C8" i="2"/>
  <c r="D8" i="2"/>
  <c r="C7" i="2"/>
  <c r="D7" i="2"/>
  <c r="C6" i="2"/>
  <c r="D6" i="2"/>
  <c r="C5" i="2"/>
  <c r="D5" i="2"/>
  <c r="C4" i="2"/>
  <c r="D4" i="2"/>
  <c r="C3" i="2"/>
  <c r="D3" i="2"/>
  <c r="C2" i="2"/>
  <c r="D2" i="2"/>
  <c r="C16" i="2"/>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0" i="1"/>
  <c r="C11" i="1"/>
  <c r="C12" i="1"/>
  <c r="C13" i="1"/>
  <c r="C14" i="1"/>
  <c r="C15" i="1"/>
  <c r="C16" i="1"/>
  <c r="C17" i="1"/>
  <c r="C18" i="1"/>
  <c r="C19" i="1"/>
  <c r="C20" i="1"/>
  <c r="C21" i="1"/>
  <c r="C22" i="1"/>
  <c r="C23" i="1"/>
  <c r="C24" i="1"/>
  <c r="C9" i="1"/>
  <c r="K172" i="1"/>
  <c r="K160" i="1"/>
  <c r="K165" i="1"/>
  <c r="K171" i="1"/>
  <c r="K174" i="1"/>
  <c r="K173" i="1"/>
  <c r="K168" i="1"/>
</calcChain>
</file>

<file path=xl/sharedStrings.xml><?xml version="1.0" encoding="utf-8"?>
<sst xmlns="http://schemas.openxmlformats.org/spreadsheetml/2006/main" count="2926" uniqueCount="1476">
  <si>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</si>
  <si>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</si>
  <si>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</si>
  <si>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</si>
  <si>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</si>
  <si>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</si>
  <si>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</si>
  <si>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</si>
  <si>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</si>
  <si>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</si>
  <si>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</si>
  <si>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</si>
  <si>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</si>
  <si>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</si>
  <si>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</si>
  <si>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</si>
  <si>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</si>
  <si>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</si>
  <si>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</si>
  <si>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</si>
  <si>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Bumo</t>
  </si>
  <si>
    <t>C.20127900</t>
  </si>
  <si>
    <t>Not open yet, 1 year after RCD</t>
  </si>
  <si>
    <t>Fashion Square</t>
  </si>
  <si>
    <t>Lovisa</t>
  </si>
  <si>
    <t>C20367500</t>
  </si>
  <si>
    <t>AR Offset-Debit needed</t>
  </si>
  <si>
    <t>New York &amp; Co.</t>
  </si>
  <si>
    <t>C.203667500</t>
  </si>
  <si>
    <t>Re-class from Ops</t>
  </si>
  <si>
    <t>California Fish</t>
  </si>
  <si>
    <t>C.20330700</t>
  </si>
  <si>
    <t>FSU7</t>
  </si>
  <si>
    <t>Remaining $20K is for HVAC reimbursement, no expiration on the remaining $20K, see lease sec 27.28</t>
  </si>
  <si>
    <t>Garden State Plaza</t>
  </si>
  <si>
    <t>Old Navy</t>
  </si>
  <si>
    <t>Arena Stem</t>
  </si>
  <si>
    <t>Mission Valley</t>
  </si>
  <si>
    <t>F21Red</t>
  </si>
  <si>
    <t>C. 20362300</t>
  </si>
  <si>
    <t xml:space="preserve"> Life of the lease</t>
  </si>
  <si>
    <t>Cava</t>
  </si>
  <si>
    <t>C.20373300</t>
  </si>
  <si>
    <t>FSU17</t>
  </si>
  <si>
    <t>1 year after RCD. Amendment No.1 dated 02/27/2020 amended the TA amount from $218,900 to $229,083.</t>
  </si>
  <si>
    <t>Pesto Italian Craft Kitchen</t>
  </si>
  <si>
    <t>FSU16</t>
  </si>
  <si>
    <t>1 year after RCD.</t>
  </si>
  <si>
    <t>Havana Grill</t>
  </si>
  <si>
    <t>FSU19</t>
  </si>
  <si>
    <t>Not open yet. 1 year after RCD.</t>
  </si>
  <si>
    <t>USE Credi Union</t>
  </si>
  <si>
    <t>FSU20</t>
  </si>
  <si>
    <t>Not open yet. 2 years after required opening date (7/1/21).</t>
  </si>
  <si>
    <t>life of the lease</t>
  </si>
  <si>
    <t>Oakridge</t>
  </si>
  <si>
    <t>C.20359900</t>
  </si>
  <si>
    <t>UFC Gym</t>
  </si>
  <si>
    <t>Topanga</t>
  </si>
  <si>
    <t>Pinstripes</t>
  </si>
  <si>
    <t>C.20309700</t>
  </si>
  <si>
    <t>Reformation</t>
  </si>
  <si>
    <t>C.20310200</t>
  </si>
  <si>
    <t>1 year after RCD</t>
  </si>
  <si>
    <t>Lucid USA, Inc.</t>
  </si>
  <si>
    <t>UCSD</t>
  </si>
  <si>
    <t>N/A</t>
  </si>
  <si>
    <t>Life of the lease</t>
  </si>
  <si>
    <t>UTC Development</t>
  </si>
  <si>
    <t>Johnny Was</t>
  </si>
  <si>
    <t>18 months after RCD, will reverse</t>
  </si>
  <si>
    <t>Quay</t>
  </si>
  <si>
    <t>Superdry</t>
  </si>
  <si>
    <t>2 years after RCD, will reverse</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</si>
  <si>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</si>
  <si>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</si>
  <si>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</si>
  <si>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</si>
  <si>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</si>
  <si>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</si>
  <si>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</si>
  <si>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</si>
  <si>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</si>
  <si>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</si>
  <si>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</si>
  <si>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</si>
  <si>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</si>
  <si>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</si>
  <si>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</si>
  <si>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</si>
  <si>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</si>
  <si>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</si>
  <si>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</si>
  <si>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</si>
  <si>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</si>
  <si>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</si>
  <si>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</si>
  <si>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</si>
  <si>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</si>
  <si>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</si>
  <si>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</si>
  <si>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</si>
  <si>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</si>
  <si>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</si>
  <si>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</si>
  <si>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</si>
  <si>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</si>
  <si>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</si>
  <si>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</si>
  <si>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</si>
  <si>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</si>
  <si>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</si>
  <si>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</si>
  <si>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</si>
  <si>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</si>
  <si>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</si>
  <si>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</si>
  <si>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</si>
  <si>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</si>
  <si>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</si>
  <si>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</si>
  <si>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</si>
  <si>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</si>
  <si>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</si>
  <si>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</si>
  <si>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</si>
  <si>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</si>
  <si>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</si>
  <si>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</si>
  <si>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</si>
  <si>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</si>
  <si>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</si>
  <si>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</si>
  <si>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</si>
  <si>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</si>
  <si>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</si>
  <si>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</si>
  <si>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</si>
  <si>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</si>
  <si>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</si>
  <si>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</si>
  <si>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</si>
  <si>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</si>
  <si>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</si>
  <si>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</si>
  <si>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</si>
  <si>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</si>
  <si>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</si>
  <si>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</si>
  <si>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</si>
  <si>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</si>
  <si>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</si>
  <si>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</si>
  <si>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</si>
  <si>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</si>
  <si>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</si>
  <si>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</si>
  <si>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</si>
  <si>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</si>
  <si>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</si>
  <si>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</si>
  <si>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</si>
  <si>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</si>
  <si>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</si>
  <si>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</si>
  <si>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</si>
  <si>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</si>
  <si>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</si>
  <si>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</si>
  <si>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</si>
  <si>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</si>
  <si>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</si>
  <si>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</si>
  <si>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Haidailao</t>
  </si>
  <si>
    <t>Shuck House</t>
  </si>
  <si>
    <t>FC12</t>
  </si>
  <si>
    <t>Invisalign</t>
  </si>
  <si>
    <t>terminated lease</t>
  </si>
  <si>
    <t>Honeymee</t>
  </si>
  <si>
    <t>AT&amp;T Mobility</t>
  </si>
  <si>
    <t>Leaff Waffle</t>
  </si>
  <si>
    <t>TAD AR Offset</t>
  </si>
  <si>
    <t>C.20108700</t>
  </si>
  <si>
    <t>A9</t>
  </si>
  <si>
    <t>Anne Fontaine</t>
  </si>
  <si>
    <t>f</t>
  </si>
  <si>
    <t>Valley Fair</t>
  </si>
  <si>
    <t>Honey Birdette</t>
  </si>
  <si>
    <t>B301</t>
  </si>
  <si>
    <t>Del Frisco's Double</t>
  </si>
  <si>
    <t>Shake Shack</t>
  </si>
  <si>
    <t>Q4 Accrual</t>
  </si>
  <si>
    <t>APM Monaco</t>
  </si>
  <si>
    <t>CoCo Fresh Tea and Juice</t>
  </si>
  <si>
    <t>Gorjana</t>
  </si>
  <si>
    <t>SomiSomi Goldfish Waffle Cone</t>
  </si>
  <si>
    <t>Jimmy Cho</t>
  </si>
  <si>
    <t>Cole Haan</t>
  </si>
  <si>
    <t>King's Fish House</t>
  </si>
  <si>
    <t>Rodd &amp; Gunn New Zealand</t>
  </si>
  <si>
    <t>AR offset</t>
  </si>
  <si>
    <t>PlayLive Nation</t>
  </si>
  <si>
    <t>Vietnoms</t>
  </si>
  <si>
    <t>Daniel Wellington</t>
  </si>
  <si>
    <t>Tiffany &amp; Co</t>
  </si>
  <si>
    <t>Anthropologie</t>
  </si>
  <si>
    <t>fm2050</t>
  </si>
  <si>
    <t>Urban Outfitters</t>
  </si>
  <si>
    <t>Chanel</t>
  </si>
  <si>
    <t>GoldenGoose</t>
  </si>
  <si>
    <t>Indochino</t>
  </si>
  <si>
    <t>Not Open, 3 years after RCD</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</si>
  <si>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</si>
  <si>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</si>
  <si>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</si>
  <si>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</si>
  <si>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</si>
  <si>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</si>
  <si>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</si>
  <si>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</si>
  <si>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</si>
  <si>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</si>
  <si>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</si>
  <si>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</si>
  <si>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</si>
  <si>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</si>
  <si>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</si>
  <si>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</si>
  <si>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</si>
  <si>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</si>
  <si>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</si>
  <si>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</si>
  <si>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</si>
  <si>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Lady M Cake</t>
  </si>
  <si>
    <t>Dyson</t>
  </si>
  <si>
    <t>Rooster&amp;Rice</t>
  </si>
  <si>
    <t>B331</t>
  </si>
  <si>
    <t>Innisfree</t>
  </si>
  <si>
    <t>A52</t>
  </si>
  <si>
    <t>Capital One</t>
  </si>
  <si>
    <t>A155</t>
  </si>
  <si>
    <t>Lucid Motors</t>
  </si>
  <si>
    <t>Opened</t>
  </si>
  <si>
    <t>Peloton</t>
  </si>
  <si>
    <t>Gucci</t>
  </si>
  <si>
    <t>L.00929574</t>
  </si>
  <si>
    <t xml:space="preserve">Gucci </t>
  </si>
  <si>
    <t>Lease Inducement</t>
  </si>
  <si>
    <t>Aesop</t>
  </si>
  <si>
    <t>Panerai</t>
  </si>
  <si>
    <t xml:space="preserve"> Psycho Bunny</t>
  </si>
  <si>
    <t>L.00932375</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</si>
  <si>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</si>
  <si>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</si>
  <si>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</si>
  <si>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</si>
  <si>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</si>
  <si>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</si>
  <si>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</si>
  <si>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</si>
  <si>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</si>
  <si>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</si>
  <si>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</si>
  <si>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</si>
  <si>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</si>
  <si>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</si>
  <si>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</si>
  <si>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</si>
  <si>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</si>
  <si>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</si>
  <si>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</si>
  <si>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C.56315502</t>
  </si>
  <si>
    <t xml:space="preserve"> </t>
  </si>
  <si>
    <t>Subtotal</t>
  </si>
  <si>
    <t>Business
Unit</t>
  </si>
  <si>
    <t>Var</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</si>
  <si>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</si>
  <si>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</si>
  <si>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</si>
  <si>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</si>
  <si>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</si>
  <si>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</si>
  <si>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</si>
  <si>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</si>
  <si>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</si>
  <si>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</si>
  <si>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</si>
  <si>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</si>
  <si>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</si>
  <si>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</si>
  <si>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</si>
  <si>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</si>
  <si>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</si>
  <si>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</si>
  <si>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</si>
  <si>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</si>
  <si>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</si>
  <si>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</si>
  <si>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</si>
  <si>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</si>
  <si>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</si>
  <si>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</si>
  <si>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</si>
  <si>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</si>
  <si>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</si>
  <si>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</si>
  <si>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</si>
  <si>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</si>
  <si>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</si>
  <si>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</si>
  <si>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</si>
  <si>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</si>
  <si>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</si>
  <si>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</si>
  <si>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</si>
  <si>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</si>
  <si>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</si>
  <si>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</si>
  <si>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</si>
  <si>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</si>
  <si>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</si>
  <si>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</si>
  <si>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</si>
  <si>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</si>
  <si>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</si>
  <si>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</si>
  <si>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</si>
  <si>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</si>
  <si>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</si>
  <si>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</si>
  <si>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</si>
  <si>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</si>
  <si>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</si>
  <si>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</si>
  <si>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</si>
  <si>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</si>
  <si>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</si>
  <si>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</si>
  <si>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</si>
  <si>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</si>
  <si>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</si>
  <si>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</si>
  <si>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</si>
  <si>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</si>
  <si>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</si>
  <si>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</si>
  <si>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</si>
  <si>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</si>
  <si>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</si>
  <si>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</si>
  <si>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</si>
  <si>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</si>
  <si>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</si>
  <si>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</si>
  <si>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</si>
  <si>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</si>
  <si>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</si>
  <si>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</si>
  <si>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</si>
  <si>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</si>
  <si>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</si>
  <si>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</si>
  <si>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</si>
  <si>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</si>
  <si>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</si>
  <si>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</si>
  <si>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</si>
  <si>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</si>
  <si>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</si>
  <si>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</si>
  <si>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</si>
  <si>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</si>
  <si>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</si>
  <si>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</si>
  <si>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</si>
  <si>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</si>
  <si>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</si>
  <si>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</si>
  <si>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</si>
  <si>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</si>
  <si>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</si>
  <si>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</si>
  <si>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</si>
  <si>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</si>
  <si>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</si>
  <si>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</si>
  <si>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</si>
  <si>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</si>
  <si>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</si>
  <si>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</si>
  <si>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</si>
  <si>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</si>
  <si>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</si>
  <si>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</si>
  <si>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</si>
  <si>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</si>
  <si>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</si>
  <si>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</si>
  <si>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</si>
  <si>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</si>
  <si>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</si>
  <si>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</si>
  <si>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</si>
  <si>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</si>
  <si>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</si>
  <si>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</si>
  <si>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</si>
  <si>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</si>
  <si>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</si>
  <si>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</si>
  <si>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</si>
  <si>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</si>
  <si>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</si>
  <si>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</si>
  <si>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</si>
  <si>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</si>
  <si>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</si>
  <si>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</si>
  <si>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</si>
  <si>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</si>
  <si>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</si>
  <si>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</si>
  <si>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</si>
  <si>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</si>
  <si>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</si>
  <si>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</si>
  <si>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</si>
  <si>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</si>
  <si>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</si>
  <si>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</si>
  <si>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</si>
  <si>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</si>
  <si>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</si>
  <si>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</si>
  <si>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</si>
  <si>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</si>
  <si>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</si>
  <si>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</si>
  <si>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</si>
  <si>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</si>
  <si>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</si>
  <si>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</si>
  <si>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</si>
  <si>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</si>
  <si>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</si>
  <si>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</si>
  <si>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</si>
  <si>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</si>
  <si>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</si>
  <si>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</si>
  <si>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</si>
  <si>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</si>
  <si>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</si>
  <si>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</si>
  <si>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</si>
  <si>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</si>
  <si>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</si>
  <si>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</si>
  <si>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</si>
  <si>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</si>
  <si>
    <t>TA-LULULEMON-GSPDEV-FNL</t>
  </si>
  <si>
    <t>TA - Pesto Italian - MVC</t>
  </si>
  <si>
    <t>TA-PESTO-MVC DEV-FINAL</t>
  </si>
  <si>
    <t>Pesto MV, LLC</t>
  </si>
  <si>
    <t>RN</t>
  </si>
  <si>
    <t>U.1650 - Dejaun Jewelers</t>
  </si>
  <si>
    <t>SCASTRO</t>
  </si>
  <si>
    <t>TA-LivingSpaces-OAK</t>
  </si>
  <si>
    <t>Living Spaces Furniture</t>
  </si>
  <si>
    <t>TA-LIVINGSPACE-OAK-FINAL</t>
  </si>
  <si>
    <t>Living Spaces Furniture, LLC</t>
  </si>
  <si>
    <t>Active</t>
  </si>
  <si>
    <t>12235 - Garden State Plaza</t>
  </si>
  <si>
    <t>12253 - Mission Valley</t>
  </si>
  <si>
    <t>12293 - UTC</t>
  </si>
  <si>
    <t>12359 - UTC Development</t>
  </si>
  <si>
    <t>12361 - WTC Development</t>
  </si>
  <si>
    <t>15648 - Westfield Fulton Center LLC</t>
  </si>
  <si>
    <t>12211 - Century City</t>
  </si>
  <si>
    <t>12230 - Culver City Mall LP</t>
  </si>
  <si>
    <t>12291 - Topanga</t>
  </si>
  <si>
    <t>12297 - Valley Fair</t>
  </si>
  <si>
    <t>12360 - VF Development</t>
  </si>
  <si>
    <t>12363 - Century City Development</t>
  </si>
  <si>
    <t>12229 - Fashion Square</t>
  </si>
  <si>
    <t>12266 - Oakridge</t>
  </si>
  <si>
    <t>BOT Status</t>
  </si>
  <si>
    <t>No records found in E1</t>
  </si>
  <si>
    <t>Date is not expired yet</t>
  </si>
  <si>
    <t>Critical date Updated successfully</t>
  </si>
  <si>
    <t>Multiple records found with space OR Unit number not available in this file</t>
  </si>
  <si>
    <t>BOT has added the new tenant</t>
  </si>
  <si>
    <t>Co</t>
  </si>
  <si>
    <t>Name</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</si>
  <si>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</si>
  <si>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</si>
  <si>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</si>
  <si>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</si>
  <si>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</si>
  <si>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</si>
  <si>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</si>
  <si>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</si>
  <si>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</si>
  <si>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</si>
  <si>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</si>
  <si>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</si>
  <si>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</si>
  <si>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</si>
  <si>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</si>
  <si>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</si>
  <si>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</si>
  <si>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</si>
  <si>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</si>
  <si>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</si>
  <si>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</si>
  <si>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</si>
  <si>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</si>
  <si>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</si>
  <si>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</si>
  <si>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</si>
  <si>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</si>
  <si>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</si>
  <si>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</si>
  <si>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</si>
  <si>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</si>
  <si>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</si>
  <si>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</si>
  <si>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</si>
  <si>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</si>
  <si>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</si>
  <si>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</si>
  <si>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</si>
  <si>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</si>
  <si>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</si>
  <si>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</si>
  <si>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</si>
  <si>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</si>
  <si>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</si>
  <si>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</si>
  <si>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</si>
  <si>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</si>
  <si>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</si>
  <si>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</si>
  <si>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</si>
  <si>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</si>
  <si>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</si>
  <si>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</si>
  <si>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</si>
  <si>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</si>
  <si>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</si>
  <si>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</si>
  <si>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</si>
  <si>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</si>
  <si>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</si>
  <si>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</si>
  <si>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</si>
  <si>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Culver City Mall LP</t>
  </si>
  <si>
    <t>Culver City Office</t>
  </si>
  <si>
    <t>Fox Valley</t>
  </si>
  <si>
    <t>Franklin Park</t>
  </si>
  <si>
    <t>Galleria at Roseville</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</si>
  <si>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</si>
  <si>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</si>
  <si>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</si>
  <si>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</si>
  <si>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</si>
  <si>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</si>
  <si>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</si>
  <si>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</si>
  <si>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</si>
  <si>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</si>
  <si>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</si>
  <si>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</si>
  <si>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</si>
  <si>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</si>
  <si>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</si>
  <si>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</si>
  <si>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</si>
  <si>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</si>
  <si>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</si>
  <si>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</si>
  <si>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</si>
  <si>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</si>
  <si>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</si>
  <si>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</si>
  <si>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</si>
  <si>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</si>
  <si>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</si>
  <si>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</si>
  <si>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</si>
  <si>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Old Orchard</t>
  </si>
  <si>
    <t>Old Orchard Office</t>
  </si>
  <si>
    <t>Palm Desert</t>
  </si>
  <si>
    <t>Parkway</t>
  </si>
  <si>
    <t>Plaza Bonita</t>
  </si>
  <si>
    <t>Plaza Bonita-Mervyn's</t>
  </si>
  <si>
    <t>Plaza Bonita II LP</t>
  </si>
  <si>
    <t>Carlsbad</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</si>
  <si>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</si>
  <si>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</si>
  <si>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</si>
  <si>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</si>
  <si>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</si>
  <si>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</si>
  <si>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</si>
  <si>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</si>
  <si>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</si>
  <si>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</si>
  <si>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</si>
  <si>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</si>
  <si>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Siesta Key</t>
  </si>
  <si>
    <t>Southlake</t>
  </si>
  <si>
    <t>Southpark</t>
  </si>
  <si>
    <t>Sunrise</t>
  </si>
  <si>
    <t>Trumbull</t>
  </si>
  <si>
    <t>UTC</t>
  </si>
  <si>
    <t>Valencia</t>
  </si>
  <si>
    <t>Valencia North</t>
  </si>
  <si>
    <t>Valencia South</t>
  </si>
  <si>
    <t>Vancouver</t>
  </si>
  <si>
    <t>Vancouver-Mervyn's</t>
  </si>
  <si>
    <t>West County</t>
  </si>
  <si>
    <t>West Covina</t>
  </si>
  <si>
    <t>West Park</t>
  </si>
  <si>
    <t>Village at Westfield Topanga</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</si>
  <si>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</si>
  <si>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</si>
  <si>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</si>
  <si>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</si>
  <si>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</si>
  <si>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</si>
  <si>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</si>
  <si>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</si>
  <si>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</si>
  <si>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</si>
  <si>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</si>
  <si>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</si>
  <si>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</si>
  <si>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</si>
  <si>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</si>
  <si>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</si>
  <si>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</si>
  <si>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</si>
  <si>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</si>
  <si>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Carlsbad (CMF Rob-May)</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</si>
  <si>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</si>
  <si>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</si>
  <si>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</si>
  <si>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</si>
  <si>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</si>
  <si>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</si>
  <si>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</si>
  <si>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</si>
  <si>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</si>
  <si>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</si>
  <si>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</si>
  <si>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</si>
  <si>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</si>
  <si>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World Trade Center</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</si>
  <si>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</si>
  <si>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</si>
  <si>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</si>
  <si>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</si>
  <si>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</si>
  <si>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</si>
  <si>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</si>
  <si>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</si>
  <si>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</si>
  <si>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</si>
  <si>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</si>
  <si>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</si>
  <si>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</si>
  <si>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</si>
  <si>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</si>
  <si>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</si>
  <si>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</si>
  <si>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</si>
  <si>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</si>
  <si>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</si>
  <si>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</si>
  <si>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VF Development</t>
  </si>
  <si>
    <t>UTC Residential</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</si>
  <si>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</si>
  <si>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</si>
  <si>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</si>
  <si>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</si>
  <si>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</si>
  <si>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</si>
  <si>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</si>
  <si>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</si>
  <si>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</si>
  <si>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</si>
  <si>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</si>
  <si>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</si>
  <si>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</si>
  <si>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</si>
  <si>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</si>
  <si>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</si>
  <si>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</si>
  <si>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</si>
  <si>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</si>
  <si>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</si>
  <si>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</si>
  <si>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</si>
  <si>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</si>
  <si>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</si>
  <si>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</si>
  <si>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</si>
  <si>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</si>
  <si>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Connecticut Houses</t>
  </si>
  <si>
    <t>Crestwood Houses</t>
  </si>
  <si>
    <t>New York Houses</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</si>
  <si>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</si>
  <si>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</si>
  <si>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</si>
  <si>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</si>
  <si>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</si>
  <si>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</si>
  <si>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</si>
  <si>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</si>
  <si>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</si>
  <si>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</si>
  <si>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</si>
  <si>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Garden State Plaza-Basis Adj</t>
  </si>
  <si>
    <t>Garden State Plaza-Step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</si>
  <si>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</si>
  <si>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</si>
  <si>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</si>
  <si>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</si>
  <si>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</si>
  <si>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</si>
  <si>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</si>
  <si>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</si>
  <si>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</si>
  <si>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</si>
  <si>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</si>
  <si>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</si>
  <si>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</si>
  <si>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</si>
  <si>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</si>
  <si>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</si>
  <si>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</si>
  <si>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</si>
  <si>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</si>
  <si>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</si>
  <si>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</si>
  <si>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</si>
  <si>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</si>
  <si>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</si>
  <si>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</si>
  <si>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</si>
  <si>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</si>
  <si>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</si>
  <si>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</si>
  <si>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</si>
  <si>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</si>
  <si>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</si>
  <si>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</si>
  <si>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</si>
  <si>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</si>
  <si>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</si>
  <si>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</si>
  <si>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</si>
  <si>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</si>
  <si>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</si>
  <si>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</si>
  <si>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</si>
  <si>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</si>
  <si>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</si>
  <si>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</si>
  <si>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</si>
  <si>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</si>
  <si>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</si>
  <si>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</si>
  <si>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</si>
  <si>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</si>
  <si>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</si>
  <si>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</si>
  <si>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</si>
  <si>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</si>
  <si>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</si>
  <si>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</si>
  <si>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</si>
  <si>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</si>
  <si>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</si>
  <si>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</si>
  <si>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</si>
  <si>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</si>
  <si>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</si>
  <si>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</si>
  <si>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</si>
  <si>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</si>
  <si>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</si>
  <si>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</si>
  <si>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</si>
  <si>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</si>
  <si>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</si>
  <si>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</si>
  <si>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</si>
  <si>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</si>
  <si>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</si>
  <si>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</si>
  <si>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</si>
  <si>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</si>
  <si>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</si>
  <si>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</si>
  <si>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</si>
  <si>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</si>
  <si>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</si>
  <si>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</si>
  <si>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</si>
  <si>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</si>
  <si>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</si>
  <si>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</si>
  <si>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</si>
  <si>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</si>
  <si>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</si>
  <si>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</si>
  <si>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</si>
  <si>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</si>
  <si>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</si>
  <si>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</si>
  <si>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</si>
  <si>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</si>
  <si>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</si>
  <si>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</si>
  <si>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</si>
  <si>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</si>
  <si>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</si>
  <si>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</si>
  <si>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</si>
  <si>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</si>
  <si>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</si>
  <si>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</si>
  <si>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</si>
  <si>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</si>
  <si>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</si>
  <si>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</si>
  <si>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</si>
  <si>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</si>
  <si>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</si>
  <si>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</si>
  <si>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</si>
  <si>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</si>
  <si>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</si>
  <si>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</si>
  <si>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</si>
  <si>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</si>
  <si>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</si>
  <si>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</si>
  <si>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</si>
  <si>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</si>
  <si>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</si>
  <si>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</si>
  <si>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</si>
  <si>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</si>
  <si>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</si>
  <si>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</si>
  <si>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</si>
  <si>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</si>
  <si>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</si>
  <si>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</si>
  <si>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</si>
  <si>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Fashion Square Service TRS Inc</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</si>
  <si>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</si>
  <si>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</si>
  <si>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</si>
  <si>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</si>
  <si>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</si>
  <si>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</si>
  <si>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</si>
  <si>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</si>
  <si>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</si>
  <si>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</si>
  <si>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</si>
  <si>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</si>
  <si>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</si>
  <si>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</si>
  <si>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</si>
  <si>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</si>
  <si>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</si>
  <si>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</si>
  <si>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</si>
  <si>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</si>
  <si>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</si>
  <si>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</si>
  <si>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</si>
  <si>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</si>
  <si>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</si>
  <si>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</si>
  <si>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</si>
  <si>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</si>
  <si>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</si>
  <si>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</si>
  <si>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Starwood Metreon</t>
  </si>
  <si>
    <t>Star West Metreon TRS LLC</t>
  </si>
  <si>
    <t>Star-West Belden Mall LLC</t>
  </si>
  <si>
    <t>Star-West Capital Mall LP</t>
  </si>
  <si>
    <t>Star W. Capital Mall Land LLC</t>
  </si>
  <si>
    <t>Star-West Franklin Park Mall L</t>
  </si>
  <si>
    <t>Star W. Franklin P.Mall II LLC</t>
  </si>
  <si>
    <t>Star W. Franklin P.Parcels LLC</t>
  </si>
  <si>
    <t>Star-West Great Northern Mall</t>
  </si>
  <si>
    <t>Star-West Parkway Mall LP</t>
  </si>
  <si>
    <t>Star-West Southlake Indiana LL</t>
  </si>
  <si>
    <t>Star-West Plaza West Covina LP</t>
  </si>
  <si>
    <t>The Connecticut Post LP</t>
  </si>
  <si>
    <t>Fox Valley Mall LLC</t>
  </si>
  <si>
    <t>Hawthorn LP</t>
  </si>
  <si>
    <t>Hawthorn Theatre LLC</t>
  </si>
  <si>
    <t>Hawthorn Furniture, LLC</t>
  </si>
  <si>
    <t>Mainplace Shoppingtown, LLC</t>
  </si>
  <si>
    <t>CMF MP South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</si>
  <si>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</si>
  <si>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</si>
  <si>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</si>
  <si>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</si>
  <si>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</si>
  <si>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</si>
  <si>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</si>
  <si>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</si>
  <si>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</si>
  <si>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</si>
  <si>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</si>
  <si>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</si>
  <si>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</si>
  <si>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</si>
  <si>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</si>
  <si>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</si>
  <si>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</si>
  <si>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</si>
  <si>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</si>
  <si>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</si>
  <si>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</si>
  <si>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</si>
  <si>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</si>
  <si>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</si>
  <si>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</si>
  <si>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</si>
  <si>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</si>
  <si>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</si>
  <si>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</si>
  <si>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</si>
  <si>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</si>
  <si>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</si>
  <si>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</si>
  <si>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</si>
  <si>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</si>
  <si>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</si>
  <si>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</si>
  <si>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</si>
  <si>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</si>
  <si>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</si>
  <si>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</si>
  <si>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</si>
  <si>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</si>
  <si>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</si>
  <si>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</si>
  <si>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</si>
  <si>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</si>
  <si>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</si>
  <si>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</si>
  <si>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</si>
  <si>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</si>
  <si>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</si>
  <si>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</si>
  <si>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</si>
  <si>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</si>
  <si>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</si>
  <si>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</si>
  <si>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</si>
  <si>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</si>
  <si>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</si>
  <si>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</si>
  <si>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</si>
  <si>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</si>
  <si>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</si>
  <si>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</si>
  <si>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</si>
  <si>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</si>
  <si>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</si>
  <si>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</si>
  <si>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</si>
  <si>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FH Financing LLC</t>
  </si>
  <si>
    <t>Culver City LP</t>
  </si>
  <si>
    <t>Culver City Mall LLC</t>
  </si>
  <si>
    <t>Garden State Plaza TRS Inc</t>
  </si>
  <si>
    <t>Gateway 1 LLC</t>
  </si>
  <si>
    <t>Gateway 2 LLC</t>
  </si>
  <si>
    <t>Great Northern Partnership</t>
  </si>
  <si>
    <t>Growth Head GP LLC</t>
  </si>
  <si>
    <t>Hahn-UPI Ltd Partnership</t>
  </si>
  <si>
    <t>Head Acquisition 1 LP</t>
  </si>
  <si>
    <t>Head Acquisition 2 LP</t>
  </si>
  <si>
    <t>Horton Land LLC</t>
  </si>
  <si>
    <t>Horton Plaza Holding LP</t>
  </si>
  <si>
    <t>Horton Plaza LLC</t>
  </si>
  <si>
    <t>Horton Plaza Venture LLC</t>
  </si>
  <si>
    <t>Independence Mall Assoc LP</t>
  </si>
  <si>
    <t>Independence Service, LLC</t>
  </si>
  <si>
    <t>Los Cerritos Center LLC</t>
  </si>
  <si>
    <t>Louis Joliet Holdings LLC</t>
  </si>
  <si>
    <t>Louis Joliet Shoppingtown LLC</t>
  </si>
  <si>
    <t>Meriden Square 1 LLC</t>
  </si>
  <si>
    <t>Meriden Square 2 LLC</t>
  </si>
  <si>
    <t>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</si>
  <si>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</si>
  <si>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</si>
  <si>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</si>
  <si>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</si>
  <si>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</si>
  <si>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</si>
  <si>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</si>
  <si>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</si>
  <si>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</si>
  <si>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</si>
  <si>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</si>
  <si>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</si>
  <si>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</si>
  <si>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</si>
  <si>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</si>
  <si>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</si>
  <si>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</si>
  <si>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</si>
  <si>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</si>
  <si>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</si>
  <si>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</si>
  <si>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</si>
  <si>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</si>
  <si>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</si>
  <si>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</si>
  <si>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</si>
  <si>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</si>
  <si>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</si>
  <si>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</si>
  <si>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</si>
  <si>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</si>
  <si>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</si>
  <si>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</si>
  <si>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</si>
  <si>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</si>
  <si>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</si>
  <si>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</si>
  <si>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</si>
  <si>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</si>
  <si>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</si>
  <si>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</si>
  <si>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</si>
  <si>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</si>
  <si>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</si>
  <si>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</si>
  <si>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</si>
  <si>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</si>
  <si>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</si>
  <si>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</si>
  <si>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</si>
  <si>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</si>
  <si>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</si>
  <si>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</si>
  <si>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</si>
  <si>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</si>
  <si>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</si>
  <si>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</si>
  <si>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</si>
  <si>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</si>
  <si>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</si>
  <si>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</si>
  <si>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</si>
  <si>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</si>
  <si>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</si>
  <si>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</si>
  <si>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</si>
  <si>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</si>
  <si>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</si>
  <si>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</si>
  <si>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</si>
  <si>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</si>
  <si>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</si>
  <si>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</si>
  <si>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</si>
  <si>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</si>
  <si>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</si>
  <si>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</si>
  <si>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</si>
  <si>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</si>
  <si>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</si>
  <si>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</si>
  <si>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</si>
  <si>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</si>
  <si>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</si>
  <si>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</si>
  <si>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</si>
  <si>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</si>
  <si>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</si>
  <si>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</si>
  <si>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</si>
  <si>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</si>
  <si>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</si>
  <si>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</si>
  <si>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</si>
  <si>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</si>
  <si>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</si>
  <si>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</si>
  <si>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</si>
  <si>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</si>
  <si>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</si>
  <si>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</si>
  <si>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</si>
  <si>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</si>
  <si>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</si>
  <si>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</si>
  <si>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</si>
  <si>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</si>
  <si>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</si>
  <si>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</si>
  <si>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</si>
  <si>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Northbridge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</si>
  <si>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</si>
  <si>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</si>
  <si>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</si>
  <si>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</si>
  <si>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</si>
  <si>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</si>
  <si>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</si>
  <si>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</si>
  <si>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</si>
  <si>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</si>
  <si>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</si>
  <si>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</si>
  <si>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</si>
  <si>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</si>
  <si>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</si>
  <si>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</si>
  <si>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</si>
  <si>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</si>
  <si>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</si>
  <si>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</si>
  <si>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</si>
  <si>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</si>
  <si>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</si>
  <si>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</si>
  <si>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</si>
  <si>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</si>
  <si>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</si>
  <si>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Covnia Inc</t>
  </si>
  <si>
    <t>Westfield America GP Inc</t>
  </si>
  <si>
    <t>Westfield America GP LLC</t>
  </si>
  <si>
    <t>Westfield America Investor LP</t>
  </si>
  <si>
    <t>Westfield America MS Inc</t>
  </si>
  <si>
    <t>Westfield America of Annapolis</t>
  </si>
  <si>
    <t>Westfield America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</si>
  <si>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</si>
  <si>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</si>
  <si>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</si>
  <si>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</si>
  <si>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</si>
  <si>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</si>
  <si>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</si>
  <si>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</si>
  <si>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</si>
  <si>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</si>
  <si>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</si>
  <si>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</si>
  <si>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</si>
  <si>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</si>
  <si>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</si>
  <si>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</si>
  <si>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</si>
  <si>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</si>
  <si>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</si>
  <si>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LLC</t>
  </si>
  <si>
    <t>Westfield Paramus Holdgs 2 LLC</t>
  </si>
  <si>
    <t>Westfield Paramus Holdgs 3 LLC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</si>
  <si>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</si>
  <si>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</si>
  <si>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</si>
  <si>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</si>
  <si>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</si>
  <si>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</si>
  <si>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</si>
  <si>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</si>
  <si>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</si>
  <si>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</si>
  <si>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</si>
  <si>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</si>
  <si>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</si>
  <si>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</si>
  <si>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</si>
  <si>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</si>
  <si>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</si>
  <si>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West - OC 2 OP,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</si>
  <si>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</si>
  <si>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</si>
  <si>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</si>
  <si>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</si>
  <si>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</si>
  <si>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</si>
  <si>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</si>
  <si>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</si>
  <si>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</si>
  <si>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</si>
  <si>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</si>
  <si>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</si>
  <si>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</si>
  <si>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</si>
  <si>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</si>
  <si>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</si>
  <si>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CMFCulver City LLc</t>
  </si>
  <si>
    <t>CMF MP North LLC</t>
  </si>
  <si>
    <t>CMF Santa Anita LLC</t>
  </si>
  <si>
    <t>CMF UTC North LLC</t>
  </si>
  <si>
    <t>CMF UTC South LLC</t>
  </si>
  <si>
    <t>CMF PWC LLC</t>
  </si>
  <si>
    <t>CMF NCF South LLC</t>
  </si>
  <si>
    <t>CMF NCF North LLC</t>
  </si>
  <si>
    <t>CMF Wheaton LLC</t>
  </si>
  <si>
    <t>CMF Wheaton Borrower LLC</t>
  </si>
  <si>
    <t>CMF PCR LLC</t>
  </si>
  <si>
    <t>CMF Richland LLC</t>
  </si>
  <si>
    <t>Bunworth Enterprises</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</si>
  <si>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</si>
  <si>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</si>
  <si>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</si>
  <si>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</si>
  <si>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</si>
  <si>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</si>
  <si>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</si>
  <si>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</si>
  <si>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</si>
  <si>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</si>
  <si>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</si>
  <si>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</si>
  <si>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</si>
  <si>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</si>
  <si>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</si>
  <si>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</si>
  <si>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</si>
  <si>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</si>
  <si>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</si>
  <si>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</si>
  <si>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</si>
  <si>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</si>
  <si>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</si>
  <si>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</si>
  <si>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</si>
  <si>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</si>
  <si>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</si>
  <si>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</si>
  <si>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</si>
  <si>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</si>
  <si>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</si>
  <si>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</si>
  <si>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</si>
  <si>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</si>
  <si>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</si>
  <si>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</si>
  <si>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</si>
  <si>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</si>
  <si>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</si>
  <si>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</si>
  <si>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</si>
  <si>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</si>
  <si>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</si>
  <si>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</si>
  <si>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</si>
  <si>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</si>
  <si>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</si>
  <si>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</si>
  <si>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 1 LP</t>
  </si>
  <si>
    <t>Oakridge 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</si>
  <si>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</si>
  <si>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</si>
  <si>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</si>
  <si>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</si>
  <si>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</si>
  <si>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</si>
  <si>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</si>
  <si>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</si>
  <si>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</si>
  <si>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</si>
  <si>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</si>
  <si>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</si>
  <si>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</si>
  <si>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</si>
  <si>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</si>
  <si>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</si>
  <si>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</si>
  <si>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</si>
  <si>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</si>
  <si>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</si>
  <si>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</si>
  <si>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</si>
  <si>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</si>
  <si>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</si>
  <si>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</si>
  <si>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</si>
  <si>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</si>
  <si>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</si>
  <si>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</si>
  <si>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</si>
  <si>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</si>
  <si>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</si>
  <si>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</si>
  <si>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</si>
  <si>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</si>
  <si>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</si>
  <si>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</si>
  <si>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</si>
  <si>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</si>
  <si>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</si>
  <si>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</si>
  <si>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</si>
  <si>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</si>
  <si>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</si>
  <si>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</si>
  <si>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</si>
  <si>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</si>
  <si>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</si>
  <si>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</si>
  <si>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</si>
  <si>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</si>
  <si>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</si>
  <si>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</si>
  <si>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</si>
  <si>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</si>
  <si>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</si>
  <si>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</si>
  <si>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</si>
  <si>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</si>
  <si>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</si>
  <si>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</si>
  <si>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</si>
  <si>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</si>
  <si>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</si>
  <si>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</si>
  <si>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</si>
  <si>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</si>
  <si>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</si>
  <si>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</si>
  <si>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</si>
  <si>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</si>
  <si>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</si>
  <si>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</si>
  <si>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</si>
  <si>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</si>
  <si>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</si>
  <si>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</si>
  <si>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</si>
  <si>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</si>
  <si>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</si>
  <si>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</si>
  <si>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</si>
  <si>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</si>
  <si>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</si>
  <si>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</si>
  <si>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</si>
  <si>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</si>
  <si>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</si>
  <si>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</si>
  <si>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</si>
  <si>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</si>
  <si>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</si>
  <si>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</si>
  <si>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</si>
  <si>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</si>
  <si>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</si>
  <si>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</si>
  <si>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</si>
  <si>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</si>
  <si>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</si>
  <si>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</si>
  <si>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</si>
  <si>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</si>
  <si>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</si>
  <si>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</si>
  <si>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</si>
  <si>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</si>
  <si>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</si>
  <si>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</si>
  <si>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</si>
  <si>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</si>
  <si>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</si>
  <si>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</si>
  <si>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</si>
  <si>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</si>
  <si>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</si>
  <si>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</si>
  <si>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</si>
  <si>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</si>
  <si>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</si>
  <si>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</si>
  <si>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</si>
  <si>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</si>
  <si>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</si>
  <si>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</si>
  <si>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</si>
  <si>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</si>
  <si>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</si>
  <si>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</si>
  <si>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</si>
  <si>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</si>
  <si>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</si>
  <si>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</si>
  <si>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</si>
  <si>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</si>
  <si>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</si>
  <si>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</si>
  <si>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</si>
  <si>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</si>
  <si>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</si>
  <si>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</si>
  <si>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</si>
  <si>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</si>
  <si>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</si>
  <si>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</si>
  <si>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</si>
  <si>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</si>
  <si>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</si>
  <si>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</si>
  <si>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</si>
  <si>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</si>
  <si>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</si>
  <si>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</si>
  <si>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</si>
  <si>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</si>
  <si>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</si>
  <si>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</si>
  <si>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</si>
  <si>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</si>
  <si>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</si>
  <si>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</si>
  <si>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</si>
  <si>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</si>
  <si>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</si>
  <si>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</si>
  <si>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</si>
  <si>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</si>
  <si>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</si>
  <si>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</si>
  <si>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</si>
  <si>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</si>
  <si>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</si>
  <si>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</si>
  <si>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</si>
  <si>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</si>
  <si>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</si>
  <si>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</si>
  <si>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</si>
  <si>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</si>
  <si>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</si>
  <si>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</si>
  <si>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</si>
  <si>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</si>
  <si>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</si>
  <si>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</si>
  <si>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</si>
  <si>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</si>
  <si>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</si>
  <si>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</si>
  <si>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</si>
  <si>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</si>
  <si>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</si>
  <si>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</si>
  <si>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</si>
  <si>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</si>
  <si>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</si>
  <si>
    <t>200332 - Dev TA Payable
Period 6
Actual
2022</t>
  </si>
  <si>
    <t>200332 - Dev TA Payable
Cumulative 6
Actual
2022</t>
  </si>
  <si>
    <t>TA-PINSTRIPES-TOP-040422</t>
  </si>
  <si>
    <t>TA-PINSTRIPES-TOP-040822</t>
  </si>
  <si>
    <t>TA-PINSTRIPES-TOP-060222</t>
  </si>
  <si>
    <t>TA-Fabletics-VLF-Final</t>
  </si>
  <si>
    <t>TA-FABLETICS-VLF-061522</t>
  </si>
  <si>
    <t>JF Retail Services, LLC</t>
  </si>
  <si>
    <t>TA-EATALY-VLF-053122</t>
  </si>
  <si>
    <t>BOT has added the new tanent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</si>
</sst>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8"/>
      <color rgb="FFFF0000"/>
      <name val="Microsoft Sans Serif"/>
      <family val="2"/>
    </font>
    <font>
      <b/>
      <sz val="9"/>
      <color rgb="FF000000"/>
      <name val="Microsoft Sans Serif"/>
      <family val="2"/>
    </font>
    <font>
      <b/>
      <sz val="10"/>
      <name val="Arial"/>
    </font>
    <font>
      <sz val="10"/>
      <name val="Arial"/>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xf numFmtId="0" fontId="24" fillId="0" borderId="0"/>
  </cellStyleXfs>
  <cellXfs count="128">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0" fontId="14" fillId="0" borderId="0" xfId="0" applyFont="1"/>
    <xf numFmtId="14" fontId="7" fillId="0" borderId="0" xfId="0" quotePrefix="1" applyNumberFormat="1" applyFont="1" applyAlignment="1">
      <alignment horizontal="right"/>
    </xf>
    <xf numFmtId="164" fontId="7" fillId="0" borderId="0" xfId="0" applyNumberFormat="1" applyFont="1" applyAlignment="1">
      <alignment horizontal="center"/>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5" fillId="4" borderId="6" xfId="0" applyFont="1" applyFill="1" applyBorder="1" applyAlignment="1">
      <alignment horizontal="left" vertical="center"/>
    </xf>
    <xf numFmtId="164" fontId="2" fillId="0" borderId="0" xfId="2" applyNumberFormat="1" applyFill="1" applyAlignment="1">
      <alignment wrapText="1"/>
    </xf>
    <xf numFmtId="164" fontId="0" fillId="0" borderId="0" xfId="0" applyNumberFormat="1" applyAlignment="1">
      <alignment horizontal="right"/>
    </xf>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7" fillId="0" borderId="0" xfId="0" applyNumberFormat="1" applyFont="1" applyAlignment="1">
      <alignment wrapText="1"/>
    </xf>
    <xf numFmtId="39" fontId="0" fillId="0" borderId="0" xfId="0" applyNumberFormat="1" applyAlignment="1">
      <alignment wrapText="1"/>
    </xf>
    <xf numFmtId="164" fontId="0" fillId="0" borderId="0" xfId="0" applyNumberFormat="1"/>
    <xf numFmtId="43" fontId="0" fillId="0" borderId="0" xfId="1" applyFont="1" applyFill="1" applyBorder="1"/>
    <xf numFmtId="43" fontId="12" fillId="0" borderId="0" xfId="1" applyFont="1" applyFill="1" applyBorder="1"/>
    <xf numFmtId="43" fontId="3" fillId="0" borderId="0" xfId="1" applyFont="1"/>
    <xf numFmtId="0" fontId="3" fillId="0" borderId="0" xfId="5" applyFont="1"/>
    <xf numFmtId="0" fontId="5" fillId="0" borderId="0" xfId="5" applyFont="1"/>
    <xf numFmtId="0" fontId="17" fillId="4" borderId="6" xfId="0" applyFont="1" applyFill="1" applyBorder="1" applyAlignment="1">
      <alignment horizontal="center" vertical="center" wrapText="1"/>
    </xf>
    <xf numFmtId="165" fontId="15" fillId="5"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8" xfId="0" applyFont="1" applyFill="1" applyBorder="1" applyAlignment="1">
      <alignment horizontal="left" vertical="center"/>
    </xf>
    <xf numFmtId="165" fontId="15" fillId="5" borderId="8" xfId="0" applyNumberFormat="1" applyFont="1" applyFill="1" applyBorder="1" applyAlignment="1">
      <alignment horizontal="right" vertical="center"/>
    </xf>
    <xf numFmtId="14" fontId="15" fillId="4" borderId="8" xfId="0" applyNumberFormat="1" applyFont="1" applyFill="1" applyBorder="1" applyAlignment="1">
      <alignment horizontal="left" vertical="center"/>
    </xf>
    <xf numFmtId="0" fontId="17" fillId="4" borderId="9" xfId="0" applyFont="1" applyFill="1" applyBorder="1" applyAlignment="1">
      <alignment horizontal="left" vertical="center"/>
    </xf>
    <xf numFmtId="165" fontId="17" fillId="5" borderId="9" xfId="0" applyNumberFormat="1" applyFont="1" applyFill="1" applyBorder="1" applyAlignment="1">
      <alignment horizontal="right" vertical="center"/>
    </xf>
    <xf numFmtId="14" fontId="0" fillId="0" borderId="0" xfId="0" applyNumberFormat="1"/>
    <xf numFmtId="0" fontId="18" fillId="0" borderId="0" xfId="0" applyFont="1"/>
    <xf numFmtId="0" fontId="18" fillId="0" borderId="0" xfId="0" applyFont="1" applyAlignment="1">
      <alignment wrapText="1"/>
    </xf>
    <xf numFmtId="0" fontId="18" fillId="0" borderId="0" xfId="0" applyNumberFormat="1" applyFont="1" applyAlignment="1">
      <alignment wrapText="1"/>
    </xf>
    <xf numFmtId="0" fontId="0" fillId="0" borderId="0" xfId="0" applyNumberFormat="1"/>
    <xf numFmtId="0" fontId="18" fillId="0" borderId="0" xfId="0" applyNumberFormat="1" applyFont="1"/>
    <xf numFmtId="0" fontId="19" fillId="0" borderId="6" xfId="0" applyFont="1" applyBorder="1" applyAlignment="1">
      <alignment horizontal="left" vertical="top"/>
    </xf>
    <xf numFmtId="165" fontId="20" fillId="0" borderId="6" xfId="0" applyNumberFormat="1" applyFont="1" applyBorder="1" applyAlignment="1">
      <alignment horizontal="right" vertical="top"/>
    </xf>
    <xf numFmtId="0" fontId="19" fillId="6" borderId="6" xfId="0" applyFont="1" applyFill="1" applyBorder="1" applyAlignment="1">
      <alignment horizontal="left" vertical="top"/>
    </xf>
    <xf numFmtId="165" fontId="20" fillId="6" borderId="6" xfId="0" applyNumberFormat="1" applyFont="1" applyFill="1" applyBorder="1" applyAlignment="1">
      <alignment horizontal="right" vertical="top"/>
    </xf>
    <xf numFmtId="165" fontId="19" fillId="0" borderId="6" xfId="0" applyNumberFormat="1" applyFont="1" applyBorder="1" applyAlignment="1">
      <alignment horizontal="right" vertical="top"/>
    </xf>
    <xf numFmtId="165" fontId="19" fillId="6" borderId="6" xfId="0" applyNumberFormat="1" applyFont="1" applyFill="1" applyBorder="1" applyAlignment="1">
      <alignment horizontal="right" vertical="top"/>
    </xf>
    <xf numFmtId="0" fontId="19" fillId="6" borderId="8" xfId="0" applyFont="1" applyFill="1" applyBorder="1" applyAlignment="1">
      <alignment horizontal="left" vertical="top"/>
    </xf>
    <xf numFmtId="165" fontId="20" fillId="6" borderId="8" xfId="0" applyNumberFormat="1" applyFont="1" applyFill="1" applyBorder="1" applyAlignment="1">
      <alignment horizontal="right" vertical="top"/>
    </xf>
    <xf numFmtId="0" fontId="17" fillId="0" borderId="9" xfId="0" applyFont="1" applyBorder="1" applyAlignment="1">
      <alignment horizontal="left" vertical="top"/>
    </xf>
    <xf numFmtId="165" fontId="21" fillId="0" borderId="9" xfId="0" applyNumberFormat="1" applyFont="1" applyBorder="1" applyAlignment="1">
      <alignment horizontal="right" vertical="top"/>
    </xf>
    <xf numFmtId="165" fontId="0" fillId="0" borderId="0" xfId="0" applyNumberFormat="1"/>
    <xf numFmtId="0" fontId="22" fillId="0" borderId="6" xfId="0" applyFont="1" applyBorder="1" applyAlignment="1">
      <alignment horizontal="center" vertical="center" wrapText="1"/>
    </xf>
    <xf numFmtId="165" fontId="19" fillId="6" borderId="8" xfId="0" applyNumberFormat="1" applyFont="1" applyFill="1" applyBorder="1" applyAlignment="1">
      <alignment horizontal="right" vertical="top"/>
    </xf>
    <xf numFmtId="165" fontId="17" fillId="0" borderId="9" xfId="0" applyNumberFormat="1" applyFont="1" applyBorder="1" applyAlignment="1">
      <alignment horizontal="right" vertical="top"/>
    </xf>
    <xf numFmtId="0" fontId="18" fillId="0" borderId="0" xfId="0" applyFont="1" applyAlignment="1">
      <alignment horizontal="center" vertical="center"/>
    </xf>
    <xf numFmtId="0" fontId="16" fillId="4" borderId="0" xfId="0" applyFont="1" applyFill="1" applyBorder="1" applyAlignment="1">
      <alignment horizontal="left" vertical="center"/>
    </xf>
    <xf numFmtId="164" fontId="3" fillId="0" borderId="6" xfId="0" applyNumberFormat="1" applyFont="1" applyBorder="1"/>
    <xf numFmtId="0" fontId="15" fillId="4" borderId="0" xfId="0" applyFont="1" applyFill="1" applyBorder="1" applyAlignment="1">
      <alignment horizontal="left" vertical="center"/>
    </xf>
    <xf numFmtId="0" fontId="15" fillId="0" borderId="0" xfId="0" applyFont="1" applyBorder="1" applyAlignment="1">
      <alignment horizontal="left" vertical="center"/>
    </xf>
    <xf numFmtId="164" fontId="7" fillId="0" borderId="0" xfId="0" applyNumberFormat="1" applyFont="1" applyBorder="1" applyAlignment="1">
      <alignment wrapText="1"/>
    </xf>
    <xf numFmtId="164" fontId="3" fillId="0" borderId="0" xfId="0" applyNumberFormat="1" applyFont="1" applyBorder="1"/>
    <xf numFmtId="39" fontId="7" fillId="0" borderId="0" xfId="0" applyNumberFormat="1" applyFont="1" applyBorder="1" applyAlignment="1">
      <alignment wrapText="1"/>
    </xf>
    <xf numFmtId="39" fontId="12" fillId="0" borderId="0" xfId="0" applyNumberFormat="1" applyFont="1" applyBorder="1" applyAlignment="1">
      <alignment wrapText="1"/>
    </xf>
    <xf numFmtId="49" fontId="23" fillId="0" borderId="0" xfId="0" applyNumberFormat="1" applyFont="1"/>
    <xf numFmtId="0" fontId="24" fillId="0" borderId="0" xfId="6"/>
    <xf numFmtId="49" fontId="0" fillId="0" borderId="0" xfId="0" applyNumberFormat="1"/>
    <xf numFmtId="0" fontId="12" fillId="0" borderId="0" xfId="0" applyFont="1" applyBorder="1"/>
    <xf numFmtId="0" fontId="0" fillId="0" borderId="7" xfId="0" applyBorder="1" applyAlignment="1">
      <alignment horizontal="right"/>
    </xf>
    <xf numFmtId="43" fontId="12" fillId="0" borderId="0" xfId="1" applyFont="1" applyBorder="1"/>
    <xf numFmtId="43" fontId="7" fillId="0" borderId="7" xfId="1" applyFont="1" applyFill="1" applyBorder="1"/>
    <xf numFmtId="39" fontId="7" fillId="3" borderId="0" xfId="0" applyNumberFormat="1" applyFont="1" applyFill="1" applyBorder="1" applyAlignment="1">
      <alignment horizontal="left" vertical="center" wrapText="1"/>
    </xf>
    <xf numFmtId="0" fontId="0" fillId="0" borderId="0" xfId="0" applyBorder="1" applyAlignment="1">
      <alignment horizontal="right"/>
    </xf>
    <xf numFmtId="43" fontId="7" fillId="0" borderId="0" xfId="1" applyFont="1" applyFill="1" applyBorder="1"/>
    <xf numFmtId="0" fontId="3" fillId="0" borderId="1" xfId="3" applyFont="1" applyBorder="1" applyAlignment="1">
      <alignment horizontal="left"/>
    </xf>
  </cellXfs>
  <cellStyles count="7">
    <cellStyle name="Bad" xfId="2" builtinId="27"/>
    <cellStyle name="Comma" xfId="1" builtinId="3"/>
    <cellStyle name="Normal" xfId="0" builtinId="0"/>
    <cellStyle name="Normal 2 2" xfId="6" xr:uid="{0CA512E4-0319-4B07-A2F6-8F19D787EF47}"/>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sheetPr codeName="Sheet1"/>
  <dimension ref="A1:O193"/>
  <sheetViews>
    <sheetView tabSelected="1" workbookViewId="0"/>
  </sheetViews>
  <sheetFormatPr defaultColWidth="8.85546875" defaultRowHeight="14.25" x14ac:dyDescent="0.2"/>
  <cols>
    <col min="1" max="1" width="8.85546875" style="1"/>
    <col min="2" max="2" width="11.5703125" style="1" customWidth="1"/>
    <col min="3" max="3" width="31.140625"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9" width="11.7109375" style="4" bestFit="1" customWidth="1"/>
    <col min="10" max="10" width="11.7109375" style="4" customWidth="1"/>
    <col min="11" max="11" width="18" style="4" bestFit="1" customWidth="1"/>
    <col min="12" max="12" width="18" style="4" customWidth="1"/>
    <col min="13" max="13" width="24.42578125" style="7" bestFit="1" customWidth="1"/>
    <col min="14" max="14" width="74.5703125" style="8" customWidth="1"/>
    <col min="15" max="15" width="37.5703125" style="1" customWidth="1"/>
    <col min="16" max="16384" width="8.85546875" style="1"/>
  </cols>
  <sheetData>
    <row r="1" spans="1:15" x14ac:dyDescent="0.2">
      <c r="C1" s="2"/>
      <c r="K1" s="6"/>
      <c r="L1" s="6"/>
    </row>
    <row r="3" spans="1:15" ht="21" customHeight="1" x14ac:dyDescent="0.25">
      <c r="M3" s="10"/>
      <c r="N3" s="11"/>
    </row>
    <row r="4" spans="1:15" ht="21" customHeight="1" x14ac:dyDescent="0.25">
      <c r="B4" s="127" t="s">
        <v>0</v>
      </c>
      <c r="C4" s="127"/>
      <c r="D4" s="127"/>
      <c r="E4" s="12">
        <v>200332</v>
      </c>
      <c r="F4" s="13"/>
      <c r="G4" s="14"/>
      <c r="H4" s="15"/>
      <c r="M4" s="16" t="s">
        <v>1</v>
      </c>
    </row>
    <row r="5" spans="1:15" ht="21" customHeight="1" x14ac:dyDescent="0.25">
      <c r="B5" s="127" t="s">
        <v>2</v>
      </c>
      <c r="C5" s="127"/>
      <c r="D5" s="127"/>
      <c r="E5" s="17" t="s">
        <v>3</v>
      </c>
      <c r="F5" s="18"/>
      <c r="G5" s="14"/>
      <c r="H5" s="15"/>
    </row>
    <row r="6" spans="1:15" ht="21" customHeight="1" x14ac:dyDescent="0.25">
      <c r="B6" s="127" t="s">
        <v>4</v>
      </c>
      <c r="C6" s="127"/>
      <c r="D6" s="127"/>
      <c r="E6" s="19">
        <v>44745</v>
      </c>
      <c r="F6" s="13"/>
      <c r="G6" s="14"/>
      <c r="H6" s="15"/>
    </row>
    <row r="7" spans="1:15" ht="15" x14ac:dyDescent="0.25">
      <c r="B7" s="20"/>
      <c r="C7" s="21"/>
      <c r="D7" s="22"/>
      <c r="E7" s="23"/>
      <c r="F7" s="24"/>
      <c r="G7" s="14"/>
      <c r="H7" s="15"/>
    </row>
    <row r="8" spans="1:15" s="25" customFormat="1" ht="30" x14ac:dyDescent="0.25">
      <c r="A8" s="25" t="s">
        <v>5</v>
      </c>
      <c r="B8" s="26" t="s">
        <v>6</v>
      </c>
      <c r="C8" s="27" t="s">
        <v>7</v>
      </c>
      <c r="D8" s="28" t="s">
        <v>8</v>
      </c>
      <c r="E8" s="29" t="s">
        <v>9</v>
      </c>
      <c r="F8" s="26" t="s">
        <v>10</v>
      </c>
      <c r="G8" s="28" t="s">
        <v>11</v>
      </c>
      <c r="H8" s="28" t="s">
        <v>12</v>
      </c>
      <c r="I8" s="29" t="s">
        <v>13</v>
      </c>
      <c r="J8" s="29" t="s">
        <v>14</v>
      </c>
      <c r="K8" s="30" t="s">
        <v>15</v>
      </c>
      <c r="L8" s="30" t="s">
        <v>16</v>
      </c>
      <c r="M8" s="31" t="s">
        <v>17</v>
      </c>
      <c r="N8" s="31" t="s">
        <v>18</v>
      </c>
      <c r="O8" s="25" t="s">
        <v>486</v>
      </c>
    </row>
    <row r="9" spans="1:15" s="39" customFormat="1" ht="25.5" customHeight="1" x14ac:dyDescent="0.25">
      <c r="A9" s="32" t="s">
        <v>19</v>
      </c>
      <c r="B9" s="33">
        <v>12211</v>
      </c>
      <c r="C9" s="34" t="str">
        <f>VLOOKUP(B9,'Center Name'!$A:$B,2,)</f>
        <v>Century City</v>
      </c>
      <c r="D9" s="33">
        <v>193246</v>
      </c>
      <c r="E9" s="46">
        <v>44454</v>
      </c>
      <c r="F9" s="56" t="s">
        <v>173</v>
      </c>
      <c r="G9" s="36" t="s">
        <v>156</v>
      </c>
      <c r="H9" s="36">
        <v>2610</v>
      </c>
      <c r="I9" s="35"/>
      <c r="J9" s="35"/>
      <c r="K9" s="35"/>
      <c r="L9" s="35"/>
      <c r="M9" s="37">
        <v>-82444.800000000003</v>
      </c>
      <c r="N9" s="35"/>
      <c r="O9" s="1" t="s">
        <v>487</v>
      </c>
    </row>
    <row r="10" spans="1:15" s="39" customFormat="1" ht="25.5" customHeight="1" x14ac:dyDescent="0.25">
      <c r="A10" s="32" t="s">
        <v>19</v>
      </c>
      <c r="B10" s="33">
        <v>12211</v>
      </c>
      <c r="C10" s="34" t="str">
        <f>VLOOKUP(B10,'Center Name'!$A:$B,2,)</f>
        <v>Century City</v>
      </c>
      <c r="D10" s="33">
        <v>208561</v>
      </c>
      <c r="E10" s="46">
        <v>44454</v>
      </c>
      <c r="F10" s="35" t="s">
        <v>180</v>
      </c>
      <c r="G10" s="36" t="s">
        <v>156</v>
      </c>
      <c r="H10" s="36">
        <v>9270</v>
      </c>
      <c r="I10" s="55"/>
      <c r="J10" s="55"/>
      <c r="K10" s="35"/>
      <c r="L10" s="35"/>
      <c r="M10" s="37">
        <v>5818</v>
      </c>
      <c r="N10" s="112" t="s">
        <v>181</v>
      </c>
      <c r="O10" s="1" t="s">
        <v>490</v>
      </c>
    </row>
    <row r="11" spans="1:15" s="39" customFormat="1" ht="25.5" customHeight="1" x14ac:dyDescent="0.25">
      <c r="A11" s="32" t="s">
        <v>19</v>
      </c>
      <c r="B11" s="33">
        <v>12211</v>
      </c>
      <c r="C11" s="34" t="str">
        <f>VLOOKUP(B11,'Center Name'!$A:$B,2,)</f>
        <v>Century City</v>
      </c>
      <c r="D11" s="33">
        <v>186849</v>
      </c>
      <c r="E11" s="46">
        <v>42986</v>
      </c>
      <c r="F11" s="56" t="s">
        <v>35</v>
      </c>
      <c r="G11" s="36" t="s">
        <v>156</v>
      </c>
      <c r="H11" s="36">
        <v>2060</v>
      </c>
      <c r="I11" s="35"/>
      <c r="J11" s="35"/>
      <c r="K11" s="35"/>
      <c r="L11" s="35"/>
      <c r="M11" s="37">
        <v>11250</v>
      </c>
      <c r="N11" s="35" t="s">
        <v>166</v>
      </c>
      <c r="O11" s="1" t="s">
        <v>490</v>
      </c>
    </row>
    <row r="12" spans="1:15" s="39" customFormat="1" ht="25.5" customHeight="1" x14ac:dyDescent="0.25">
      <c r="A12" s="32" t="s">
        <v>19</v>
      </c>
      <c r="B12" s="33">
        <v>12211</v>
      </c>
      <c r="C12" s="34" t="str">
        <f>VLOOKUP(B12,'Center Name'!$A:$B,2,)</f>
        <v>Century City</v>
      </c>
      <c r="D12" s="33">
        <v>218652</v>
      </c>
      <c r="E12" s="35">
        <v>44013</v>
      </c>
      <c r="F12" s="35" t="s">
        <v>20</v>
      </c>
      <c r="G12" s="32" t="s">
        <v>21</v>
      </c>
      <c r="H12" s="36"/>
      <c r="I12" s="35"/>
      <c r="J12" s="35"/>
      <c r="K12" s="35"/>
      <c r="L12" s="35"/>
      <c r="M12" s="37">
        <f>-772395+772395+476431.06</f>
        <v>476431.06</v>
      </c>
      <c r="N12" s="38" t="s">
        <v>22</v>
      </c>
      <c r="O12" s="1" t="s">
        <v>488</v>
      </c>
    </row>
    <row r="13" spans="1:15" s="39" customFormat="1" ht="25.5" customHeight="1" x14ac:dyDescent="0.25">
      <c r="A13" s="32" t="s">
        <v>19</v>
      </c>
      <c r="B13" s="33">
        <v>12363</v>
      </c>
      <c r="C13" s="34" t="str">
        <f>VLOOKUP(B13,'Center Name'!$A:$B,2,)</f>
        <v>Century City Development</v>
      </c>
      <c r="D13" s="33">
        <v>218652</v>
      </c>
      <c r="E13" s="35">
        <v>44013</v>
      </c>
      <c r="F13" s="35" t="s">
        <v>20</v>
      </c>
      <c r="G13" s="32" t="s">
        <v>21</v>
      </c>
      <c r="H13" s="36"/>
      <c r="I13" s="35">
        <v>43867</v>
      </c>
      <c r="J13" s="35"/>
      <c r="K13" s="35">
        <v>44232</v>
      </c>
      <c r="L13" s="35"/>
      <c r="M13" s="37">
        <f>-772395+250000</f>
        <v>-522395</v>
      </c>
      <c r="N13" s="38" t="s">
        <v>22</v>
      </c>
      <c r="O13" s="39" t="s">
        <v>488</v>
      </c>
    </row>
    <row r="14" spans="1:15" s="39" customFormat="1" ht="25.5" customHeight="1" x14ac:dyDescent="0.25">
      <c r="A14" s="32" t="s">
        <v>19</v>
      </c>
      <c r="B14" s="33">
        <v>12363</v>
      </c>
      <c r="C14" s="34" t="str">
        <f>VLOOKUP(B14,'Center Name'!$A:$B,2,)</f>
        <v>Century City Development</v>
      </c>
      <c r="D14" s="33">
        <v>183972</v>
      </c>
      <c r="E14" s="46">
        <v>42824</v>
      </c>
      <c r="F14" s="56" t="s">
        <v>150</v>
      </c>
      <c r="G14" s="36" t="s">
        <v>21</v>
      </c>
      <c r="H14" s="36">
        <v>1005</v>
      </c>
      <c r="I14" s="35">
        <v>42831</v>
      </c>
      <c r="J14" s="35"/>
      <c r="K14" s="35">
        <v>43560</v>
      </c>
      <c r="L14" s="35"/>
      <c r="M14" s="37">
        <f>-1575674+630269.6+630269.6</f>
        <v>-315134.80000000005</v>
      </c>
      <c r="N14" s="35" t="s">
        <v>146</v>
      </c>
      <c r="O14" s="1" t="s">
        <v>490</v>
      </c>
    </row>
    <row r="15" spans="1:15" s="39" customFormat="1" ht="25.5" customHeight="1" x14ac:dyDescent="0.25">
      <c r="A15" s="32" t="s">
        <v>19</v>
      </c>
      <c r="B15" s="33">
        <v>12363</v>
      </c>
      <c r="C15" s="34" t="str">
        <f>VLOOKUP(B15,'Center Name'!$A:$B,2,)</f>
        <v>Century City Development</v>
      </c>
      <c r="D15" s="33">
        <v>194969</v>
      </c>
      <c r="E15" s="46">
        <v>43347</v>
      </c>
      <c r="F15" s="35" t="s">
        <v>176</v>
      </c>
      <c r="G15" s="36" t="s">
        <v>156</v>
      </c>
      <c r="H15" s="36">
        <v>2560</v>
      </c>
      <c r="I15" s="55">
        <v>43424</v>
      </c>
      <c r="J15" s="55"/>
      <c r="K15" s="35"/>
      <c r="L15" s="35"/>
      <c r="M15" s="37">
        <v>-200000</v>
      </c>
      <c r="N15" s="59" t="s">
        <v>177</v>
      </c>
      <c r="O15" s="39" t="s">
        <v>487</v>
      </c>
    </row>
    <row r="16" spans="1:15" s="39" customFormat="1" ht="25.5" customHeight="1" x14ac:dyDescent="0.25">
      <c r="A16" s="32" t="s">
        <v>19</v>
      </c>
      <c r="B16" s="33">
        <v>12363</v>
      </c>
      <c r="C16" s="34" t="str">
        <f>VLOOKUP(B16,'Center Name'!$A:$B,2,)</f>
        <v>Century City Development</v>
      </c>
      <c r="D16" s="33">
        <v>197379</v>
      </c>
      <c r="E16" s="46">
        <v>43496</v>
      </c>
      <c r="F16" s="35" t="s">
        <v>179</v>
      </c>
      <c r="G16" s="36" t="s">
        <v>156</v>
      </c>
      <c r="H16" s="36">
        <v>2930</v>
      </c>
      <c r="I16" s="55">
        <v>43282</v>
      </c>
      <c r="J16" s="55"/>
      <c r="K16" s="35">
        <v>43647</v>
      </c>
      <c r="L16" s="35"/>
      <c r="M16" s="37">
        <v>-196500</v>
      </c>
      <c r="N16" s="38" t="s">
        <v>22</v>
      </c>
      <c r="O16" s="1" t="s">
        <v>490</v>
      </c>
    </row>
    <row r="17" spans="1:15" s="39" customFormat="1" ht="25.5" customHeight="1" x14ac:dyDescent="0.25">
      <c r="A17" s="32" t="s">
        <v>19</v>
      </c>
      <c r="B17" s="33">
        <v>12363</v>
      </c>
      <c r="C17" s="34" t="str">
        <f>VLOOKUP(B17,'Center Name'!$A:$B,2,)</f>
        <v>Century City Development</v>
      </c>
      <c r="D17" s="33">
        <v>192555</v>
      </c>
      <c r="E17" s="46">
        <v>43235</v>
      </c>
      <c r="F17" s="56" t="s">
        <v>171</v>
      </c>
      <c r="G17" s="36" t="s">
        <v>156</v>
      </c>
      <c r="H17" s="36">
        <v>2540</v>
      </c>
      <c r="I17" s="35">
        <v>43028</v>
      </c>
      <c r="J17" s="35"/>
      <c r="K17" s="35">
        <v>46904</v>
      </c>
      <c r="L17" s="35"/>
      <c r="M17" s="37">
        <v>-180600</v>
      </c>
      <c r="N17" s="35" t="s">
        <v>54</v>
      </c>
      <c r="O17" s="1" t="s">
        <v>490</v>
      </c>
    </row>
    <row r="18" spans="1:15" s="39" customFormat="1" ht="25.5" customHeight="1" x14ac:dyDescent="0.25">
      <c r="A18" s="32" t="s">
        <v>19</v>
      </c>
      <c r="B18" s="33">
        <v>12363</v>
      </c>
      <c r="C18" s="34" t="str">
        <f>VLOOKUP(B18,'Center Name'!$A:$B,2,)</f>
        <v>Century City Development</v>
      </c>
      <c r="D18" s="33">
        <v>193246</v>
      </c>
      <c r="E18" s="46">
        <v>43290</v>
      </c>
      <c r="F18" s="56" t="s">
        <v>173</v>
      </c>
      <c r="G18" s="36" t="s">
        <v>156</v>
      </c>
      <c r="H18" s="36">
        <v>2610</v>
      </c>
      <c r="I18" s="55">
        <v>43435</v>
      </c>
      <c r="J18" s="55"/>
      <c r="K18" s="35"/>
      <c r="L18" s="35"/>
      <c r="M18" s="37">
        <f>-1117222.72+937475.46</f>
        <v>-179747.26</v>
      </c>
      <c r="N18" s="35" t="s">
        <v>22</v>
      </c>
      <c r="O18" s="1" t="s">
        <v>490</v>
      </c>
    </row>
    <row r="19" spans="1:15" s="39" customFormat="1" ht="25.5" customHeight="1" x14ac:dyDescent="0.25">
      <c r="A19" s="32" t="s">
        <v>19</v>
      </c>
      <c r="B19" s="33">
        <v>12363</v>
      </c>
      <c r="C19" s="34" t="str">
        <f>VLOOKUP(B19,'Center Name'!$A:$B,2,)</f>
        <v>Century City Development</v>
      </c>
      <c r="D19" s="33">
        <v>183669</v>
      </c>
      <c r="E19" s="46">
        <v>42796</v>
      </c>
      <c r="F19" s="56" t="s">
        <v>145</v>
      </c>
      <c r="G19" s="36" t="s">
        <v>21</v>
      </c>
      <c r="H19" s="36">
        <v>1660</v>
      </c>
      <c r="I19" s="35">
        <v>42831</v>
      </c>
      <c r="J19" s="35"/>
      <c r="K19" s="35">
        <v>43560</v>
      </c>
      <c r="L19" s="35"/>
      <c r="M19" s="37">
        <v>-100000</v>
      </c>
      <c r="N19" s="35" t="s">
        <v>146</v>
      </c>
      <c r="O19" s="1" t="s">
        <v>490</v>
      </c>
    </row>
    <row r="20" spans="1:15" s="32" customFormat="1" ht="12.75" customHeight="1" x14ac:dyDescent="0.25">
      <c r="A20" s="32" t="s">
        <v>19</v>
      </c>
      <c r="B20" s="33">
        <v>12363</v>
      </c>
      <c r="C20" s="34" t="str">
        <f>VLOOKUP(B20,'Center Name'!$A:$B,2,)</f>
        <v>Century City Development</v>
      </c>
      <c r="D20" s="33">
        <v>186842</v>
      </c>
      <c r="E20" s="46">
        <v>42986</v>
      </c>
      <c r="F20" s="56" t="s">
        <v>164</v>
      </c>
      <c r="G20" s="36" t="s">
        <v>156</v>
      </c>
      <c r="H20" s="36">
        <v>1937</v>
      </c>
      <c r="I20" s="35">
        <v>42993</v>
      </c>
      <c r="J20" s="35"/>
      <c r="K20" s="35">
        <v>43357</v>
      </c>
      <c r="L20" s="35"/>
      <c r="M20" s="37">
        <v>-100000</v>
      </c>
      <c r="N20" s="58" t="s">
        <v>165</v>
      </c>
      <c r="O20" s="1" t="s">
        <v>490</v>
      </c>
    </row>
    <row r="21" spans="1:15" s="32" customFormat="1" ht="24" customHeight="1" x14ac:dyDescent="0.25">
      <c r="A21" s="32" t="s">
        <v>19</v>
      </c>
      <c r="B21" s="33">
        <v>12363</v>
      </c>
      <c r="C21" s="34" t="str">
        <f>VLOOKUP(B21,'Center Name'!$A:$B,2,)</f>
        <v>Century City Development</v>
      </c>
      <c r="D21" s="33">
        <v>189832</v>
      </c>
      <c r="E21" s="46">
        <v>43137</v>
      </c>
      <c r="F21" s="56" t="s">
        <v>170</v>
      </c>
      <c r="G21" s="36" t="s">
        <v>156</v>
      </c>
      <c r="H21" s="36">
        <v>1987</v>
      </c>
      <c r="I21" s="35"/>
      <c r="J21" s="35"/>
      <c r="K21" s="35"/>
      <c r="L21" s="35"/>
      <c r="M21" s="37">
        <v>-100000</v>
      </c>
      <c r="N21" s="35" t="s">
        <v>22</v>
      </c>
      <c r="O21" s="1" t="s">
        <v>490</v>
      </c>
    </row>
    <row r="22" spans="1:15" s="32" customFormat="1" ht="12.75" customHeight="1" x14ac:dyDescent="0.25">
      <c r="A22" s="32" t="s">
        <v>19</v>
      </c>
      <c r="B22" s="33">
        <v>12363</v>
      </c>
      <c r="C22" s="34" t="str">
        <f>VLOOKUP(B22,'Center Name'!$A:$B,2,)</f>
        <v>Century City Development</v>
      </c>
      <c r="D22" s="33">
        <v>183469</v>
      </c>
      <c r="E22" s="46">
        <v>42922</v>
      </c>
      <c r="F22" s="56" t="s">
        <v>151</v>
      </c>
      <c r="G22" s="36" t="s">
        <v>21</v>
      </c>
      <c r="H22" s="36">
        <v>1620</v>
      </c>
      <c r="I22" s="35">
        <v>42831</v>
      </c>
      <c r="J22" s="35"/>
      <c r="K22" s="35">
        <v>43195</v>
      </c>
      <c r="L22" s="35"/>
      <c r="M22" s="37">
        <f>-162374+73199</f>
        <v>-89175</v>
      </c>
      <c r="N22" s="58" t="s">
        <v>152</v>
      </c>
      <c r="O22" s="1" t="s">
        <v>490</v>
      </c>
    </row>
    <row r="23" spans="1:15" s="32" customFormat="1" ht="12.75" customHeight="1" x14ac:dyDescent="0.25">
      <c r="A23" s="32" t="s">
        <v>19</v>
      </c>
      <c r="B23" s="33">
        <v>12363</v>
      </c>
      <c r="C23" s="34" t="str">
        <f>VLOOKUP(B23,'Center Name'!$A:$B,2,)</f>
        <v>Century City Development</v>
      </c>
      <c r="D23" s="33">
        <v>194968</v>
      </c>
      <c r="E23" s="46">
        <v>43347</v>
      </c>
      <c r="F23" s="35" t="s">
        <v>174</v>
      </c>
      <c r="G23" s="36" t="s">
        <v>156</v>
      </c>
      <c r="H23" s="36" t="s">
        <v>175</v>
      </c>
      <c r="I23" s="55">
        <v>43435</v>
      </c>
      <c r="J23" s="55"/>
      <c r="K23" s="35"/>
      <c r="L23" s="35"/>
      <c r="M23" s="37">
        <v>-75000</v>
      </c>
      <c r="N23" s="38" t="s">
        <v>22</v>
      </c>
      <c r="O23" s="1" t="s">
        <v>490</v>
      </c>
    </row>
    <row r="24" spans="1:15" s="32" customFormat="1" ht="12.75" customHeight="1" x14ac:dyDescent="0.25">
      <c r="A24" s="32" t="s">
        <v>19</v>
      </c>
      <c r="B24" s="33">
        <v>12363</v>
      </c>
      <c r="C24" s="34" t="str">
        <f>VLOOKUP(B24,'Center Name'!$A:$B,2,)</f>
        <v>Century City Development</v>
      </c>
      <c r="D24" s="33">
        <v>186841</v>
      </c>
      <c r="E24" s="46">
        <v>42986</v>
      </c>
      <c r="F24" s="57" t="s">
        <v>162</v>
      </c>
      <c r="G24" s="36" t="s">
        <v>156</v>
      </c>
      <c r="H24" s="36">
        <v>1670</v>
      </c>
      <c r="I24" s="35">
        <v>42831</v>
      </c>
      <c r="J24" s="35"/>
      <c r="K24" s="35">
        <v>43195</v>
      </c>
      <c r="L24" s="35"/>
      <c r="M24" s="37">
        <v>-70000</v>
      </c>
      <c r="N24" s="58" t="s">
        <v>163</v>
      </c>
      <c r="O24" s="1" t="s">
        <v>490</v>
      </c>
    </row>
    <row r="25" spans="1:15" s="39" customFormat="1" ht="12.75" customHeight="1" x14ac:dyDescent="0.25">
      <c r="A25" s="32" t="s">
        <v>19</v>
      </c>
      <c r="B25" s="33">
        <v>12363</v>
      </c>
      <c r="C25" s="34" t="str">
        <f>VLOOKUP(B25,'Center Name'!$A:$B,2,)</f>
        <v>Century City Development</v>
      </c>
      <c r="D25" s="33">
        <v>183681</v>
      </c>
      <c r="E25" s="46">
        <v>42800</v>
      </c>
      <c r="F25" s="57" t="s">
        <v>147</v>
      </c>
      <c r="G25" s="36" t="s">
        <v>21</v>
      </c>
      <c r="H25" s="36" t="s">
        <v>148</v>
      </c>
      <c r="I25" s="35">
        <v>42861</v>
      </c>
      <c r="J25" s="35"/>
      <c r="K25" s="35">
        <v>43225</v>
      </c>
      <c r="L25" s="35"/>
      <c r="M25" s="37">
        <v>-63600</v>
      </c>
      <c r="N25" s="58" t="s">
        <v>149</v>
      </c>
      <c r="O25" s="1" t="s">
        <v>490</v>
      </c>
    </row>
    <row r="26" spans="1:15" s="39" customFormat="1" ht="12.75" customHeight="1" x14ac:dyDescent="0.25">
      <c r="A26" s="32" t="s">
        <v>19</v>
      </c>
      <c r="B26" s="33">
        <v>12363</v>
      </c>
      <c r="C26" s="34" t="str">
        <f>VLOOKUP(B26,'Center Name'!$A:$B,2,)</f>
        <v>Century City Development</v>
      </c>
      <c r="D26" s="33">
        <v>188612</v>
      </c>
      <c r="E26" s="46">
        <v>43068</v>
      </c>
      <c r="F26" s="56" t="s">
        <v>169</v>
      </c>
      <c r="G26" s="36" t="s">
        <v>156</v>
      </c>
      <c r="H26" s="36">
        <v>1893</v>
      </c>
      <c r="I26" s="35">
        <v>43132</v>
      </c>
      <c r="J26" s="35"/>
      <c r="K26" s="35">
        <v>43496</v>
      </c>
      <c r="L26" s="35"/>
      <c r="M26" s="37">
        <v>-55000</v>
      </c>
      <c r="N26" s="35" t="s">
        <v>63</v>
      </c>
      <c r="O26" s="1" t="s">
        <v>490</v>
      </c>
    </row>
    <row r="27" spans="1:15" s="39" customFormat="1" ht="12.75" customHeight="1" x14ac:dyDescent="0.25">
      <c r="A27" s="32" t="s">
        <v>19</v>
      </c>
      <c r="B27" s="33">
        <v>12363</v>
      </c>
      <c r="C27" s="34" t="str">
        <f>VLOOKUP(B27,'Center Name'!$A:$B,2,)</f>
        <v>Century City Development</v>
      </c>
      <c r="D27" s="33">
        <v>186800</v>
      </c>
      <c r="E27" s="46">
        <v>42978</v>
      </c>
      <c r="F27" s="56" t="s">
        <v>155</v>
      </c>
      <c r="G27" s="36" t="s">
        <v>156</v>
      </c>
      <c r="H27" s="36" t="s">
        <v>157</v>
      </c>
      <c r="I27" s="35">
        <v>43011</v>
      </c>
      <c r="J27" s="35"/>
      <c r="K27" s="35">
        <v>43375</v>
      </c>
      <c r="L27" s="35"/>
      <c r="M27" s="37">
        <v>-50000</v>
      </c>
      <c r="N27" s="58" t="s">
        <v>158</v>
      </c>
      <c r="O27" s="1" t="s">
        <v>490</v>
      </c>
    </row>
    <row r="28" spans="1:15" s="39" customFormat="1" ht="12.75" customHeight="1" x14ac:dyDescent="0.25">
      <c r="A28" s="32" t="s">
        <v>19</v>
      </c>
      <c r="B28" s="33">
        <v>12363</v>
      </c>
      <c r="C28" s="34" t="str">
        <f>VLOOKUP(B28,'Center Name'!$A:$B,2,)</f>
        <v>Century City Development</v>
      </c>
      <c r="D28" s="33">
        <v>186832</v>
      </c>
      <c r="E28" s="46">
        <v>42985</v>
      </c>
      <c r="F28" s="56" t="s">
        <v>159</v>
      </c>
      <c r="G28" s="36" t="s">
        <v>156</v>
      </c>
      <c r="H28" s="36" t="s">
        <v>160</v>
      </c>
      <c r="I28" s="35">
        <v>42957</v>
      </c>
      <c r="J28" s="35"/>
      <c r="K28" s="35">
        <v>43321</v>
      </c>
      <c r="L28" s="35"/>
      <c r="M28" s="37">
        <v>-50000</v>
      </c>
      <c r="N28" s="58" t="s">
        <v>161</v>
      </c>
      <c r="O28" s="1" t="s">
        <v>490</v>
      </c>
    </row>
    <row r="29" spans="1:15" s="39" customFormat="1" ht="12.75" customHeight="1" x14ac:dyDescent="0.25">
      <c r="A29" s="32" t="s">
        <v>19</v>
      </c>
      <c r="B29" s="33">
        <v>12363</v>
      </c>
      <c r="C29" s="34" t="str">
        <f>VLOOKUP(B29,'Center Name'!$A:$B,2,)</f>
        <v>Century City Development</v>
      </c>
      <c r="D29" s="33">
        <v>192361</v>
      </c>
      <c r="E29" s="46">
        <v>43252</v>
      </c>
      <c r="F29" s="56" t="s">
        <v>172</v>
      </c>
      <c r="G29" s="36" t="s">
        <v>156</v>
      </c>
      <c r="H29" s="36">
        <v>2395</v>
      </c>
      <c r="I29" s="35">
        <v>43296</v>
      </c>
      <c r="J29" s="35"/>
      <c r="K29" s="35">
        <v>43660</v>
      </c>
      <c r="L29" s="35"/>
      <c r="M29" s="37">
        <v>-50000</v>
      </c>
      <c r="N29" s="35" t="s">
        <v>63</v>
      </c>
      <c r="O29" s="1" t="s">
        <v>490</v>
      </c>
    </row>
    <row r="30" spans="1:15" s="39" customFormat="1" ht="12.75" customHeight="1" x14ac:dyDescent="0.25">
      <c r="A30" s="32" t="s">
        <v>19</v>
      </c>
      <c r="B30" s="33">
        <v>12363</v>
      </c>
      <c r="C30" s="34" t="str">
        <f>VLOOKUP(B30,'Center Name'!$A:$B,2,)</f>
        <v>Century City Development</v>
      </c>
      <c r="D30" s="33">
        <v>195684</v>
      </c>
      <c r="E30" s="46">
        <v>43398</v>
      </c>
      <c r="F30" s="35" t="s">
        <v>178</v>
      </c>
      <c r="G30" s="36" t="s">
        <v>156</v>
      </c>
      <c r="H30" s="36">
        <v>2390</v>
      </c>
      <c r="I30" s="55">
        <v>43374</v>
      </c>
      <c r="J30" s="55"/>
      <c r="K30" s="35"/>
      <c r="L30" s="35"/>
      <c r="M30" s="37">
        <f>-88600+18511.92+25788.08</f>
        <v>-44300</v>
      </c>
      <c r="N30" s="59" t="s">
        <v>177</v>
      </c>
      <c r="O30" s="1" t="s">
        <v>490</v>
      </c>
    </row>
    <row r="31" spans="1:15" s="39" customFormat="1" ht="12.75" customHeight="1" x14ac:dyDescent="0.25">
      <c r="A31" s="32" t="s">
        <v>19</v>
      </c>
      <c r="B31" s="33">
        <v>12363</v>
      </c>
      <c r="C31" s="34" t="str">
        <f>VLOOKUP(B31,'Center Name'!$A:$B,2,)</f>
        <v>Century City Development</v>
      </c>
      <c r="D31" s="33">
        <v>186268</v>
      </c>
      <c r="E31" s="46">
        <v>42930</v>
      </c>
      <c r="F31" s="56" t="s">
        <v>153</v>
      </c>
      <c r="G31" s="36" t="s">
        <v>21</v>
      </c>
      <c r="H31" s="36">
        <v>9190</v>
      </c>
      <c r="I31" s="35">
        <v>42979</v>
      </c>
      <c r="J31" s="35"/>
      <c r="K31" s="35">
        <v>43343</v>
      </c>
      <c r="L31" s="35"/>
      <c r="M31" s="37">
        <f>-85000+42500</f>
        <v>-42500</v>
      </c>
      <c r="N31" s="38" t="s">
        <v>154</v>
      </c>
      <c r="O31" s="1" t="s">
        <v>490</v>
      </c>
    </row>
    <row r="32" spans="1:15" s="39" customFormat="1" ht="12.75" customHeight="1" x14ac:dyDescent="0.25">
      <c r="A32" s="32" t="s">
        <v>19</v>
      </c>
      <c r="B32" s="33">
        <v>12363</v>
      </c>
      <c r="C32" s="34" t="str">
        <f>VLOOKUP(B32,'Center Name'!$A:$B,2,)</f>
        <v>Century City Development</v>
      </c>
      <c r="D32" s="33">
        <v>183656</v>
      </c>
      <c r="E32" s="46">
        <v>42795</v>
      </c>
      <c r="F32" s="56" t="s">
        <v>144</v>
      </c>
      <c r="G32" s="36" t="s">
        <v>21</v>
      </c>
      <c r="H32" s="36">
        <v>2400</v>
      </c>
      <c r="I32" s="35">
        <v>43047</v>
      </c>
      <c r="J32" s="35"/>
      <c r="K32" s="35">
        <v>48610</v>
      </c>
      <c r="L32" s="35"/>
      <c r="M32" s="37">
        <f>-2350000+562500+562500+562500+562500+74640</f>
        <v>-25360</v>
      </c>
      <c r="N32" s="35" t="s">
        <v>54</v>
      </c>
      <c r="O32" s="1" t="s">
        <v>490</v>
      </c>
    </row>
    <row r="33" spans="1:15" s="39" customFormat="1" ht="12.75" customHeight="1" x14ac:dyDescent="0.25">
      <c r="A33" s="32" t="s">
        <v>19</v>
      </c>
      <c r="B33" s="33">
        <v>12363</v>
      </c>
      <c r="C33" s="34" t="str">
        <f>VLOOKUP(B33,'Center Name'!$A:$B,2,)</f>
        <v>Century City Development</v>
      </c>
      <c r="D33" s="33">
        <v>187544</v>
      </c>
      <c r="E33" s="46">
        <v>43019</v>
      </c>
      <c r="F33" s="56" t="s">
        <v>167</v>
      </c>
      <c r="G33" s="36" t="s">
        <v>156</v>
      </c>
      <c r="H33" s="36">
        <v>2660</v>
      </c>
      <c r="I33" s="35">
        <v>43132</v>
      </c>
      <c r="J33" s="35"/>
      <c r="K33" s="35">
        <v>43861</v>
      </c>
      <c r="L33" s="35"/>
      <c r="M33" s="37">
        <f>-250000+83333.33+83333.33+33333.34+31620</f>
        <v>-18379.999999999985</v>
      </c>
      <c r="N33" s="35" t="s">
        <v>168</v>
      </c>
      <c r="O33" s="1" t="s">
        <v>490</v>
      </c>
    </row>
    <row r="34" spans="1:15" s="39" customFormat="1" ht="12.75" customHeight="1" x14ac:dyDescent="0.25">
      <c r="A34" s="32" t="s">
        <v>19</v>
      </c>
      <c r="B34" s="33">
        <v>12363</v>
      </c>
      <c r="C34" s="34" t="str">
        <f>VLOOKUP(B34,'Center Name'!$A:$B,2,)</f>
        <v>Century City Development</v>
      </c>
      <c r="D34" s="33">
        <v>186849</v>
      </c>
      <c r="E34" s="46">
        <v>42986</v>
      </c>
      <c r="F34" s="56" t="s">
        <v>35</v>
      </c>
      <c r="G34" s="36" t="s">
        <v>156</v>
      </c>
      <c r="H34" s="36">
        <v>2060</v>
      </c>
      <c r="I34" s="35"/>
      <c r="J34" s="35"/>
      <c r="K34" s="35"/>
      <c r="L34" s="35"/>
      <c r="M34" s="37">
        <f>-112500+78750+22500</f>
        <v>-11250</v>
      </c>
      <c r="N34" s="35" t="s">
        <v>166</v>
      </c>
      <c r="O34" s="1" t="s">
        <v>490</v>
      </c>
    </row>
    <row r="35" spans="1:15" s="39" customFormat="1" ht="14.25" customHeight="1" x14ac:dyDescent="0.25">
      <c r="A35" s="32" t="s">
        <v>19</v>
      </c>
      <c r="B35" s="33">
        <v>12230</v>
      </c>
      <c r="C35" s="34" t="str">
        <f>VLOOKUP(B35,'Center Name'!$A:$B,2,)</f>
        <v>Culver City Mall LP</v>
      </c>
      <c r="D35" s="33">
        <v>181432</v>
      </c>
      <c r="E35" s="35">
        <v>42691</v>
      </c>
      <c r="F35" s="35" t="s">
        <v>30</v>
      </c>
      <c r="G35" s="32" t="s">
        <v>31</v>
      </c>
      <c r="H35" s="36" t="s">
        <v>32</v>
      </c>
      <c r="I35" s="35">
        <v>42522</v>
      </c>
      <c r="J35" s="35"/>
      <c r="K35" s="35">
        <v>46326</v>
      </c>
      <c r="L35" s="35"/>
      <c r="M35" s="37">
        <f>-90600+70600</f>
        <v>-20000</v>
      </c>
      <c r="N35" s="38" t="s">
        <v>33</v>
      </c>
      <c r="O35" s="39" t="s">
        <v>488</v>
      </c>
    </row>
    <row r="36" spans="1:15" s="39" customFormat="1" ht="14.25" customHeight="1" x14ac:dyDescent="0.25">
      <c r="A36" s="32" t="s">
        <v>19</v>
      </c>
      <c r="B36" s="33">
        <v>12229</v>
      </c>
      <c r="C36" s="34" t="str">
        <f>VLOOKUP(B36,'Center Name'!$A:$B,2,)</f>
        <v>Fashion Square</v>
      </c>
      <c r="D36" s="33">
        <v>193704</v>
      </c>
      <c r="E36" s="35">
        <v>43777</v>
      </c>
      <c r="F36" s="35" t="s">
        <v>27</v>
      </c>
      <c r="G36" s="32" t="s">
        <v>28</v>
      </c>
      <c r="H36" s="36">
        <v>38</v>
      </c>
      <c r="I36" s="35"/>
      <c r="J36" s="35"/>
      <c r="K36" s="35"/>
      <c r="L36" s="35"/>
      <c r="M36" s="37">
        <f>-70000+66625.33</f>
        <v>-3374.6699999999983</v>
      </c>
      <c r="N36" s="113" t="s">
        <v>29</v>
      </c>
      <c r="O36" s="1" t="s">
        <v>490</v>
      </c>
    </row>
    <row r="37" spans="1:15" s="39" customFormat="1" ht="14.25" customHeight="1" x14ac:dyDescent="0.25">
      <c r="A37" s="32" t="s">
        <v>19</v>
      </c>
      <c r="B37" s="33">
        <v>12229</v>
      </c>
      <c r="C37" s="34" t="str">
        <f>VLOOKUP(B37,'Center Name'!$A:$B,2,)</f>
        <v>Fashion Square</v>
      </c>
      <c r="D37" s="33">
        <v>211695</v>
      </c>
      <c r="E37" s="35">
        <v>43657</v>
      </c>
      <c r="F37" s="35" t="s">
        <v>24</v>
      </c>
      <c r="G37" s="32" t="s">
        <v>25</v>
      </c>
      <c r="H37" s="36">
        <v>23</v>
      </c>
      <c r="I37" s="35">
        <v>43559</v>
      </c>
      <c r="J37" s="35"/>
      <c r="K37" s="35">
        <v>44290</v>
      </c>
      <c r="L37" s="35"/>
      <c r="M37" s="37">
        <f>-77200+77200-2250</f>
        <v>-2250</v>
      </c>
      <c r="N37" s="38" t="s">
        <v>26</v>
      </c>
      <c r="O37" s="39" t="s">
        <v>487</v>
      </c>
    </row>
    <row r="38" spans="1:15" s="39" customFormat="1" ht="12.75" customHeight="1" x14ac:dyDescent="0.25">
      <c r="A38" s="32" t="s">
        <v>19</v>
      </c>
      <c r="B38" s="33">
        <v>12235</v>
      </c>
      <c r="C38" s="34" t="str">
        <f>VLOOKUP(B38,'Center Name'!$A:$B,2,)</f>
        <v>Garden State Plaza</v>
      </c>
      <c r="D38" s="33">
        <v>220178</v>
      </c>
      <c r="E38" s="35"/>
      <c r="F38" s="35" t="s">
        <v>36</v>
      </c>
      <c r="G38" s="32"/>
      <c r="H38" s="36"/>
      <c r="I38" s="35"/>
      <c r="J38" s="35"/>
      <c r="K38" s="35"/>
      <c r="L38" s="35"/>
      <c r="M38" s="37">
        <f>125000-4256.1+100000-750000+500000+4256.1</f>
        <v>-24999.999999999978</v>
      </c>
      <c r="N38" s="38"/>
      <c r="O38" s="1" t="s">
        <v>490</v>
      </c>
    </row>
    <row r="39" spans="1:15" s="39" customFormat="1" ht="25.5" customHeight="1" x14ac:dyDescent="0.25">
      <c r="A39" s="32" t="s">
        <v>19</v>
      </c>
      <c r="B39" s="40">
        <v>12253</v>
      </c>
      <c r="C39" s="34" t="str">
        <f>VLOOKUP(B39,'Center Name'!$A:$B,2,)</f>
        <v>Mission Valley</v>
      </c>
      <c r="D39" s="40">
        <v>221775</v>
      </c>
      <c r="E39" s="35">
        <v>44439</v>
      </c>
      <c r="F39" s="35" t="s">
        <v>48</v>
      </c>
      <c r="G39" s="41" t="s">
        <v>42</v>
      </c>
      <c r="H39" s="42" t="s">
        <v>49</v>
      </c>
      <c r="I39" s="48"/>
      <c r="J39" s="48"/>
      <c r="K39" s="46"/>
      <c r="L39" s="46"/>
      <c r="M39" s="44">
        <f>-375000+75000</f>
        <v>-300000</v>
      </c>
      <c r="N39" s="45" t="s">
        <v>50</v>
      </c>
      <c r="O39" s="47" t="s">
        <v>487</v>
      </c>
    </row>
    <row r="40" spans="1:15" s="39" customFormat="1" ht="12.75" customHeight="1" x14ac:dyDescent="0.25">
      <c r="A40" s="32" t="s">
        <v>19</v>
      </c>
      <c r="B40" s="40">
        <v>12253</v>
      </c>
      <c r="C40" s="34" t="str">
        <f>VLOOKUP(B40,'Center Name'!$A:$B,2,)</f>
        <v>Mission Valley</v>
      </c>
      <c r="D40" s="40">
        <v>221923</v>
      </c>
      <c r="E40" s="35">
        <v>44439</v>
      </c>
      <c r="F40" s="35" t="s">
        <v>51</v>
      </c>
      <c r="G40" s="41" t="s">
        <v>42</v>
      </c>
      <c r="H40" s="42" t="s">
        <v>52</v>
      </c>
      <c r="I40" s="48">
        <v>44180</v>
      </c>
      <c r="J40" s="48"/>
      <c r="K40" s="46">
        <v>45107</v>
      </c>
      <c r="L40" s="46"/>
      <c r="M40" s="44">
        <v>-275000</v>
      </c>
      <c r="N40" s="45" t="s">
        <v>53</v>
      </c>
      <c r="O40" s="1" t="s">
        <v>490</v>
      </c>
    </row>
    <row r="41" spans="1:15" s="39" customFormat="1" ht="51" customHeight="1" x14ac:dyDescent="0.25">
      <c r="A41" s="32" t="s">
        <v>19</v>
      </c>
      <c r="B41" s="40">
        <v>12253</v>
      </c>
      <c r="C41" s="34" t="str">
        <f>VLOOKUP(B41,'Center Name'!$A:$B,2,)</f>
        <v>Mission Valley</v>
      </c>
      <c r="D41" s="40">
        <v>196859</v>
      </c>
      <c r="E41" s="35">
        <v>44316</v>
      </c>
      <c r="F41" s="35" t="s">
        <v>41</v>
      </c>
      <c r="G41" s="41" t="s">
        <v>42</v>
      </c>
      <c r="H41" s="42" t="s">
        <v>43</v>
      </c>
      <c r="I41" s="43">
        <v>43960</v>
      </c>
      <c r="J41" s="43"/>
      <c r="K41" s="46">
        <v>44325</v>
      </c>
      <c r="L41" s="46"/>
      <c r="M41" s="44">
        <v>-229083</v>
      </c>
      <c r="N41" s="45" t="s">
        <v>44</v>
      </c>
      <c r="O41" s="1" t="s">
        <v>490</v>
      </c>
    </row>
    <row r="42" spans="1:15" s="39" customFormat="1" ht="63.75" customHeight="1" x14ac:dyDescent="0.25">
      <c r="A42" s="32" t="s">
        <v>19</v>
      </c>
      <c r="B42" s="40">
        <v>12253</v>
      </c>
      <c r="C42" s="34" t="str">
        <f>VLOOKUP(B42,'Center Name'!$A:$B,2,)</f>
        <v>Mission Valley</v>
      </c>
      <c r="D42" s="40">
        <v>191232</v>
      </c>
      <c r="E42" s="35">
        <v>43208</v>
      </c>
      <c r="F42" t="s">
        <v>38</v>
      </c>
      <c r="G42" s="41" t="s">
        <v>39</v>
      </c>
      <c r="H42" s="42">
        <v>112</v>
      </c>
      <c r="I42" s="43">
        <v>43311</v>
      </c>
      <c r="J42" s="43"/>
      <c r="K42" s="43"/>
      <c r="L42" s="43"/>
      <c r="M42" s="44">
        <f>-638520+255408+255408</f>
        <v>-127704</v>
      </c>
      <c r="N42" s="45" t="s">
        <v>40</v>
      </c>
      <c r="O42" s="1" t="s">
        <v>490</v>
      </c>
    </row>
    <row r="43" spans="1:15" s="39" customFormat="1" ht="12.75" customHeight="1" x14ac:dyDescent="0.25">
      <c r="A43" s="32" t="s">
        <v>19</v>
      </c>
      <c r="B43" s="40">
        <v>12253</v>
      </c>
      <c r="C43" s="34" t="str">
        <f>VLOOKUP(B43,'Center Name'!$A:$B,2,)</f>
        <v>Mission Valley</v>
      </c>
      <c r="D43" s="40">
        <v>220177</v>
      </c>
      <c r="E43" s="35">
        <v>44165</v>
      </c>
      <c r="F43" s="35" t="s">
        <v>45</v>
      </c>
      <c r="G43" s="41" t="s">
        <v>42</v>
      </c>
      <c r="H43" s="42" t="s">
        <v>46</v>
      </c>
      <c r="I43" s="43">
        <v>44058</v>
      </c>
      <c r="J43" s="43"/>
      <c r="K43" s="46">
        <v>44423</v>
      </c>
      <c r="L43" s="46"/>
      <c r="M43" s="44">
        <v>17582.839999999997</v>
      </c>
      <c r="N43" s="45" t="s">
        <v>47</v>
      </c>
      <c r="O43" s="1" t="s">
        <v>490</v>
      </c>
    </row>
    <row r="44" spans="1:15" s="39" customFormat="1" ht="51" customHeight="1" x14ac:dyDescent="0.25">
      <c r="A44" s="32" t="s">
        <v>19</v>
      </c>
      <c r="B44" s="33">
        <v>12266</v>
      </c>
      <c r="C44" s="34" t="str">
        <f>VLOOKUP(B44,'Center Name'!$A:$B,2,)</f>
        <v>Oakridge</v>
      </c>
      <c r="D44" s="33">
        <v>221640</v>
      </c>
      <c r="E44" s="35">
        <v>44347</v>
      </c>
      <c r="F44" s="35" t="s">
        <v>57</v>
      </c>
      <c r="G44" s="32" t="s">
        <v>56</v>
      </c>
      <c r="H44" s="36"/>
      <c r="I44" s="35"/>
      <c r="J44" s="35"/>
      <c r="K44" s="35"/>
      <c r="L44" s="35"/>
      <c r="M44" s="37">
        <f>-2820360+846108+846108+846108</f>
        <v>-282036</v>
      </c>
      <c r="N44" s="35"/>
      <c r="O44" s="1" t="s">
        <v>490</v>
      </c>
    </row>
    <row r="45" spans="1:15" s="39" customFormat="1" ht="63.75" customHeight="1" x14ac:dyDescent="0.25">
      <c r="A45" s="32" t="s">
        <v>19</v>
      </c>
      <c r="B45" s="33">
        <v>12291</v>
      </c>
      <c r="C45" s="34" t="str">
        <f>VLOOKUP(B45,'Center Name'!$A:$B,2,)</f>
        <v>Topanga</v>
      </c>
      <c r="D45" s="33">
        <v>221984</v>
      </c>
      <c r="E45" s="35">
        <v>44424</v>
      </c>
      <c r="F45" s="35" t="s">
        <v>59</v>
      </c>
      <c r="G45" s="32" t="s">
        <v>60</v>
      </c>
      <c r="H45" s="36"/>
      <c r="I45" s="35"/>
      <c r="J45" s="35"/>
      <c r="K45" s="35"/>
      <c r="L45" s="35"/>
      <c r="M45" s="37">
        <v>-3740818.9</v>
      </c>
      <c r="N45" s="35"/>
      <c r="O45" s="1" t="s">
        <v>490</v>
      </c>
    </row>
    <row r="46" spans="1:15" s="39" customFormat="1" ht="12.75" customHeight="1" x14ac:dyDescent="0.25">
      <c r="A46" s="32" t="s">
        <v>19</v>
      </c>
      <c r="B46" s="33">
        <v>12293</v>
      </c>
      <c r="C46" s="34" t="str">
        <f>VLOOKUP(B46,'Center Name'!$A:$B,2,)</f>
        <v>UTC</v>
      </c>
      <c r="D46" s="33">
        <v>222647</v>
      </c>
      <c r="E46" s="35">
        <v>44561</v>
      </c>
      <c r="F46" s="35" t="s">
        <v>65</v>
      </c>
      <c r="G46" s="32" t="s">
        <v>62</v>
      </c>
      <c r="H46" s="36">
        <v>2110</v>
      </c>
      <c r="I46" s="35">
        <v>44228</v>
      </c>
      <c r="J46" s="35"/>
      <c r="K46" s="46" t="s">
        <v>66</v>
      </c>
      <c r="L46" s="46"/>
      <c r="M46" s="37">
        <v>-1331010</v>
      </c>
      <c r="N46" s="35" t="s">
        <v>67</v>
      </c>
      <c r="O46" s="39" t="s">
        <v>487</v>
      </c>
    </row>
    <row r="47" spans="1:15" s="39" customFormat="1" ht="63.75" customHeight="1" x14ac:dyDescent="0.25">
      <c r="A47" s="32" t="s">
        <v>19</v>
      </c>
      <c r="B47" s="33">
        <v>12293</v>
      </c>
      <c r="C47" s="34" t="str">
        <f>VLOOKUP(B47,'Center Name'!$A:$B,2,)</f>
        <v>UTC</v>
      </c>
      <c r="D47" s="33">
        <v>221993</v>
      </c>
      <c r="E47" s="35">
        <v>44439</v>
      </c>
      <c r="F47" s="35" t="s">
        <v>61</v>
      </c>
      <c r="G47" s="32" t="s">
        <v>62</v>
      </c>
      <c r="H47" s="36">
        <v>2120</v>
      </c>
      <c r="I47" s="35">
        <v>44542</v>
      </c>
      <c r="J47" s="35"/>
      <c r="K47" s="35">
        <v>44906</v>
      </c>
      <c r="L47" s="35"/>
      <c r="M47" s="37">
        <v>-300000</v>
      </c>
      <c r="N47" s="35" t="s">
        <v>63</v>
      </c>
      <c r="O47" s="1" t="s">
        <v>490</v>
      </c>
    </row>
    <row r="48" spans="1:15" s="39" customFormat="1" ht="12.75" customHeight="1" x14ac:dyDescent="0.25">
      <c r="A48" s="32" t="s">
        <v>19</v>
      </c>
      <c r="B48" s="33">
        <v>12293</v>
      </c>
      <c r="C48" s="34" t="str">
        <f>VLOOKUP(B48,'Center Name'!$A:$B,2,)</f>
        <v>UTC</v>
      </c>
      <c r="D48" s="33">
        <v>222784</v>
      </c>
      <c r="E48" s="35">
        <v>44511</v>
      </c>
      <c r="F48" s="35" t="s">
        <v>64</v>
      </c>
      <c r="G48" s="32" t="s">
        <v>62</v>
      </c>
      <c r="H48" s="36">
        <v>2435</v>
      </c>
      <c r="I48" s="35">
        <v>44461</v>
      </c>
      <c r="J48" s="35"/>
      <c r="K48" s="35">
        <v>44825</v>
      </c>
      <c r="L48" s="35"/>
      <c r="M48" s="37">
        <f>111050-222100</f>
        <v>-111050</v>
      </c>
      <c r="N48" s="35" t="s">
        <v>63</v>
      </c>
      <c r="O48" s="1" t="s">
        <v>490</v>
      </c>
    </row>
    <row r="49" spans="1:15" s="39" customFormat="1" ht="76.5" customHeight="1" x14ac:dyDescent="0.25">
      <c r="A49" s="32" t="s">
        <v>19</v>
      </c>
      <c r="B49" s="33">
        <v>12359</v>
      </c>
      <c r="C49" s="34" t="str">
        <f>VLOOKUP(B49,'Center Name'!$A:$B,2,)</f>
        <v>UTC Development</v>
      </c>
      <c r="D49" s="33">
        <v>197305</v>
      </c>
      <c r="E49" s="46">
        <v>43481</v>
      </c>
      <c r="F49" s="56" t="s">
        <v>179</v>
      </c>
      <c r="G49" s="5" t="s">
        <v>62</v>
      </c>
      <c r="H49" s="36">
        <v>2230</v>
      </c>
      <c r="I49" s="55">
        <v>43378</v>
      </c>
      <c r="J49" s="55"/>
      <c r="K49" s="35"/>
      <c r="L49" s="35"/>
      <c r="M49" s="61">
        <v>-281625</v>
      </c>
      <c r="N49" s="35" t="s">
        <v>67</v>
      </c>
      <c r="O49" s="1" t="s">
        <v>490</v>
      </c>
    </row>
    <row r="50" spans="1:15" s="39" customFormat="1" ht="51" customHeight="1" x14ac:dyDescent="0.25">
      <c r="A50" s="32" t="s">
        <v>19</v>
      </c>
      <c r="B50" s="33">
        <v>12359</v>
      </c>
      <c r="C50" s="34" t="str">
        <f>VLOOKUP(B50,'Center Name'!$A:$B,2,)</f>
        <v>UTC Development</v>
      </c>
      <c r="D50" s="33">
        <v>186840</v>
      </c>
      <c r="E50" s="35">
        <v>42986</v>
      </c>
      <c r="F50" s="35" t="s">
        <v>71</v>
      </c>
      <c r="G50" s="32" t="s">
        <v>62</v>
      </c>
      <c r="H50" s="36">
        <v>2116</v>
      </c>
      <c r="I50" s="35">
        <v>43055</v>
      </c>
      <c r="J50" s="35"/>
      <c r="K50" s="35">
        <v>43601</v>
      </c>
      <c r="L50" s="35"/>
      <c r="M50" s="37">
        <v>-79800</v>
      </c>
      <c r="N50" s="35" t="s">
        <v>70</v>
      </c>
      <c r="O50" s="1" t="s">
        <v>490</v>
      </c>
    </row>
    <row r="51" spans="1:15" s="39" customFormat="1" ht="63.75" customHeight="1" x14ac:dyDescent="0.25">
      <c r="A51" s="32" t="s">
        <v>19</v>
      </c>
      <c r="B51" s="33">
        <v>12359</v>
      </c>
      <c r="C51" s="34" t="str">
        <f>VLOOKUP(B51,'Center Name'!$A:$B,2,)</f>
        <v>UTC Development</v>
      </c>
      <c r="D51" s="33">
        <v>186316</v>
      </c>
      <c r="E51" s="35">
        <v>42941</v>
      </c>
      <c r="F51" s="35" t="s">
        <v>69</v>
      </c>
      <c r="G51" s="32" t="s">
        <v>62</v>
      </c>
      <c r="H51" s="36">
        <v>2135</v>
      </c>
      <c r="I51" s="35">
        <v>43055</v>
      </c>
      <c r="J51" s="35"/>
      <c r="K51" s="35">
        <v>43601</v>
      </c>
      <c r="L51" s="35"/>
      <c r="M51" s="37">
        <f>-238650+88825+88825+45000</f>
        <v>-16000</v>
      </c>
      <c r="N51" s="35" t="s">
        <v>70</v>
      </c>
      <c r="O51" s="1" t="s">
        <v>490</v>
      </c>
    </row>
    <row r="52" spans="1:15" s="39" customFormat="1" ht="25.5" customHeight="1" x14ac:dyDescent="0.25">
      <c r="A52" s="32" t="s">
        <v>19</v>
      </c>
      <c r="B52" s="33">
        <v>12359</v>
      </c>
      <c r="C52" s="34" t="str">
        <f>VLOOKUP(B52,'Center Name'!$A:$B,2,)</f>
        <v>UTC Development</v>
      </c>
      <c r="D52" s="33">
        <v>187276</v>
      </c>
      <c r="E52" s="35">
        <v>43008</v>
      </c>
      <c r="F52" s="35" t="s">
        <v>72</v>
      </c>
      <c r="G52" s="32" t="s">
        <v>62</v>
      </c>
      <c r="H52" s="36">
        <v>2220</v>
      </c>
      <c r="I52" s="35">
        <v>43055</v>
      </c>
      <c r="J52" s="35"/>
      <c r="K52" s="35">
        <v>43784</v>
      </c>
      <c r="L52" s="35"/>
      <c r="M52" s="37">
        <f>-1500000+750000+740000</f>
        <v>-10000</v>
      </c>
      <c r="N52" s="35" t="s">
        <v>73</v>
      </c>
      <c r="O52" s="1" t="s">
        <v>490</v>
      </c>
    </row>
    <row r="53" spans="1:15" s="39" customFormat="1" ht="12.75" customHeight="1" x14ac:dyDescent="0.2">
      <c r="A53" s="32" t="s">
        <v>19</v>
      </c>
      <c r="B53" s="3">
        <v>12297</v>
      </c>
      <c r="C53" s="34" t="str">
        <f>VLOOKUP(B53,'Center Name'!$A:$B,2,)</f>
        <v>Valley Fair</v>
      </c>
      <c r="D53" s="3">
        <v>214142</v>
      </c>
      <c r="E53" s="4">
        <v>44391</v>
      </c>
      <c r="F53" s="62" t="s">
        <v>194</v>
      </c>
      <c r="G53" s="5" t="s">
        <v>182</v>
      </c>
      <c r="H53" s="5"/>
      <c r="I53" s="2"/>
      <c r="J53" s="2"/>
      <c r="K53" s="2"/>
      <c r="L53" s="2"/>
      <c r="M53" s="61">
        <v>15000</v>
      </c>
      <c r="N53" s="2" t="s">
        <v>191</v>
      </c>
      <c r="O53" s="1" t="s">
        <v>487</v>
      </c>
    </row>
    <row r="54" spans="1:15" s="39" customFormat="1" ht="12.75" customHeight="1" x14ac:dyDescent="0.2">
      <c r="A54" s="32" t="s">
        <v>19</v>
      </c>
      <c r="B54" s="3">
        <v>12297</v>
      </c>
      <c r="C54" s="34" t="str">
        <f>VLOOKUP(B54,'Center Name'!$A:$B,2,)</f>
        <v>Valley Fair</v>
      </c>
      <c r="D54" s="3">
        <v>214141</v>
      </c>
      <c r="E54" s="4"/>
      <c r="F54" s="62" t="s">
        <v>193</v>
      </c>
      <c r="G54" s="5" t="s">
        <v>182</v>
      </c>
      <c r="H54" s="5"/>
      <c r="I54" s="2"/>
      <c r="J54" s="2"/>
      <c r="K54" s="2"/>
      <c r="L54" s="2"/>
      <c r="M54" s="61">
        <v>29661.77</v>
      </c>
      <c r="N54" s="2"/>
      <c r="O54" s="1" t="s">
        <v>490</v>
      </c>
    </row>
    <row r="55" spans="1:15" s="39" customFormat="1" ht="12.75" customHeight="1" x14ac:dyDescent="0.2">
      <c r="A55" s="32" t="s">
        <v>19</v>
      </c>
      <c r="B55" s="3">
        <v>12297</v>
      </c>
      <c r="C55" s="34" t="str">
        <f>VLOOKUP(B55,'Center Name'!$A:$B,2,)</f>
        <v>Valley Fair</v>
      </c>
      <c r="D55" s="3">
        <v>197387</v>
      </c>
      <c r="E55" s="4">
        <v>43496</v>
      </c>
      <c r="F55" s="62" t="s">
        <v>184</v>
      </c>
      <c r="G55" s="5" t="s">
        <v>182</v>
      </c>
      <c r="H55" s="5"/>
      <c r="I55" s="2"/>
      <c r="J55" s="2"/>
      <c r="K55" s="2"/>
      <c r="L55" s="2"/>
      <c r="M55" s="61">
        <v>34863.86</v>
      </c>
      <c r="N55" s="2"/>
      <c r="O55" s="1" t="s">
        <v>490</v>
      </c>
    </row>
    <row r="56" spans="1:15" s="39" customFormat="1" ht="12.75" customHeight="1" x14ac:dyDescent="0.2">
      <c r="A56" s="32" t="s">
        <v>19</v>
      </c>
      <c r="B56" s="3">
        <v>12297</v>
      </c>
      <c r="C56" s="34" t="str">
        <f>VLOOKUP(B56,'Center Name'!$A:$B,2,)</f>
        <v>Valley Fair</v>
      </c>
      <c r="D56" s="3">
        <v>214152</v>
      </c>
      <c r="E56" s="4">
        <v>43830</v>
      </c>
      <c r="F56" s="62" t="s">
        <v>198</v>
      </c>
      <c r="G56" s="5" t="s">
        <v>182</v>
      </c>
      <c r="H56" s="5"/>
      <c r="I56" s="2"/>
      <c r="J56" s="2"/>
      <c r="K56" s="2"/>
      <c r="L56" s="2"/>
      <c r="M56" s="61">
        <v>42587.360000000001</v>
      </c>
      <c r="N56" s="2"/>
      <c r="O56" s="1" t="s">
        <v>490</v>
      </c>
    </row>
    <row r="57" spans="1:15" s="39" customFormat="1" ht="12.75" customHeight="1" x14ac:dyDescent="0.25">
      <c r="A57" s="32" t="s">
        <v>471</v>
      </c>
      <c r="B57" s="125">
        <v>12297</v>
      </c>
      <c r="C57" s="34" t="str">
        <f>VLOOKUP(B57,'Center Name'!$A:$B,2,)</f>
        <v>Valley Fair</v>
      </c>
      <c r="D57" s="40" t="s">
        <v>66</v>
      </c>
      <c r="E57" s="46">
        <v>44734</v>
      </c>
      <c r="F57" s="35" t="s">
        <v>1471</v>
      </c>
      <c r="G57" s="36"/>
      <c r="H57" s="36"/>
      <c r="I57" s="49"/>
      <c r="J57" s="49"/>
      <c r="K57" s="49">
        <v>1</v>
      </c>
      <c r="L57" s="49"/>
      <c r="M57" s="126">
        <v>65325</v>
      </c>
      <c r="N57" s="45" t="s">
        <v>1475</v>
      </c>
      <c r="O57" s="1" t="s">
        <v>490</v>
      </c>
    </row>
    <row r="58" spans="1:15" s="39" customFormat="1" ht="14.1" customHeight="1" x14ac:dyDescent="0.2">
      <c r="A58" s="32" t="s">
        <v>19</v>
      </c>
      <c r="B58" s="3">
        <v>12297</v>
      </c>
      <c r="C58" s="34" t="str">
        <f>VLOOKUP(B58,'Center Name'!$A:$B,2,)</f>
        <v>Valley Fair</v>
      </c>
      <c r="D58" s="3">
        <v>219872</v>
      </c>
      <c r="E58" s="4">
        <v>44119</v>
      </c>
      <c r="F58" s="62" t="s">
        <v>248</v>
      </c>
      <c r="G58" s="5" t="s">
        <v>182</v>
      </c>
      <c r="H58" s="5"/>
      <c r="I58" s="60"/>
      <c r="J58" s="60"/>
      <c r="K58" s="2"/>
      <c r="L58" s="2"/>
      <c r="M58" s="61">
        <v>100000</v>
      </c>
      <c r="N58" s="2"/>
      <c r="O58" s="1" t="s">
        <v>490</v>
      </c>
    </row>
    <row r="59" spans="1:15" s="39" customFormat="1" ht="14.1" customHeight="1" x14ac:dyDescent="0.2">
      <c r="A59" s="32" t="s">
        <v>19</v>
      </c>
      <c r="B59" s="3">
        <v>12297</v>
      </c>
      <c r="C59" s="34" t="str">
        <f>VLOOKUP(B59,'Center Name'!$A:$B,2,)</f>
        <v>Valley Fair</v>
      </c>
      <c r="D59" s="3">
        <v>197387</v>
      </c>
      <c r="E59" s="4">
        <v>43496</v>
      </c>
      <c r="F59" s="62" t="s">
        <v>184</v>
      </c>
      <c r="G59" s="5" t="s">
        <v>182</v>
      </c>
      <c r="H59" s="5"/>
      <c r="I59" s="2"/>
      <c r="J59" s="2"/>
      <c r="K59" s="2"/>
      <c r="L59" s="2"/>
      <c r="M59" s="61">
        <v>123636.14</v>
      </c>
      <c r="N59" s="109" t="s">
        <v>181</v>
      </c>
      <c r="O59" s="1" t="s">
        <v>490</v>
      </c>
    </row>
    <row r="60" spans="1:15" s="39" customFormat="1" ht="12.75" customHeight="1" x14ac:dyDescent="0.2">
      <c r="A60" s="32" t="s">
        <v>19</v>
      </c>
      <c r="B60" s="3">
        <v>12297</v>
      </c>
      <c r="C60" s="34" t="str">
        <f>VLOOKUP(B60,'Center Name'!$A:$B,2,)</f>
        <v>Valley Fair</v>
      </c>
      <c r="D60" s="3">
        <v>214159</v>
      </c>
      <c r="E60" s="4">
        <v>43830</v>
      </c>
      <c r="F60" s="62" t="s">
        <v>206</v>
      </c>
      <c r="G60" s="5" t="s">
        <v>182</v>
      </c>
      <c r="H60" s="5"/>
      <c r="I60" s="2"/>
      <c r="J60" s="2"/>
      <c r="K60" s="2"/>
      <c r="L60" s="2"/>
      <c r="M60" s="61">
        <v>146800</v>
      </c>
      <c r="N60" s="2"/>
      <c r="O60" s="1" t="s">
        <v>490</v>
      </c>
    </row>
    <row r="61" spans="1:15" s="39" customFormat="1" ht="12.75" customHeight="1" x14ac:dyDescent="0.2">
      <c r="A61" s="32" t="s">
        <v>19</v>
      </c>
      <c r="B61" s="3">
        <v>12297</v>
      </c>
      <c r="C61" s="34" t="str">
        <f>VLOOKUP(B61,'Center Name'!$A:$B,2,)</f>
        <v>Valley Fair</v>
      </c>
      <c r="D61" s="3">
        <v>219113</v>
      </c>
      <c r="E61" s="4"/>
      <c r="F61" s="62" t="s">
        <v>235</v>
      </c>
      <c r="G61" s="5"/>
      <c r="H61" s="5"/>
      <c r="I61" s="2"/>
      <c r="J61" s="2"/>
      <c r="K61" s="2"/>
      <c r="L61" s="2"/>
      <c r="M61" s="61">
        <v>150000</v>
      </c>
      <c r="N61" s="2"/>
      <c r="O61" s="1" t="s">
        <v>490</v>
      </c>
    </row>
    <row r="62" spans="1:15" s="39" customFormat="1" ht="38.25" customHeight="1" x14ac:dyDescent="0.2">
      <c r="A62" s="32" t="s">
        <v>19</v>
      </c>
      <c r="B62" s="3">
        <v>12297</v>
      </c>
      <c r="C62" s="34" t="str">
        <f>VLOOKUP(B62,'Center Name'!$A:$B,2,)</f>
        <v>Valley Fair</v>
      </c>
      <c r="D62" s="3">
        <v>214108</v>
      </c>
      <c r="E62" s="4">
        <v>44392</v>
      </c>
      <c r="F62" s="62" t="s">
        <v>190</v>
      </c>
      <c r="G62" s="5" t="s">
        <v>182</v>
      </c>
      <c r="H62" s="5"/>
      <c r="I62" s="2"/>
      <c r="J62" s="2"/>
      <c r="K62" s="2"/>
      <c r="L62" s="2"/>
      <c r="M62" s="61">
        <f>128200+59300</f>
        <v>187500</v>
      </c>
      <c r="N62" s="2" t="s">
        <v>191</v>
      </c>
      <c r="O62" s="1" t="s">
        <v>490</v>
      </c>
    </row>
    <row r="63" spans="1:15" s="39" customFormat="1" ht="25.5" customHeight="1" x14ac:dyDescent="0.2">
      <c r="A63" s="32" t="s">
        <v>19</v>
      </c>
      <c r="B63" s="3">
        <v>12297</v>
      </c>
      <c r="C63" s="34" t="str">
        <f>VLOOKUP(B63,'Center Name'!$A:$B,2,)</f>
        <v>Valley Fair</v>
      </c>
      <c r="D63" s="3">
        <v>221657</v>
      </c>
      <c r="E63" s="4"/>
      <c r="F63" s="62" t="s">
        <v>252</v>
      </c>
      <c r="G63" s="5"/>
      <c r="H63" s="5"/>
      <c r="I63" s="2"/>
      <c r="J63" s="2"/>
      <c r="K63" s="2"/>
      <c r="L63" s="2"/>
      <c r="M63" s="61">
        <v>193125</v>
      </c>
      <c r="N63" s="2"/>
      <c r="O63" s="1" t="s">
        <v>490</v>
      </c>
    </row>
    <row r="64" spans="1:15" s="39" customFormat="1" ht="12.75" customHeight="1" x14ac:dyDescent="0.2">
      <c r="A64" s="32" t="s">
        <v>19</v>
      </c>
      <c r="B64" s="3">
        <v>12297</v>
      </c>
      <c r="C64" s="34" t="str">
        <f>VLOOKUP(B64,'Center Name'!$A:$B,2,)</f>
        <v>Valley Fair</v>
      </c>
      <c r="D64" s="3">
        <v>214149</v>
      </c>
      <c r="E64" s="4">
        <v>44392</v>
      </c>
      <c r="F64" s="62" t="s">
        <v>197</v>
      </c>
      <c r="G64" s="5" t="s">
        <v>182</v>
      </c>
      <c r="H64" s="5"/>
      <c r="I64" s="2"/>
      <c r="J64" s="2"/>
      <c r="K64" s="2"/>
      <c r="L64" s="2"/>
      <c r="M64" s="61">
        <f>199650+89527.82-89527.82</f>
        <v>199650</v>
      </c>
      <c r="N64" s="2" t="s">
        <v>191</v>
      </c>
      <c r="O64" s="1" t="s">
        <v>490</v>
      </c>
    </row>
    <row r="65" spans="1:15" s="39" customFormat="1" ht="51" customHeight="1" x14ac:dyDescent="0.2">
      <c r="A65" s="32" t="s">
        <v>19</v>
      </c>
      <c r="B65" s="3">
        <v>12297</v>
      </c>
      <c r="C65" s="34" t="str">
        <f>VLOOKUP(B65,'Center Name'!$A:$B,2,)</f>
        <v>Valley Fair</v>
      </c>
      <c r="D65" s="3">
        <v>222671</v>
      </c>
      <c r="E65" s="4"/>
      <c r="F65" s="62" t="s">
        <v>263</v>
      </c>
      <c r="G65" s="5"/>
      <c r="H65" s="5"/>
      <c r="I65" s="2"/>
      <c r="J65" s="2"/>
      <c r="K65" s="2"/>
      <c r="L65" s="2"/>
      <c r="M65" s="61">
        <v>226750</v>
      </c>
      <c r="N65" s="2"/>
      <c r="O65" s="1" t="s">
        <v>490</v>
      </c>
    </row>
    <row r="66" spans="1:15" s="39" customFormat="1" ht="38.25" customHeight="1" x14ac:dyDescent="0.2">
      <c r="A66" s="32" t="s">
        <v>19</v>
      </c>
      <c r="B66" s="3">
        <v>12297</v>
      </c>
      <c r="C66" s="34" t="str">
        <f>VLOOKUP(B66,'Center Name'!$A:$B,2,)</f>
        <v>Valley Fair</v>
      </c>
      <c r="D66" s="3">
        <v>215392</v>
      </c>
      <c r="E66" s="4"/>
      <c r="F66" s="62" t="s">
        <v>218</v>
      </c>
      <c r="G66" s="5" t="s">
        <v>182</v>
      </c>
      <c r="H66" s="5"/>
      <c r="I66" s="2"/>
      <c r="J66" s="2"/>
      <c r="K66" s="2"/>
      <c r="L66" s="2"/>
      <c r="M66" s="61">
        <v>251355</v>
      </c>
      <c r="N66" s="2"/>
      <c r="O66" s="1" t="s">
        <v>490</v>
      </c>
    </row>
    <row r="67" spans="1:15" s="39" customFormat="1" ht="12.75" customHeight="1" x14ac:dyDescent="0.2">
      <c r="A67" s="32" t="s">
        <v>19</v>
      </c>
      <c r="B67" s="3">
        <v>12297</v>
      </c>
      <c r="C67" s="34" t="str">
        <f>VLOOKUP(B67,'Center Name'!$A:$B,2,)</f>
        <v>Valley Fair</v>
      </c>
      <c r="D67" s="3">
        <v>222812</v>
      </c>
      <c r="E67" s="4"/>
      <c r="F67" s="62" t="s">
        <v>267</v>
      </c>
      <c r="G67" s="5" t="s">
        <v>182</v>
      </c>
      <c r="H67" s="5"/>
      <c r="I67" s="2"/>
      <c r="J67" s="2"/>
      <c r="K67" s="2"/>
      <c r="L67" s="2"/>
      <c r="M67" s="61">
        <v>257500</v>
      </c>
      <c r="N67" s="2"/>
      <c r="O67" s="1" t="s">
        <v>490</v>
      </c>
    </row>
    <row r="68" spans="1:15" s="39" customFormat="1" ht="25.5" customHeight="1" x14ac:dyDescent="0.2">
      <c r="A68" s="32" t="s">
        <v>19</v>
      </c>
      <c r="B68" s="3">
        <v>12297</v>
      </c>
      <c r="C68" s="34" t="str">
        <f>VLOOKUP(B68,'Center Name'!$A:$B,2,)</f>
        <v>Valley Fair</v>
      </c>
      <c r="D68" s="3">
        <v>220142</v>
      </c>
      <c r="E68" s="4">
        <v>44135</v>
      </c>
      <c r="F68" s="62" t="s">
        <v>241</v>
      </c>
      <c r="G68" s="5" t="s">
        <v>182</v>
      </c>
      <c r="H68" s="5">
        <v>1118</v>
      </c>
      <c r="I68" s="60">
        <v>44142</v>
      </c>
      <c r="J68" s="60"/>
      <c r="K68" s="2"/>
      <c r="L68" s="2"/>
      <c r="M68" s="61">
        <v>259650</v>
      </c>
      <c r="N68" s="2"/>
      <c r="O68" s="1" t="s">
        <v>490</v>
      </c>
    </row>
    <row r="69" spans="1:15" s="39" customFormat="1" ht="38.25" customHeight="1" x14ac:dyDescent="0.2">
      <c r="A69" s="32" t="s">
        <v>19</v>
      </c>
      <c r="B69" s="3">
        <v>12297</v>
      </c>
      <c r="C69" s="34" t="str">
        <f>VLOOKUP(B69,'Center Name'!$A:$B,2,)</f>
        <v>Valley Fair</v>
      </c>
      <c r="D69" s="3">
        <v>214153</v>
      </c>
      <c r="E69" s="4"/>
      <c r="F69" s="62" t="s">
        <v>199</v>
      </c>
      <c r="G69" s="5" t="s">
        <v>182</v>
      </c>
      <c r="H69" s="5"/>
      <c r="I69" s="2"/>
      <c r="J69" s="2"/>
      <c r="K69" s="2"/>
      <c r="L69" s="2"/>
      <c r="M69" s="61">
        <v>262500</v>
      </c>
      <c r="N69" s="2" t="s">
        <v>200</v>
      </c>
      <c r="O69" s="1" t="s">
        <v>490</v>
      </c>
    </row>
    <row r="70" spans="1:15" s="39" customFormat="1" ht="12.75" customHeight="1" x14ac:dyDescent="0.2">
      <c r="A70" s="32" t="s">
        <v>19</v>
      </c>
      <c r="B70" s="3">
        <v>12297</v>
      </c>
      <c r="C70" s="34" t="str">
        <f>VLOOKUP(B70,'Center Name'!$A:$B,2,)</f>
        <v>Valley Fair</v>
      </c>
      <c r="D70" s="3">
        <v>214148</v>
      </c>
      <c r="E70" s="4">
        <v>44391</v>
      </c>
      <c r="F70" s="62" t="s">
        <v>196</v>
      </c>
      <c r="G70" s="5" t="s">
        <v>182</v>
      </c>
      <c r="H70" s="5"/>
      <c r="I70" s="2"/>
      <c r="J70" s="2"/>
      <c r="K70" s="2"/>
      <c r="L70" s="2"/>
      <c r="M70" s="61">
        <v>300000</v>
      </c>
      <c r="N70" s="2" t="s">
        <v>191</v>
      </c>
      <c r="O70" s="1" t="s">
        <v>490</v>
      </c>
    </row>
    <row r="71" spans="1:15" s="39" customFormat="1" ht="12.75" customHeight="1" x14ac:dyDescent="0.2">
      <c r="A71" s="32" t="s">
        <v>19</v>
      </c>
      <c r="B71" s="3">
        <v>12297</v>
      </c>
      <c r="C71" s="34" t="str">
        <f>VLOOKUP(B71,'Center Name'!$A:$B,2,)</f>
        <v>Valley Fair</v>
      </c>
      <c r="D71" s="3">
        <v>219109</v>
      </c>
      <c r="E71" s="4">
        <v>44013</v>
      </c>
      <c r="F71" s="62" t="s">
        <v>233</v>
      </c>
      <c r="G71" s="5" t="s">
        <v>182</v>
      </c>
      <c r="H71" s="5">
        <v>1320</v>
      </c>
      <c r="I71" s="2"/>
      <c r="J71" s="2"/>
      <c r="K71" s="2"/>
      <c r="L71" s="2"/>
      <c r="M71" s="61">
        <v>300000</v>
      </c>
      <c r="N71" s="2"/>
      <c r="O71" s="1" t="s">
        <v>490</v>
      </c>
    </row>
    <row r="72" spans="1:15" s="39" customFormat="1" ht="12.75" customHeight="1" x14ac:dyDescent="0.2">
      <c r="A72" s="32" t="s">
        <v>19</v>
      </c>
      <c r="B72" s="3">
        <v>12297</v>
      </c>
      <c r="C72" s="34" t="str">
        <f>VLOOKUP(B72,'Center Name'!$A:$B,2,)</f>
        <v>Valley Fair</v>
      </c>
      <c r="D72" s="3">
        <v>214163</v>
      </c>
      <c r="E72" s="4"/>
      <c r="F72" s="62" t="s">
        <v>209</v>
      </c>
      <c r="G72" s="5" t="s">
        <v>182</v>
      </c>
      <c r="H72" s="5"/>
      <c r="I72" s="2"/>
      <c r="J72" s="2"/>
      <c r="K72" s="2"/>
      <c r="L72" s="2"/>
      <c r="M72" s="61">
        <v>320000</v>
      </c>
      <c r="N72" s="2"/>
      <c r="O72" s="1" t="s">
        <v>490</v>
      </c>
    </row>
    <row r="73" spans="1:15" s="39" customFormat="1" ht="12.75" customHeight="1" x14ac:dyDescent="0.2">
      <c r="A73" s="32" t="s">
        <v>19</v>
      </c>
      <c r="B73" s="3">
        <v>12297</v>
      </c>
      <c r="C73" s="34" t="str">
        <f>VLOOKUP(B73,'Center Name'!$A:$B,2,)</f>
        <v>Valley Fair</v>
      </c>
      <c r="D73" s="3">
        <v>216783</v>
      </c>
      <c r="E73" s="4"/>
      <c r="F73" s="62" t="s">
        <v>228</v>
      </c>
      <c r="G73" s="5" t="s">
        <v>229</v>
      </c>
      <c r="H73" s="5" t="s">
        <v>230</v>
      </c>
      <c r="I73" s="2">
        <v>43904</v>
      </c>
      <c r="J73" s="2"/>
      <c r="K73" s="2">
        <v>44269</v>
      </c>
      <c r="L73" s="2"/>
      <c r="M73" s="61">
        <v>336000</v>
      </c>
      <c r="N73" s="2"/>
      <c r="O73" s="1" t="s">
        <v>487</v>
      </c>
    </row>
    <row r="74" spans="1:15" s="39" customFormat="1" ht="12.75" customHeight="1" x14ac:dyDescent="0.2">
      <c r="A74" s="32" t="s">
        <v>19</v>
      </c>
      <c r="B74" s="3">
        <v>12297</v>
      </c>
      <c r="C74" s="34" t="str">
        <f>VLOOKUP(B74,'Center Name'!$A:$B,2,)</f>
        <v>Valley Fair</v>
      </c>
      <c r="D74" s="3">
        <v>215395</v>
      </c>
      <c r="E74" s="4">
        <v>44449</v>
      </c>
      <c r="F74" s="62" t="s">
        <v>223</v>
      </c>
      <c r="G74" s="5" t="s">
        <v>182</v>
      </c>
      <c r="H74" s="5">
        <v>1210</v>
      </c>
      <c r="I74" s="2"/>
      <c r="J74" s="2"/>
      <c r="K74" s="2"/>
      <c r="L74" s="2"/>
      <c r="M74" s="61">
        <v>343000</v>
      </c>
      <c r="N74" s="2"/>
      <c r="O74" s="1" t="s">
        <v>490</v>
      </c>
    </row>
    <row r="75" spans="1:15" s="39" customFormat="1" ht="12.75" customHeight="1" x14ac:dyDescent="0.2">
      <c r="A75" s="32" t="s">
        <v>19</v>
      </c>
      <c r="B75" s="3">
        <v>12297</v>
      </c>
      <c r="C75" s="34" t="str">
        <f>VLOOKUP(B75,'Center Name'!$A:$B,2,)</f>
        <v>Valley Fair</v>
      </c>
      <c r="D75" s="3">
        <v>215387</v>
      </c>
      <c r="E75" s="4">
        <v>43889</v>
      </c>
      <c r="F75" s="62" t="s">
        <v>216</v>
      </c>
      <c r="G75" s="5" t="s">
        <v>182</v>
      </c>
      <c r="H75" s="5"/>
      <c r="I75" s="2"/>
      <c r="J75" s="2"/>
      <c r="K75" s="2"/>
      <c r="L75" s="2"/>
      <c r="M75" s="61">
        <v>349991</v>
      </c>
      <c r="N75" s="2"/>
      <c r="O75" s="1" t="s">
        <v>490</v>
      </c>
    </row>
    <row r="76" spans="1:15" s="39" customFormat="1" ht="12.75" customHeight="1" x14ac:dyDescent="0.2">
      <c r="A76" s="32" t="s">
        <v>19</v>
      </c>
      <c r="B76" s="3">
        <v>12297</v>
      </c>
      <c r="C76" s="34" t="str">
        <f>VLOOKUP(B76,'Center Name'!$A:$B,2,)</f>
        <v>Valley Fair</v>
      </c>
      <c r="D76" s="3">
        <v>220819</v>
      </c>
      <c r="E76" s="4">
        <v>44423</v>
      </c>
      <c r="F76" s="62" t="s">
        <v>250</v>
      </c>
      <c r="G76" s="5" t="s">
        <v>251</v>
      </c>
      <c r="H76" s="5">
        <v>1116</v>
      </c>
      <c r="I76" s="2"/>
      <c r="J76" s="2"/>
      <c r="K76" s="2"/>
      <c r="L76" s="2"/>
      <c r="M76" s="61">
        <v>400000</v>
      </c>
      <c r="N76" s="2"/>
      <c r="O76" s="1" t="s">
        <v>490</v>
      </c>
    </row>
    <row r="77" spans="1:15" s="39" customFormat="1" ht="12.75" customHeight="1" x14ac:dyDescent="0.2">
      <c r="A77" s="32" t="s">
        <v>19</v>
      </c>
      <c r="B77" s="3">
        <v>12297</v>
      </c>
      <c r="C77" s="34" t="str">
        <f>VLOOKUP(B77,'Center Name'!$A:$B,2,)</f>
        <v>Valley Fair</v>
      </c>
      <c r="D77" s="3">
        <v>214164</v>
      </c>
      <c r="E77" s="4"/>
      <c r="F77" s="62" t="s">
        <v>210</v>
      </c>
      <c r="G77" s="5" t="s">
        <v>182</v>
      </c>
      <c r="H77" s="5"/>
      <c r="I77" s="2"/>
      <c r="J77" s="2"/>
      <c r="K77" s="2"/>
      <c r="L77" s="2"/>
      <c r="M77" s="61">
        <v>415530</v>
      </c>
      <c r="N77" s="111" t="s">
        <v>181</v>
      </c>
      <c r="O77" s="1" t="s">
        <v>490</v>
      </c>
    </row>
    <row r="78" spans="1:15" s="39" customFormat="1" ht="12.75" customHeight="1" x14ac:dyDescent="0.2">
      <c r="A78" s="32" t="s">
        <v>19</v>
      </c>
      <c r="B78" s="3">
        <v>12297</v>
      </c>
      <c r="C78" s="34" t="str">
        <f>VLOOKUP(B78,'Center Name'!$A:$B,2,)</f>
        <v>Valley Fair</v>
      </c>
      <c r="D78" s="3">
        <v>215394</v>
      </c>
      <c r="E78" s="4">
        <v>43890</v>
      </c>
      <c r="F78" s="62" t="s">
        <v>222</v>
      </c>
      <c r="G78" s="5" t="s">
        <v>182</v>
      </c>
      <c r="H78" s="5">
        <v>1140</v>
      </c>
      <c r="I78" s="2"/>
      <c r="J78" s="2"/>
      <c r="K78" s="2"/>
      <c r="L78" s="2"/>
      <c r="M78" s="61">
        <v>456300</v>
      </c>
      <c r="N78" s="2"/>
      <c r="O78" s="1" t="s">
        <v>490</v>
      </c>
    </row>
    <row r="79" spans="1:15" s="39" customFormat="1" ht="12.75" customHeight="1" x14ac:dyDescent="0.2">
      <c r="A79" s="32" t="s">
        <v>19</v>
      </c>
      <c r="B79" s="3">
        <v>12297</v>
      </c>
      <c r="C79" s="34" t="str">
        <f>VLOOKUP(B79,'Center Name'!$A:$B,2,)</f>
        <v>Valley Fair</v>
      </c>
      <c r="D79" s="3">
        <v>220347</v>
      </c>
      <c r="E79" s="4">
        <v>44645</v>
      </c>
      <c r="F79" s="62" t="s">
        <v>243</v>
      </c>
      <c r="G79" s="5" t="s">
        <v>182</v>
      </c>
      <c r="H79" s="5">
        <v>1115</v>
      </c>
      <c r="I79" s="60"/>
      <c r="J79" s="60"/>
      <c r="K79" s="2"/>
      <c r="L79" s="2"/>
      <c r="M79" s="61">
        <v>462777.84</v>
      </c>
      <c r="N79" s="2"/>
      <c r="O79" s="1" t="s">
        <v>490</v>
      </c>
    </row>
    <row r="80" spans="1:15" s="39" customFormat="1" ht="12.75" customHeight="1" x14ac:dyDescent="0.2">
      <c r="A80" s="32" t="s">
        <v>19</v>
      </c>
      <c r="B80" s="3">
        <v>12297</v>
      </c>
      <c r="C80" s="34" t="str">
        <f>VLOOKUP(B80,'Center Name'!$A:$B,2,)</f>
        <v>Valley Fair</v>
      </c>
      <c r="D80" s="3">
        <v>220581</v>
      </c>
      <c r="E80" s="4">
        <v>44392</v>
      </c>
      <c r="F80" s="62" t="s">
        <v>249</v>
      </c>
      <c r="G80" s="5" t="s">
        <v>182</v>
      </c>
      <c r="H80" s="5">
        <v>1130</v>
      </c>
      <c r="I80" s="60">
        <v>44075</v>
      </c>
      <c r="J80" s="60"/>
      <c r="K80" s="2"/>
      <c r="L80" s="2"/>
      <c r="M80" s="61">
        <v>480000</v>
      </c>
      <c r="N80" s="2"/>
      <c r="O80" s="1" t="s">
        <v>490</v>
      </c>
    </row>
    <row r="81" spans="1:15" s="39" customFormat="1" ht="51" customHeight="1" x14ac:dyDescent="0.2">
      <c r="A81" s="32" t="s">
        <v>19</v>
      </c>
      <c r="B81" s="3">
        <v>12297</v>
      </c>
      <c r="C81" s="34" t="str">
        <f>VLOOKUP(B81,'Center Name'!$A:$B,2,)</f>
        <v>Valley Fair</v>
      </c>
      <c r="D81" s="3">
        <v>219110</v>
      </c>
      <c r="E81" s="4"/>
      <c r="F81" s="62" t="s">
        <v>234</v>
      </c>
      <c r="G81" s="5" t="s">
        <v>182</v>
      </c>
      <c r="H81" s="5">
        <v>1112</v>
      </c>
      <c r="I81" s="2"/>
      <c r="J81" s="2"/>
      <c r="K81" s="2"/>
      <c r="L81" s="2"/>
      <c r="M81" s="61">
        <v>533600</v>
      </c>
      <c r="N81" s="2"/>
      <c r="O81" s="1" t="s">
        <v>490</v>
      </c>
    </row>
    <row r="82" spans="1:15" s="39" customFormat="1" ht="12.75" customHeight="1" x14ac:dyDescent="0.2">
      <c r="A82" s="32" t="s">
        <v>19</v>
      </c>
      <c r="B82" s="3">
        <v>12297</v>
      </c>
      <c r="C82" s="34" t="str">
        <f>VLOOKUP(B82,'Center Name'!$A:$B,2,)</f>
        <v>Valley Fair</v>
      </c>
      <c r="D82" s="3">
        <v>219120</v>
      </c>
      <c r="E82" s="4">
        <v>44392</v>
      </c>
      <c r="F82" s="62" t="s">
        <v>239</v>
      </c>
      <c r="G82" s="5" t="s">
        <v>182</v>
      </c>
      <c r="H82" s="5" t="s">
        <v>240</v>
      </c>
      <c r="I82" s="2"/>
      <c r="J82" s="2"/>
      <c r="K82" s="2"/>
      <c r="L82" s="2"/>
      <c r="M82" s="61">
        <v>539000</v>
      </c>
      <c r="N82" s="2"/>
      <c r="O82" s="1" t="s">
        <v>490</v>
      </c>
    </row>
    <row r="83" spans="1:15" s="39" customFormat="1" ht="12.75" customHeight="1" x14ac:dyDescent="0.25">
      <c r="A83" s="32" t="s">
        <v>471</v>
      </c>
      <c r="B83" s="3">
        <v>12297</v>
      </c>
      <c r="C83" s="34" t="str">
        <f>VLOOKUP(B83,'Center Name'!$A:$B,2,)</f>
        <v>Valley Fair</v>
      </c>
      <c r="D83" s="3" t="s">
        <v>66</v>
      </c>
      <c r="E83" s="4">
        <v>44692</v>
      </c>
      <c r="F83" s="62" t="s">
        <v>181</v>
      </c>
      <c r="G83" s="5" t="s">
        <v>66</v>
      </c>
      <c r="H83" s="5">
        <v>1650</v>
      </c>
      <c r="I83" s="2"/>
      <c r="J83" s="2"/>
      <c r="K83" s="2">
        <v>1</v>
      </c>
      <c r="L83" s="2"/>
      <c r="M83" s="61">
        <v>640000</v>
      </c>
      <c r="N83" s="65" t="s">
        <v>491</v>
      </c>
      <c r="O83" s="1" t="s">
        <v>490</v>
      </c>
    </row>
    <row r="84" spans="1:15" s="39" customFormat="1" ht="12.75" customHeight="1" x14ac:dyDescent="0.2">
      <c r="A84" s="32" t="s">
        <v>19</v>
      </c>
      <c r="B84" s="3">
        <v>12297</v>
      </c>
      <c r="C84" s="34" t="str">
        <f>VLOOKUP(B84,'Center Name'!$A:$B,2,)</f>
        <v>Valley Fair</v>
      </c>
      <c r="D84" s="3">
        <v>215384</v>
      </c>
      <c r="E84" s="4">
        <v>44392</v>
      </c>
      <c r="F84" s="62" t="s">
        <v>212</v>
      </c>
      <c r="G84" s="5" t="s">
        <v>182</v>
      </c>
      <c r="H84" s="5">
        <v>1203</v>
      </c>
      <c r="I84" s="2">
        <v>43888</v>
      </c>
      <c r="J84" s="2"/>
      <c r="K84" s="4" t="s">
        <v>213</v>
      </c>
      <c r="L84" s="4"/>
      <c r="M84" s="61">
        <v>693400</v>
      </c>
      <c r="N84" s="2" t="s">
        <v>168</v>
      </c>
      <c r="O84" s="1" t="s">
        <v>490</v>
      </c>
    </row>
    <row r="85" spans="1:15" s="39" customFormat="1" ht="12.75" customHeight="1" x14ac:dyDescent="0.2">
      <c r="A85" s="32" t="s">
        <v>19</v>
      </c>
      <c r="B85" s="3">
        <v>12297</v>
      </c>
      <c r="C85" s="34" t="str">
        <f>VLOOKUP(B85,'Center Name'!$A:$B,2,)</f>
        <v>Valley Fair</v>
      </c>
      <c r="D85" s="3">
        <v>216226</v>
      </c>
      <c r="E85" s="4">
        <v>43907</v>
      </c>
      <c r="F85" s="62" t="s">
        <v>226</v>
      </c>
      <c r="G85" s="5" t="s">
        <v>182</v>
      </c>
      <c r="H85" s="5" t="s">
        <v>227</v>
      </c>
      <c r="I85" s="2"/>
      <c r="J85" s="2"/>
      <c r="K85" s="2"/>
      <c r="L85" s="2"/>
      <c r="M85" s="61">
        <v>811440</v>
      </c>
      <c r="N85" s="2"/>
      <c r="O85" s="1" t="s">
        <v>490</v>
      </c>
    </row>
    <row r="86" spans="1:15" s="39" customFormat="1" ht="12.75" customHeight="1" x14ac:dyDescent="0.2">
      <c r="A86" s="32" t="s">
        <v>19</v>
      </c>
      <c r="B86" s="3">
        <v>12297</v>
      </c>
      <c r="C86" s="34" t="str">
        <f>VLOOKUP(B86,'Center Name'!$A:$B,2,)</f>
        <v>Valley Fair</v>
      </c>
      <c r="D86" s="3">
        <v>220348</v>
      </c>
      <c r="E86" s="4">
        <v>44312</v>
      </c>
      <c r="F86" s="62" t="s">
        <v>244</v>
      </c>
      <c r="G86" s="5" t="s">
        <v>245</v>
      </c>
      <c r="H86" s="5">
        <v>1205</v>
      </c>
      <c r="I86" s="60">
        <v>43987</v>
      </c>
      <c r="J86" s="60"/>
      <c r="K86" s="2"/>
      <c r="L86" s="2"/>
      <c r="M86" s="61">
        <v>848625.91</v>
      </c>
      <c r="N86" s="2"/>
      <c r="O86" s="1" t="s">
        <v>490</v>
      </c>
    </row>
    <row r="87" spans="1:15" s="39" customFormat="1" ht="12.75" customHeight="1" x14ac:dyDescent="0.2">
      <c r="A87" s="32" t="s">
        <v>19</v>
      </c>
      <c r="B87" s="3">
        <v>12297</v>
      </c>
      <c r="C87" s="34" t="str">
        <f>VLOOKUP(B87,'Center Name'!$A:$B,2,)</f>
        <v>Valley Fair</v>
      </c>
      <c r="D87" s="3">
        <v>215385</v>
      </c>
      <c r="E87" s="4">
        <v>43869</v>
      </c>
      <c r="F87" s="62" t="s">
        <v>214</v>
      </c>
      <c r="G87" s="5" t="s">
        <v>182</v>
      </c>
      <c r="H87" s="5">
        <v>1440</v>
      </c>
      <c r="I87" s="2"/>
      <c r="J87" s="2"/>
      <c r="K87" s="2"/>
      <c r="L87" s="2"/>
      <c r="M87" s="61">
        <v>900000</v>
      </c>
      <c r="N87" s="110"/>
      <c r="O87" s="1" t="s">
        <v>490</v>
      </c>
    </row>
    <row r="88" spans="1:15" s="39" customFormat="1" ht="12.75" customHeight="1" x14ac:dyDescent="0.2">
      <c r="A88" s="32" t="s">
        <v>19</v>
      </c>
      <c r="B88" s="3">
        <v>12297</v>
      </c>
      <c r="C88" s="34" t="str">
        <f>VLOOKUP(B88,'Center Name'!$A:$B,2,)</f>
        <v>Valley Fair</v>
      </c>
      <c r="D88" s="3">
        <v>214688</v>
      </c>
      <c r="E88" s="4">
        <v>44392</v>
      </c>
      <c r="F88" s="62" t="s">
        <v>189</v>
      </c>
      <c r="G88" s="5" t="s">
        <v>182</v>
      </c>
      <c r="H88" s="5">
        <v>1700</v>
      </c>
      <c r="I88" s="2"/>
      <c r="J88" s="2"/>
      <c r="K88" s="2"/>
      <c r="L88" s="2"/>
      <c r="M88" s="61">
        <v>939447.46</v>
      </c>
      <c r="N88" s="114"/>
      <c r="O88" s="1" t="s">
        <v>490</v>
      </c>
    </row>
    <row r="89" spans="1:15" s="25" customFormat="1" ht="12.75" customHeight="1" x14ac:dyDescent="0.25">
      <c r="A89" s="32" t="s">
        <v>19</v>
      </c>
      <c r="B89" s="3">
        <v>12297</v>
      </c>
      <c r="C89" s="34" t="str">
        <f>VLOOKUP(B89,'Center Name'!$A:$B,2,)</f>
        <v>Valley Fair</v>
      </c>
      <c r="D89" s="3">
        <v>215390</v>
      </c>
      <c r="E89" s="4">
        <v>44452</v>
      </c>
      <c r="F89" s="62" t="s">
        <v>225</v>
      </c>
      <c r="G89" s="5" t="s">
        <v>182</v>
      </c>
      <c r="H89" s="5">
        <v>1215</v>
      </c>
      <c r="I89" s="2"/>
      <c r="J89" s="2"/>
      <c r="K89" s="2"/>
      <c r="L89" s="2"/>
      <c r="M89" s="61">
        <v>1033440</v>
      </c>
      <c r="N89" s="2"/>
      <c r="O89" s="1" t="s">
        <v>490</v>
      </c>
    </row>
    <row r="90" spans="1:15" s="25" customFormat="1" ht="12.75" customHeight="1" x14ac:dyDescent="0.25">
      <c r="A90" s="32" t="s">
        <v>19</v>
      </c>
      <c r="B90" s="3">
        <v>12297</v>
      </c>
      <c r="C90" s="34" t="str">
        <f>VLOOKUP(B90,'Center Name'!$A:$B,2,)</f>
        <v>Valley Fair</v>
      </c>
      <c r="D90" s="3">
        <v>214157</v>
      </c>
      <c r="E90" s="4">
        <v>43830</v>
      </c>
      <c r="F90" s="62" t="s">
        <v>204</v>
      </c>
      <c r="G90" s="5" t="s">
        <v>182</v>
      </c>
      <c r="H90" s="5"/>
      <c r="I90" s="2"/>
      <c r="J90" s="2"/>
      <c r="K90" s="2"/>
      <c r="L90" s="2"/>
      <c r="M90" s="61">
        <f>997507.94+498753.97-498753.97+309799.38</f>
        <v>1307307.3199999998</v>
      </c>
      <c r="N90" s="2"/>
      <c r="O90" s="1" t="s">
        <v>490</v>
      </c>
    </row>
    <row r="91" spans="1:15" s="25" customFormat="1" ht="12.75" customHeight="1" x14ac:dyDescent="0.25">
      <c r="A91" s="32" t="s">
        <v>19</v>
      </c>
      <c r="B91" s="3">
        <v>12297</v>
      </c>
      <c r="C91" s="34" t="str">
        <f>VLOOKUP(B91,'Center Name'!$A:$B,2,)</f>
        <v>Valley Fair</v>
      </c>
      <c r="D91" s="3">
        <v>220348</v>
      </c>
      <c r="E91" s="4">
        <v>44312</v>
      </c>
      <c r="F91" s="62" t="s">
        <v>244</v>
      </c>
      <c r="G91" s="5" t="s">
        <v>245</v>
      </c>
      <c r="H91" s="5">
        <v>1205</v>
      </c>
      <c r="I91" s="60">
        <v>43987</v>
      </c>
      <c r="J91" s="60"/>
      <c r="K91" s="2"/>
      <c r="L91" s="2"/>
      <c r="M91" s="61">
        <v>5128000</v>
      </c>
      <c r="N91" s="2"/>
      <c r="O91" s="1" t="s">
        <v>490</v>
      </c>
    </row>
    <row r="92" spans="1:15" s="25" customFormat="1" ht="12.75" customHeight="1" x14ac:dyDescent="0.25">
      <c r="A92" s="32" t="s">
        <v>19</v>
      </c>
      <c r="B92" s="3">
        <v>12297</v>
      </c>
      <c r="C92" s="34" t="str">
        <f>VLOOKUP(B92,'Center Name'!$A:$B,2,)</f>
        <v>Valley Fair</v>
      </c>
      <c r="D92" s="3">
        <v>215391</v>
      </c>
      <c r="E92" s="4">
        <v>44302</v>
      </c>
      <c r="F92" s="62" t="s">
        <v>217</v>
      </c>
      <c r="G92" s="5" t="s">
        <v>182</v>
      </c>
      <c r="H92" s="5">
        <v>1650</v>
      </c>
      <c r="I92" s="2"/>
      <c r="J92" s="2"/>
      <c r="K92" s="2"/>
      <c r="L92" s="2"/>
      <c r="M92" s="61">
        <v>18482829.219999999</v>
      </c>
      <c r="N92" s="2"/>
      <c r="O92" s="1" t="s">
        <v>490</v>
      </c>
    </row>
    <row r="93" spans="1:15" s="25" customFormat="1" ht="12.75" customHeight="1" x14ac:dyDescent="0.25">
      <c r="A93" s="32" t="s">
        <v>19</v>
      </c>
      <c r="B93" s="3">
        <v>12360</v>
      </c>
      <c r="C93" s="34" t="str">
        <f>VLOOKUP(B93,'Center Name'!$A:$B,2,)</f>
        <v>VF Development</v>
      </c>
      <c r="D93" s="3">
        <v>215391</v>
      </c>
      <c r="E93" s="4">
        <v>43890</v>
      </c>
      <c r="F93" s="62" t="s">
        <v>217</v>
      </c>
      <c r="G93" s="5" t="s">
        <v>182</v>
      </c>
      <c r="H93" s="5">
        <v>1650</v>
      </c>
      <c r="I93" s="2">
        <v>44256</v>
      </c>
      <c r="J93" s="2"/>
      <c r="K93" s="2">
        <v>44620</v>
      </c>
      <c r="L93" s="2"/>
      <c r="M93" s="61">
        <v>-30000000</v>
      </c>
      <c r="N93" s="110" t="s">
        <v>215</v>
      </c>
      <c r="O93" s="25" t="s">
        <v>487</v>
      </c>
    </row>
    <row r="94" spans="1:15" s="25" customFormat="1" ht="12.75" customHeight="1" x14ac:dyDescent="0.25">
      <c r="A94" s="32" t="s">
        <v>19</v>
      </c>
      <c r="B94" s="3">
        <v>12360</v>
      </c>
      <c r="C94" s="34" t="str">
        <f>VLOOKUP(B94,'Center Name'!$A:$B,2,)</f>
        <v>VF Development</v>
      </c>
      <c r="D94" s="3">
        <v>220348</v>
      </c>
      <c r="E94" s="4">
        <v>44153</v>
      </c>
      <c r="F94" s="62" t="s">
        <v>244</v>
      </c>
      <c r="G94" s="5" t="s">
        <v>182</v>
      </c>
      <c r="H94" s="5">
        <v>1205</v>
      </c>
      <c r="I94" s="60">
        <v>44085</v>
      </c>
      <c r="J94" s="60"/>
      <c r="K94" s="2"/>
      <c r="L94" s="2"/>
      <c r="M94" s="61">
        <v>-5500000</v>
      </c>
      <c r="N94" s="114" t="s">
        <v>242</v>
      </c>
      <c r="O94" s="1" t="s">
        <v>490</v>
      </c>
    </row>
    <row r="95" spans="1:15" s="25" customFormat="1" ht="12.75" customHeight="1" x14ac:dyDescent="0.25">
      <c r="A95" s="32" t="s">
        <v>19</v>
      </c>
      <c r="B95" s="3">
        <v>12360</v>
      </c>
      <c r="C95" s="34" t="str">
        <f>VLOOKUP(B95,'Center Name'!$A:$B,2,)</f>
        <v>VF Development</v>
      </c>
      <c r="D95" s="3">
        <v>222801</v>
      </c>
      <c r="E95" s="4">
        <v>44530</v>
      </c>
      <c r="F95" s="62" t="s">
        <v>268</v>
      </c>
      <c r="G95" s="5" t="s">
        <v>182</v>
      </c>
      <c r="H95" s="5"/>
      <c r="I95" s="2"/>
      <c r="J95" s="2"/>
      <c r="K95" s="2"/>
      <c r="L95" s="2"/>
      <c r="M95" s="61">
        <v>-3917000</v>
      </c>
      <c r="N95" s="2"/>
      <c r="O95" s="1" t="s">
        <v>490</v>
      </c>
    </row>
    <row r="96" spans="1:15" s="25" customFormat="1" ht="12.75" customHeight="1" x14ac:dyDescent="0.25">
      <c r="A96" s="32" t="s">
        <v>19</v>
      </c>
      <c r="B96" s="3">
        <v>12360</v>
      </c>
      <c r="C96" s="34" t="str">
        <f>VLOOKUP(B96,'Center Name'!$A:$B,2,)</f>
        <v>VF Development</v>
      </c>
      <c r="D96" s="3">
        <v>224216</v>
      </c>
      <c r="E96" s="4">
        <v>44491</v>
      </c>
      <c r="F96" s="62" t="s">
        <v>266</v>
      </c>
      <c r="G96" s="5" t="s">
        <v>182</v>
      </c>
      <c r="H96" s="5"/>
      <c r="I96" s="2"/>
      <c r="J96" s="2"/>
      <c r="K96" s="2"/>
      <c r="L96" s="2"/>
      <c r="M96" s="61">
        <v>-2112239.38</v>
      </c>
      <c r="N96" s="2"/>
      <c r="O96" s="1" t="s">
        <v>490</v>
      </c>
    </row>
    <row r="97" spans="1:15" s="25" customFormat="1" ht="12.75" customHeight="1" x14ac:dyDescent="0.25">
      <c r="A97" s="32" t="s">
        <v>19</v>
      </c>
      <c r="B97" s="3">
        <v>12360</v>
      </c>
      <c r="C97" s="34" t="str">
        <f>VLOOKUP(B97,'Center Name'!$A:$B,2,)</f>
        <v>VF Development</v>
      </c>
      <c r="D97" s="3">
        <v>214158</v>
      </c>
      <c r="E97" s="4">
        <v>43830</v>
      </c>
      <c r="F97" s="62" t="s">
        <v>205</v>
      </c>
      <c r="G97" s="5" t="s">
        <v>182</v>
      </c>
      <c r="H97" s="5"/>
      <c r="I97" s="2"/>
      <c r="J97" s="2"/>
      <c r="K97" s="2"/>
      <c r="L97" s="2"/>
      <c r="M97" s="61">
        <v>-2050000</v>
      </c>
      <c r="N97" s="2" t="s">
        <v>191</v>
      </c>
      <c r="O97" s="1" t="s">
        <v>490</v>
      </c>
    </row>
    <row r="98" spans="1:15" s="25" customFormat="1" ht="12.75" customHeight="1" x14ac:dyDescent="0.25">
      <c r="A98" s="32" t="s">
        <v>19</v>
      </c>
      <c r="B98" s="3">
        <v>12360</v>
      </c>
      <c r="C98" s="34" t="str">
        <f>VLOOKUP(B98,'Center Name'!$A:$B,2,)</f>
        <v>VF Development</v>
      </c>
      <c r="D98" s="3">
        <v>214160</v>
      </c>
      <c r="E98" s="4">
        <v>43830</v>
      </c>
      <c r="F98" s="62" t="s">
        <v>207</v>
      </c>
      <c r="G98" s="5" t="s">
        <v>182</v>
      </c>
      <c r="H98" s="5"/>
      <c r="I98" s="2"/>
      <c r="J98" s="2"/>
      <c r="K98" s="2"/>
      <c r="L98" s="2"/>
      <c r="M98" s="61">
        <v>-2029835</v>
      </c>
      <c r="N98" s="2" t="s">
        <v>191</v>
      </c>
      <c r="O98" s="1" t="s">
        <v>490</v>
      </c>
    </row>
    <row r="99" spans="1:15" s="25" customFormat="1" ht="12.75" customHeight="1" x14ac:dyDescent="0.25">
      <c r="A99" s="32" t="s">
        <v>19</v>
      </c>
      <c r="B99" s="3">
        <v>12360</v>
      </c>
      <c r="C99" s="34" t="str">
        <f>VLOOKUP(B99,'Center Name'!$A:$B,2,)</f>
        <v>VF Development</v>
      </c>
      <c r="D99" s="3">
        <v>214688</v>
      </c>
      <c r="E99" s="4">
        <v>43802</v>
      </c>
      <c r="F99" s="62" t="s">
        <v>189</v>
      </c>
      <c r="G99" s="5" t="s">
        <v>182</v>
      </c>
      <c r="H99" s="5">
        <v>1700</v>
      </c>
      <c r="I99" s="2"/>
      <c r="J99" s="2"/>
      <c r="K99" s="2"/>
      <c r="L99" s="2"/>
      <c r="M99" s="61">
        <f>-2750000+1100000-35000</f>
        <v>-1685000</v>
      </c>
      <c r="N99" s="2"/>
      <c r="O99" s="1" t="s">
        <v>490</v>
      </c>
    </row>
    <row r="100" spans="1:15" s="25" customFormat="1" ht="12.75" customHeight="1" x14ac:dyDescent="0.25">
      <c r="A100" s="32" t="s">
        <v>19</v>
      </c>
      <c r="B100" s="3">
        <v>12360</v>
      </c>
      <c r="C100" s="34" t="str">
        <f>VLOOKUP(B100,'Center Name'!$A:$B,2,)</f>
        <v>VF Development</v>
      </c>
      <c r="D100" s="3">
        <v>222698</v>
      </c>
      <c r="E100" s="4">
        <v>44491</v>
      </c>
      <c r="F100" s="62" t="s">
        <v>265</v>
      </c>
      <c r="G100" s="5" t="s">
        <v>182</v>
      </c>
      <c r="H100" s="5"/>
      <c r="I100" s="2"/>
      <c r="J100" s="2"/>
      <c r="K100" s="2"/>
      <c r="L100" s="2"/>
      <c r="M100" s="61">
        <v>-1510260</v>
      </c>
      <c r="N100" s="2"/>
      <c r="O100" s="1" t="s">
        <v>490</v>
      </c>
    </row>
    <row r="101" spans="1:15" s="25" customFormat="1" ht="12.75" customHeight="1" x14ac:dyDescent="0.25">
      <c r="A101" s="32" t="s">
        <v>19</v>
      </c>
      <c r="B101" s="3">
        <v>12360</v>
      </c>
      <c r="C101" s="34" t="str">
        <f>VLOOKUP(B101,'Center Name'!$A:$B,2,)</f>
        <v>VF Development</v>
      </c>
      <c r="D101" s="3">
        <v>214157</v>
      </c>
      <c r="E101" s="4">
        <v>43830</v>
      </c>
      <c r="F101" s="62" t="s">
        <v>204</v>
      </c>
      <c r="G101" s="5" t="s">
        <v>182</v>
      </c>
      <c r="H101" s="5"/>
      <c r="I101" s="2"/>
      <c r="J101" s="2"/>
      <c r="K101" s="2"/>
      <c r="L101" s="2"/>
      <c r="M101" s="61">
        <v>-1496261.9</v>
      </c>
      <c r="N101" s="2" t="s">
        <v>191</v>
      </c>
      <c r="O101" s="1" t="s">
        <v>490</v>
      </c>
    </row>
    <row r="102" spans="1:15" s="25" customFormat="1" ht="12.75" customHeight="1" x14ac:dyDescent="0.25">
      <c r="A102" s="32" t="s">
        <v>19</v>
      </c>
      <c r="B102" s="3">
        <v>12360</v>
      </c>
      <c r="C102" s="34" t="str">
        <f>VLOOKUP(B102,'Center Name'!$A:$B,2,)</f>
        <v>VF Development</v>
      </c>
      <c r="D102" s="3">
        <v>215390</v>
      </c>
      <c r="E102" s="4">
        <v>43890</v>
      </c>
      <c r="F102" s="62" t="s">
        <v>225</v>
      </c>
      <c r="G102" s="5" t="s">
        <v>182</v>
      </c>
      <c r="H102" s="5">
        <v>1215</v>
      </c>
      <c r="I102" s="2">
        <v>44012</v>
      </c>
      <c r="J102" s="2"/>
      <c r="K102" s="2">
        <v>44376</v>
      </c>
      <c r="L102" s="2"/>
      <c r="M102" s="61">
        <v>-1033440</v>
      </c>
      <c r="N102" s="2" t="s">
        <v>63</v>
      </c>
      <c r="O102" s="1" t="s">
        <v>490</v>
      </c>
    </row>
    <row r="103" spans="1:15" s="25" customFormat="1" ht="12.75" customHeight="1" x14ac:dyDescent="0.25">
      <c r="A103" s="32" t="s">
        <v>19</v>
      </c>
      <c r="B103" s="3">
        <v>12360</v>
      </c>
      <c r="C103" s="34" t="str">
        <f>VLOOKUP(B103,'Center Name'!$A:$B,2,)</f>
        <v>VF Development</v>
      </c>
      <c r="D103" s="3">
        <v>215385</v>
      </c>
      <c r="E103" s="4">
        <v>43869</v>
      </c>
      <c r="F103" s="62" t="s">
        <v>214</v>
      </c>
      <c r="G103" s="5" t="s">
        <v>182</v>
      </c>
      <c r="H103" s="5">
        <v>1440</v>
      </c>
      <c r="I103" s="2">
        <v>44075</v>
      </c>
      <c r="J103" s="2"/>
      <c r="K103" s="2">
        <v>44439</v>
      </c>
      <c r="L103" s="2"/>
      <c r="M103" s="61">
        <v>-900000</v>
      </c>
      <c r="N103" s="2" t="s">
        <v>215</v>
      </c>
      <c r="O103" s="1" t="s">
        <v>490</v>
      </c>
    </row>
    <row r="104" spans="1:15" s="25" customFormat="1" ht="12.75" customHeight="1" x14ac:dyDescent="0.25">
      <c r="A104" s="32" t="s">
        <v>19</v>
      </c>
      <c r="B104" s="3">
        <v>12360</v>
      </c>
      <c r="C104" s="34" t="str">
        <f>VLOOKUP(B104,'Center Name'!$A:$B,2,)</f>
        <v>VF Development</v>
      </c>
      <c r="D104" s="3">
        <v>220348</v>
      </c>
      <c r="E104" s="4">
        <v>44312</v>
      </c>
      <c r="F104" s="62" t="s">
        <v>246</v>
      </c>
      <c r="G104" s="5" t="s">
        <v>245</v>
      </c>
      <c r="H104" s="5">
        <v>1205</v>
      </c>
      <c r="I104" s="60">
        <v>43987</v>
      </c>
      <c r="J104" s="60"/>
      <c r="K104" s="2"/>
      <c r="L104" s="2"/>
      <c r="M104" s="61">
        <v>-848625.91</v>
      </c>
      <c r="N104" s="2" t="s">
        <v>247</v>
      </c>
      <c r="O104" s="1" t="s">
        <v>490</v>
      </c>
    </row>
    <row r="105" spans="1:15" s="25" customFormat="1" ht="12.6" customHeight="1" x14ac:dyDescent="0.25">
      <c r="A105" s="32" t="s">
        <v>19</v>
      </c>
      <c r="B105" s="3">
        <v>12360</v>
      </c>
      <c r="C105" s="34" t="str">
        <f>VLOOKUP(B105,'Center Name'!$A:$B,2,)</f>
        <v>VF Development</v>
      </c>
      <c r="D105" s="3">
        <v>216226</v>
      </c>
      <c r="E105" s="4">
        <v>43907</v>
      </c>
      <c r="F105" s="62" t="s">
        <v>226</v>
      </c>
      <c r="G105" s="5" t="s">
        <v>182</v>
      </c>
      <c r="H105" s="5" t="s">
        <v>227</v>
      </c>
      <c r="I105" s="2">
        <v>44078</v>
      </c>
      <c r="J105" s="2"/>
      <c r="K105" s="2"/>
      <c r="L105" s="2"/>
      <c r="M105" s="61">
        <f>-1014300+202860</f>
        <v>-811440</v>
      </c>
      <c r="N105" s="2" t="s">
        <v>102</v>
      </c>
      <c r="O105" s="1" t="s">
        <v>490</v>
      </c>
    </row>
    <row r="106" spans="1:15" s="25" customFormat="1" ht="12.75" customHeight="1" x14ac:dyDescent="0.25">
      <c r="A106" s="32" t="s">
        <v>19</v>
      </c>
      <c r="B106" s="3">
        <v>12360</v>
      </c>
      <c r="C106" s="34" t="str">
        <f>VLOOKUP(B106,'Center Name'!$A:$B,2,)</f>
        <v>VF Development</v>
      </c>
      <c r="D106" s="3">
        <v>215384</v>
      </c>
      <c r="E106" s="4">
        <v>43869</v>
      </c>
      <c r="F106" s="62" t="s">
        <v>212</v>
      </c>
      <c r="G106" s="5" t="s">
        <v>182</v>
      </c>
      <c r="H106" s="5">
        <v>1203</v>
      </c>
      <c r="I106" s="2">
        <v>43888</v>
      </c>
      <c r="J106" s="2"/>
      <c r="K106" s="4" t="s">
        <v>213</v>
      </c>
      <c r="L106" s="4"/>
      <c r="M106" s="61">
        <v>-693400</v>
      </c>
      <c r="N106" s="2" t="s">
        <v>168</v>
      </c>
      <c r="O106" s="1" t="s">
        <v>490</v>
      </c>
    </row>
    <row r="107" spans="1:15" s="25" customFormat="1" ht="12.75" customHeight="1" x14ac:dyDescent="0.25">
      <c r="A107" s="32" t="s">
        <v>19</v>
      </c>
      <c r="B107" s="3">
        <v>12360</v>
      </c>
      <c r="C107" s="34" t="str">
        <f>VLOOKUP(B107,'Center Name'!$A:$B,2,)</f>
        <v>VF Development</v>
      </c>
      <c r="D107" s="3">
        <v>223070</v>
      </c>
      <c r="E107" s="4">
        <v>44561</v>
      </c>
      <c r="F107" s="62" t="s">
        <v>269</v>
      </c>
      <c r="G107" s="5" t="s">
        <v>182</v>
      </c>
      <c r="H107" s="5"/>
      <c r="I107" s="2"/>
      <c r="J107" s="2"/>
      <c r="K107" s="2"/>
      <c r="L107" s="2"/>
      <c r="M107" s="61">
        <v>-586100</v>
      </c>
      <c r="N107" s="2"/>
      <c r="O107" s="1" t="s">
        <v>490</v>
      </c>
    </row>
    <row r="108" spans="1:15" s="25" customFormat="1" ht="12.75" customHeight="1" x14ac:dyDescent="0.25">
      <c r="A108" s="32" t="s">
        <v>19</v>
      </c>
      <c r="B108" s="3">
        <v>12360</v>
      </c>
      <c r="C108" s="34" t="str">
        <f>VLOOKUP(B108,'Center Name'!$A:$B,2,)</f>
        <v>VF Development</v>
      </c>
      <c r="D108" s="3">
        <v>219120</v>
      </c>
      <c r="E108" s="4">
        <v>44013</v>
      </c>
      <c r="F108" s="62" t="s">
        <v>239</v>
      </c>
      <c r="G108" s="5" t="s">
        <v>182</v>
      </c>
      <c r="H108" s="5" t="s">
        <v>240</v>
      </c>
      <c r="I108" s="2"/>
      <c r="J108" s="2"/>
      <c r="K108" s="2"/>
      <c r="L108" s="2"/>
      <c r="M108" s="61">
        <v>-539000</v>
      </c>
      <c r="N108" s="2"/>
      <c r="O108" s="1" t="s">
        <v>490</v>
      </c>
    </row>
    <row r="109" spans="1:15" s="25" customFormat="1" ht="12.75" customHeight="1" x14ac:dyDescent="0.25">
      <c r="A109" s="32" t="s">
        <v>19</v>
      </c>
      <c r="B109" s="3">
        <v>12360</v>
      </c>
      <c r="C109" s="34" t="str">
        <f>VLOOKUP(B109,'Center Name'!$A:$B,2,)</f>
        <v>VF Development</v>
      </c>
      <c r="D109" s="3">
        <v>219110</v>
      </c>
      <c r="E109" s="4">
        <v>44013</v>
      </c>
      <c r="F109" s="62" t="s">
        <v>234</v>
      </c>
      <c r="G109" s="5" t="s">
        <v>182</v>
      </c>
      <c r="H109" s="5">
        <v>1112</v>
      </c>
      <c r="I109" s="2"/>
      <c r="J109" s="2"/>
      <c r="K109" s="2"/>
      <c r="L109" s="2"/>
      <c r="M109" s="61">
        <v>-533600</v>
      </c>
      <c r="N109" s="2"/>
      <c r="O109" s="1" t="s">
        <v>490</v>
      </c>
    </row>
    <row r="110" spans="1:15" s="25" customFormat="1" ht="12.75" customHeight="1" x14ac:dyDescent="0.25">
      <c r="A110" s="32" t="s">
        <v>19</v>
      </c>
      <c r="B110" s="3">
        <v>12360</v>
      </c>
      <c r="C110" s="34" t="str">
        <f>VLOOKUP(B110,'Center Name'!$A:$B,2,)</f>
        <v>VF Development</v>
      </c>
      <c r="D110" s="3">
        <v>224214</v>
      </c>
      <c r="E110" s="4">
        <v>44491</v>
      </c>
      <c r="F110" s="62" t="s">
        <v>264</v>
      </c>
      <c r="G110" s="5" t="s">
        <v>182</v>
      </c>
      <c r="H110" s="5"/>
      <c r="I110" s="2"/>
      <c r="J110" s="2"/>
      <c r="K110" s="2"/>
      <c r="L110" s="2"/>
      <c r="M110" s="61">
        <v>-525000</v>
      </c>
      <c r="N110" s="2"/>
      <c r="O110" s="1" t="s">
        <v>490</v>
      </c>
    </row>
    <row r="111" spans="1:15" s="25" customFormat="1" ht="12.75" customHeight="1" x14ac:dyDescent="0.25">
      <c r="A111" s="32" t="s">
        <v>19</v>
      </c>
      <c r="B111" s="3">
        <v>12360</v>
      </c>
      <c r="C111" s="34" t="str">
        <f>VLOOKUP(B111,'Center Name'!$A:$B,2,)</f>
        <v>VF Development</v>
      </c>
      <c r="D111" s="3">
        <v>222812</v>
      </c>
      <c r="E111" s="4">
        <v>44530</v>
      </c>
      <c r="F111" s="62" t="s">
        <v>267</v>
      </c>
      <c r="G111" s="5" t="s">
        <v>182</v>
      </c>
      <c r="H111" s="5"/>
      <c r="I111" s="2"/>
      <c r="J111" s="2"/>
      <c r="K111" s="2"/>
      <c r="L111" s="2"/>
      <c r="M111" s="61">
        <f>-515000</f>
        <v>-515000</v>
      </c>
      <c r="N111" s="2"/>
      <c r="O111" s="1" t="s">
        <v>490</v>
      </c>
    </row>
    <row r="112" spans="1:15" s="25" customFormat="1" ht="12.75" customHeight="1" x14ac:dyDescent="0.25">
      <c r="A112" s="32" t="s">
        <v>19</v>
      </c>
      <c r="B112" s="3">
        <v>12360</v>
      </c>
      <c r="C112" s="34" t="str">
        <f>VLOOKUP(B112,'Center Name'!$A:$B,2,)</f>
        <v>VF Development</v>
      </c>
      <c r="D112" s="3">
        <v>220581</v>
      </c>
      <c r="E112" s="4">
        <v>44227</v>
      </c>
      <c r="F112" s="62" t="s">
        <v>249</v>
      </c>
      <c r="G112" s="5" t="s">
        <v>182</v>
      </c>
      <c r="H112" s="5">
        <v>1130</v>
      </c>
      <c r="I112" s="60">
        <v>44075</v>
      </c>
      <c r="J112" s="60"/>
      <c r="K112" s="2"/>
      <c r="L112" s="2"/>
      <c r="M112" s="61">
        <v>-480000</v>
      </c>
      <c r="N112" s="2"/>
      <c r="O112" s="1" t="s">
        <v>490</v>
      </c>
    </row>
    <row r="113" spans="1:15" s="25" customFormat="1" ht="12.75" customHeight="1" x14ac:dyDescent="0.25">
      <c r="A113" s="32" t="s">
        <v>19</v>
      </c>
      <c r="B113" s="3">
        <v>12360</v>
      </c>
      <c r="C113" s="34" t="str">
        <f>VLOOKUP(B113,'Center Name'!$A:$B,2,)</f>
        <v>VF Development</v>
      </c>
      <c r="D113" s="3">
        <v>220347</v>
      </c>
      <c r="E113" s="4">
        <v>44153</v>
      </c>
      <c r="F113" s="62" t="s">
        <v>243</v>
      </c>
      <c r="G113" s="5" t="s">
        <v>182</v>
      </c>
      <c r="H113" s="5">
        <v>1115</v>
      </c>
      <c r="I113" s="60">
        <v>44076</v>
      </c>
      <c r="J113" s="60"/>
      <c r="K113" s="2"/>
      <c r="L113" s="2"/>
      <c r="M113" s="61">
        <v>-462777.84</v>
      </c>
      <c r="N113" s="2" t="s">
        <v>242</v>
      </c>
      <c r="O113" s="1" t="s">
        <v>490</v>
      </c>
    </row>
    <row r="114" spans="1:15" s="25" customFormat="1" ht="12.75" customHeight="1" x14ac:dyDescent="0.25">
      <c r="A114" s="32" t="s">
        <v>19</v>
      </c>
      <c r="B114" s="3">
        <v>12360</v>
      </c>
      <c r="C114" s="34" t="str">
        <f>VLOOKUP(B114,'Center Name'!$A:$B,2,)</f>
        <v>VF Development</v>
      </c>
      <c r="D114" s="3">
        <v>215394</v>
      </c>
      <c r="E114" s="4">
        <v>43890</v>
      </c>
      <c r="F114" s="62" t="s">
        <v>222</v>
      </c>
      <c r="G114" s="5" t="s">
        <v>182</v>
      </c>
      <c r="H114" s="5">
        <v>1140</v>
      </c>
      <c r="I114" s="2">
        <v>43935</v>
      </c>
      <c r="J114" s="2"/>
      <c r="K114" s="2">
        <v>44299</v>
      </c>
      <c r="L114" s="2"/>
      <c r="M114" s="61">
        <v>-456300</v>
      </c>
      <c r="N114" s="2" t="s">
        <v>215</v>
      </c>
      <c r="O114" s="1" t="s">
        <v>490</v>
      </c>
    </row>
    <row r="115" spans="1:15" s="25" customFormat="1" ht="12.75" customHeight="1" x14ac:dyDescent="0.25">
      <c r="A115" s="32" t="s">
        <v>19</v>
      </c>
      <c r="B115" s="3">
        <v>12360</v>
      </c>
      <c r="C115" s="34" t="str">
        <f>VLOOKUP(B115,'Center Name'!$A:$B,2,)</f>
        <v>VF Development</v>
      </c>
      <c r="D115" s="3">
        <v>214164</v>
      </c>
      <c r="E115" s="4">
        <v>43830</v>
      </c>
      <c r="F115" s="62" t="s">
        <v>210</v>
      </c>
      <c r="G115" s="5" t="s">
        <v>182</v>
      </c>
      <c r="H115" s="5"/>
      <c r="I115" s="2"/>
      <c r="J115" s="2"/>
      <c r="K115" s="2"/>
      <c r="L115" s="2"/>
      <c r="M115" s="61">
        <v>-415530</v>
      </c>
      <c r="N115" s="2" t="s">
        <v>191</v>
      </c>
      <c r="O115" s="1" t="s">
        <v>490</v>
      </c>
    </row>
    <row r="116" spans="1:15" s="25" customFormat="1" ht="12.75" customHeight="1" x14ac:dyDescent="0.25">
      <c r="A116" s="32" t="s">
        <v>19</v>
      </c>
      <c r="B116" s="3">
        <v>12360</v>
      </c>
      <c r="C116" s="34" t="str">
        <f>VLOOKUP(B116,'Center Name'!$A:$B,2,)</f>
        <v>VF Development</v>
      </c>
      <c r="D116" s="3">
        <v>220819</v>
      </c>
      <c r="E116" s="4">
        <v>44255</v>
      </c>
      <c r="F116" s="62" t="s">
        <v>250</v>
      </c>
      <c r="G116" s="5" t="s">
        <v>251</v>
      </c>
      <c r="H116" s="5">
        <v>1116</v>
      </c>
      <c r="I116" s="2"/>
      <c r="J116" s="2"/>
      <c r="K116" s="2"/>
      <c r="L116" s="2"/>
      <c r="M116" s="61">
        <v>-400000</v>
      </c>
      <c r="N116" s="2"/>
      <c r="O116" s="1" t="s">
        <v>490</v>
      </c>
    </row>
    <row r="117" spans="1:15" s="25" customFormat="1" ht="12.75" customHeight="1" x14ac:dyDescent="0.25">
      <c r="A117" s="32" t="s">
        <v>19</v>
      </c>
      <c r="B117" s="3">
        <v>12360</v>
      </c>
      <c r="C117" s="34" t="str">
        <f>VLOOKUP(B117,'Center Name'!$A:$B,2,)</f>
        <v>VF Development</v>
      </c>
      <c r="D117" s="3">
        <v>215387</v>
      </c>
      <c r="E117" s="4">
        <v>43889</v>
      </c>
      <c r="F117" s="62" t="s">
        <v>216</v>
      </c>
      <c r="G117" s="5" t="s">
        <v>182</v>
      </c>
      <c r="H117" s="5">
        <v>1663</v>
      </c>
      <c r="I117" s="2">
        <v>44014</v>
      </c>
      <c r="J117" s="2"/>
      <c r="K117" s="2">
        <v>44378</v>
      </c>
      <c r="L117" s="2"/>
      <c r="M117" s="61">
        <v>-349991</v>
      </c>
      <c r="N117" s="2" t="s">
        <v>215</v>
      </c>
      <c r="O117" s="1" t="s">
        <v>490</v>
      </c>
    </row>
    <row r="118" spans="1:15" s="25" customFormat="1" ht="12.75" customHeight="1" x14ac:dyDescent="0.25">
      <c r="A118" s="32" t="s">
        <v>19</v>
      </c>
      <c r="B118" s="3">
        <v>12360</v>
      </c>
      <c r="C118" s="34" t="str">
        <f>VLOOKUP(B118,'Center Name'!$A:$B,2,)</f>
        <v>VF Development</v>
      </c>
      <c r="D118" s="3">
        <v>215395</v>
      </c>
      <c r="E118" s="4">
        <v>43890</v>
      </c>
      <c r="F118" s="62" t="s">
        <v>223</v>
      </c>
      <c r="G118" s="5" t="s">
        <v>182</v>
      </c>
      <c r="H118" s="5">
        <v>1210</v>
      </c>
      <c r="I118" s="2">
        <v>44089</v>
      </c>
      <c r="J118" s="2"/>
      <c r="K118" s="2">
        <v>44453</v>
      </c>
      <c r="L118" s="2"/>
      <c r="M118" s="61">
        <v>-343000</v>
      </c>
      <c r="N118" s="2" t="s">
        <v>220</v>
      </c>
      <c r="O118" s="1" t="s">
        <v>490</v>
      </c>
    </row>
    <row r="119" spans="1:15" s="25" customFormat="1" ht="12.75" customHeight="1" x14ac:dyDescent="0.25">
      <c r="A119" s="32" t="s">
        <v>19</v>
      </c>
      <c r="B119" s="3">
        <v>12360</v>
      </c>
      <c r="C119" s="34" t="str">
        <f>VLOOKUP(B119,'Center Name'!$A:$B,2,)</f>
        <v>VF Development</v>
      </c>
      <c r="D119" s="3">
        <v>216783</v>
      </c>
      <c r="E119" s="4">
        <v>43957</v>
      </c>
      <c r="F119" s="62" t="s">
        <v>228</v>
      </c>
      <c r="G119" s="5" t="s">
        <v>229</v>
      </c>
      <c r="H119" s="5" t="s">
        <v>230</v>
      </c>
      <c r="I119" s="2">
        <v>43904</v>
      </c>
      <c r="J119" s="2">
        <v>43904</v>
      </c>
      <c r="K119" s="2">
        <v>44268</v>
      </c>
      <c r="L119" s="2"/>
      <c r="M119" s="61">
        <v>-336000</v>
      </c>
      <c r="N119" s="2" t="s">
        <v>63</v>
      </c>
      <c r="O119" s="25" t="s">
        <v>489</v>
      </c>
    </row>
    <row r="120" spans="1:15" s="25" customFormat="1" ht="12.75" customHeight="1" x14ac:dyDescent="0.25">
      <c r="A120" s="32" t="s">
        <v>19</v>
      </c>
      <c r="B120" s="3">
        <v>12360</v>
      </c>
      <c r="C120" s="34" t="str">
        <f>VLOOKUP(B120,'Center Name'!$A:$B,2,)</f>
        <v>VF Development</v>
      </c>
      <c r="D120" s="3">
        <v>214163</v>
      </c>
      <c r="E120" s="4">
        <v>43830</v>
      </c>
      <c r="F120" s="62" t="s">
        <v>209</v>
      </c>
      <c r="G120" s="5" t="s">
        <v>182</v>
      </c>
      <c r="H120" s="5"/>
      <c r="I120" s="2"/>
      <c r="J120" s="2"/>
      <c r="K120" s="2"/>
      <c r="L120" s="2"/>
      <c r="M120" s="61">
        <v>-320000</v>
      </c>
      <c r="N120" s="2" t="s">
        <v>191</v>
      </c>
      <c r="O120" s="1" t="s">
        <v>490</v>
      </c>
    </row>
    <row r="121" spans="1:15" s="25" customFormat="1" ht="12.75" customHeight="1" x14ac:dyDescent="0.25">
      <c r="A121" s="32" t="s">
        <v>19</v>
      </c>
      <c r="B121" s="3">
        <v>12360</v>
      </c>
      <c r="C121" s="34" t="str">
        <f>VLOOKUP(B121,'Center Name'!$A:$B,2,)</f>
        <v>VF Development</v>
      </c>
      <c r="D121" s="3">
        <v>214148</v>
      </c>
      <c r="E121" s="4">
        <v>43830</v>
      </c>
      <c r="F121" s="62" t="s">
        <v>196</v>
      </c>
      <c r="G121" s="5" t="s">
        <v>182</v>
      </c>
      <c r="H121" s="5"/>
      <c r="I121" s="2"/>
      <c r="J121" s="2"/>
      <c r="K121" s="2"/>
      <c r="L121" s="2"/>
      <c r="M121" s="61">
        <v>-300000</v>
      </c>
      <c r="N121" s="2" t="s">
        <v>191</v>
      </c>
      <c r="O121" s="1" t="s">
        <v>490</v>
      </c>
    </row>
    <row r="122" spans="1:15" s="25" customFormat="1" ht="12.75" customHeight="1" x14ac:dyDescent="0.25">
      <c r="A122" s="32" t="s">
        <v>19</v>
      </c>
      <c r="B122" s="3">
        <v>12360</v>
      </c>
      <c r="C122" s="34" t="str">
        <f>VLOOKUP(B122,'Center Name'!$A:$B,2,)</f>
        <v>VF Development</v>
      </c>
      <c r="D122" s="3">
        <v>219109</v>
      </c>
      <c r="E122" s="4">
        <v>44013</v>
      </c>
      <c r="F122" s="62" t="s">
        <v>233</v>
      </c>
      <c r="G122" s="5" t="s">
        <v>182</v>
      </c>
      <c r="H122" s="5">
        <v>1320</v>
      </c>
      <c r="I122" s="2"/>
      <c r="J122" s="2"/>
      <c r="K122" s="2"/>
      <c r="L122" s="2"/>
      <c r="M122" s="61">
        <v>-300000</v>
      </c>
      <c r="N122" s="2"/>
      <c r="O122" s="1" t="s">
        <v>490</v>
      </c>
    </row>
    <row r="123" spans="1:15" s="25" customFormat="1" ht="12.75" customHeight="1" x14ac:dyDescent="0.25">
      <c r="A123" s="32" t="s">
        <v>19</v>
      </c>
      <c r="B123" s="3">
        <v>12360</v>
      </c>
      <c r="C123" s="34" t="str">
        <f>VLOOKUP(B123,'Center Name'!$A:$B,2,)</f>
        <v>VF Development</v>
      </c>
      <c r="D123" s="3">
        <v>214153</v>
      </c>
      <c r="E123" s="4">
        <v>43830</v>
      </c>
      <c r="F123" s="62" t="s">
        <v>199</v>
      </c>
      <c r="G123" s="5" t="s">
        <v>182</v>
      </c>
      <c r="H123" s="5"/>
      <c r="I123" s="2"/>
      <c r="J123" s="2"/>
      <c r="K123" s="2"/>
      <c r="L123" s="2"/>
      <c r="M123" s="61">
        <f>-393750+131250</f>
        <v>-262500</v>
      </c>
      <c r="N123" s="114" t="s">
        <v>191</v>
      </c>
      <c r="O123" s="1" t="s">
        <v>490</v>
      </c>
    </row>
    <row r="124" spans="1:15" s="25" customFormat="1" ht="12.75" customHeight="1" x14ac:dyDescent="0.25">
      <c r="A124" s="32" t="s">
        <v>19</v>
      </c>
      <c r="B124" s="3">
        <v>12360</v>
      </c>
      <c r="C124" s="34" t="str">
        <f>VLOOKUP(B124,'Center Name'!$A:$B,2,)</f>
        <v>VF Development</v>
      </c>
      <c r="D124" s="3">
        <v>220142</v>
      </c>
      <c r="E124" s="4">
        <v>44135</v>
      </c>
      <c r="F124" s="62" t="s">
        <v>241</v>
      </c>
      <c r="G124" s="5" t="s">
        <v>182</v>
      </c>
      <c r="H124" s="5">
        <v>1118</v>
      </c>
      <c r="I124" s="60">
        <v>44142</v>
      </c>
      <c r="J124" s="60"/>
      <c r="K124" s="2"/>
      <c r="L124" s="2"/>
      <c r="M124" s="61">
        <f>-519300+259650</f>
        <v>-259650</v>
      </c>
      <c r="N124" s="2" t="s">
        <v>242</v>
      </c>
      <c r="O124" s="1" t="s">
        <v>490</v>
      </c>
    </row>
    <row r="125" spans="1:15" s="25" customFormat="1" ht="12.75" customHeight="1" x14ac:dyDescent="0.25">
      <c r="A125" s="32" t="s">
        <v>19</v>
      </c>
      <c r="B125" s="3">
        <v>12360</v>
      </c>
      <c r="C125" s="34" t="str">
        <f>VLOOKUP(B125,'Center Name'!$A:$B,2,)</f>
        <v>VF Development</v>
      </c>
      <c r="D125" s="3">
        <v>215392</v>
      </c>
      <c r="E125" s="4">
        <v>43890</v>
      </c>
      <c r="F125" s="62" t="s">
        <v>218</v>
      </c>
      <c r="G125" s="5" t="s">
        <v>182</v>
      </c>
      <c r="H125" s="5" t="s">
        <v>219</v>
      </c>
      <c r="I125" s="2">
        <v>44290</v>
      </c>
      <c r="J125" s="2"/>
      <c r="K125" s="2">
        <v>44654</v>
      </c>
      <c r="L125" s="2"/>
      <c r="M125" s="61">
        <v>-251355</v>
      </c>
      <c r="N125" s="2" t="s">
        <v>220</v>
      </c>
      <c r="O125" s="1" t="s">
        <v>490</v>
      </c>
    </row>
    <row r="126" spans="1:15" s="25" customFormat="1" ht="12.75" customHeight="1" x14ac:dyDescent="0.25">
      <c r="A126" s="32" t="s">
        <v>19</v>
      </c>
      <c r="B126" s="3">
        <v>12360</v>
      </c>
      <c r="C126" s="34" t="str">
        <f>VLOOKUP(B126,'Center Name'!$A:$B,2,)</f>
        <v>VF Development</v>
      </c>
      <c r="D126" s="3">
        <v>197385</v>
      </c>
      <c r="E126" s="4">
        <v>43496</v>
      </c>
      <c r="F126" s="62" t="s">
        <v>179</v>
      </c>
      <c r="G126" s="5" t="s">
        <v>182</v>
      </c>
      <c r="H126" s="5" t="s">
        <v>183</v>
      </c>
      <c r="I126" s="2">
        <v>43466</v>
      </c>
      <c r="J126" s="2"/>
      <c r="K126" s="2">
        <v>43830</v>
      </c>
      <c r="L126" s="2"/>
      <c r="M126" s="61">
        <v>-228000</v>
      </c>
      <c r="N126" s="2" t="s">
        <v>63</v>
      </c>
      <c r="O126" s="1" t="s">
        <v>490</v>
      </c>
    </row>
    <row r="127" spans="1:15" s="25" customFormat="1" ht="12.75" customHeight="1" x14ac:dyDescent="0.25">
      <c r="A127" s="32" t="s">
        <v>19</v>
      </c>
      <c r="B127" s="3">
        <v>12360</v>
      </c>
      <c r="C127" s="34" t="str">
        <f>VLOOKUP(B127,'Center Name'!$A:$B,2,)</f>
        <v>VF Development</v>
      </c>
      <c r="D127" s="3">
        <v>222671</v>
      </c>
      <c r="E127" s="4">
        <v>44491</v>
      </c>
      <c r="F127" s="62" t="s">
        <v>263</v>
      </c>
      <c r="G127" s="5" t="s">
        <v>182</v>
      </c>
      <c r="H127" s="5"/>
      <c r="I127" s="2"/>
      <c r="J127" s="2"/>
      <c r="K127" s="2"/>
      <c r="L127" s="2"/>
      <c r="M127" s="61">
        <v>-226750</v>
      </c>
      <c r="N127" s="2"/>
      <c r="O127" s="1" t="s">
        <v>490</v>
      </c>
    </row>
    <row r="128" spans="1:15" s="25" customFormat="1" ht="12.75" customHeight="1" x14ac:dyDescent="0.25">
      <c r="A128" s="32" t="s">
        <v>19</v>
      </c>
      <c r="B128" s="3">
        <v>12360</v>
      </c>
      <c r="C128" s="34" t="str">
        <f>VLOOKUP(B128,'Center Name'!$A:$B,2,)</f>
        <v>VF Development</v>
      </c>
      <c r="D128" s="3">
        <v>215393</v>
      </c>
      <c r="E128" s="4">
        <v>43890</v>
      </c>
      <c r="F128" s="62" t="s">
        <v>221</v>
      </c>
      <c r="G128" s="5" t="s">
        <v>182</v>
      </c>
      <c r="H128" s="5">
        <v>1410</v>
      </c>
      <c r="I128" s="60">
        <v>43982</v>
      </c>
      <c r="J128" s="60"/>
      <c r="K128" s="2">
        <v>44346</v>
      </c>
      <c r="L128" s="2"/>
      <c r="M128" s="61">
        <v>-202160</v>
      </c>
      <c r="N128" s="2" t="s">
        <v>211</v>
      </c>
      <c r="O128" s="1" t="s">
        <v>490</v>
      </c>
    </row>
    <row r="129" spans="1:15" s="25" customFormat="1" ht="12.75" customHeight="1" x14ac:dyDescent="0.25">
      <c r="A129" s="32" t="s">
        <v>19</v>
      </c>
      <c r="B129" s="3">
        <v>12360</v>
      </c>
      <c r="C129" s="34" t="str">
        <f>VLOOKUP(B129,'Center Name'!$A:$B,2,)</f>
        <v>VF Development</v>
      </c>
      <c r="D129" s="3">
        <v>216781</v>
      </c>
      <c r="E129" s="4">
        <v>43957</v>
      </c>
      <c r="F129" s="62" t="s">
        <v>232</v>
      </c>
      <c r="G129" s="5" t="s">
        <v>229</v>
      </c>
      <c r="H129" s="5">
        <v>1305</v>
      </c>
      <c r="I129" s="2">
        <v>43895</v>
      </c>
      <c r="J129" s="2"/>
      <c r="K129" s="2">
        <v>44260</v>
      </c>
      <c r="L129" s="2"/>
      <c r="M129" s="61">
        <v>-201760</v>
      </c>
      <c r="N129" s="114" t="s">
        <v>63</v>
      </c>
      <c r="O129" s="1" t="s">
        <v>490</v>
      </c>
    </row>
    <row r="130" spans="1:15" s="25" customFormat="1" ht="12.75" customHeight="1" x14ac:dyDescent="0.25">
      <c r="A130" s="32" t="s">
        <v>19</v>
      </c>
      <c r="B130" s="3">
        <v>12360</v>
      </c>
      <c r="C130" s="34" t="str">
        <f>VLOOKUP(B130,'Center Name'!$A:$B,2,)</f>
        <v>VF Development</v>
      </c>
      <c r="D130" s="3">
        <v>214161</v>
      </c>
      <c r="E130" s="4">
        <v>43830</v>
      </c>
      <c r="F130" s="62" t="s">
        <v>208</v>
      </c>
      <c r="G130" s="5" t="s">
        <v>182</v>
      </c>
      <c r="H130" s="5"/>
      <c r="I130" s="2"/>
      <c r="J130" s="2"/>
      <c r="K130" s="2"/>
      <c r="L130" s="2"/>
      <c r="M130" s="61">
        <v>-200000</v>
      </c>
      <c r="N130" s="110" t="s">
        <v>191</v>
      </c>
      <c r="O130" s="1" t="s">
        <v>490</v>
      </c>
    </row>
    <row r="131" spans="1:15" s="25" customFormat="1" ht="12.75" customHeight="1" x14ac:dyDescent="0.25">
      <c r="A131" s="32" t="s">
        <v>19</v>
      </c>
      <c r="B131" s="3">
        <v>12360</v>
      </c>
      <c r="C131" s="34" t="str">
        <f>VLOOKUP(B131,'Center Name'!$A:$B,2,)</f>
        <v>VF Development</v>
      </c>
      <c r="D131" s="3">
        <v>214149</v>
      </c>
      <c r="E131" s="4">
        <v>43830</v>
      </c>
      <c r="F131" s="62" t="s">
        <v>197</v>
      </c>
      <c r="G131" s="5" t="s">
        <v>182</v>
      </c>
      <c r="H131" s="5"/>
      <c r="I131" s="2"/>
      <c r="J131" s="2"/>
      <c r="K131" s="2"/>
      <c r="L131" s="2"/>
      <c r="M131" s="61">
        <v>-199650</v>
      </c>
      <c r="N131" s="114" t="s">
        <v>191</v>
      </c>
      <c r="O131" s="1" t="s">
        <v>490</v>
      </c>
    </row>
    <row r="132" spans="1:15" s="25" customFormat="1" ht="12.75" customHeight="1" x14ac:dyDescent="0.25">
      <c r="A132" s="32" t="s">
        <v>19</v>
      </c>
      <c r="B132" s="3">
        <v>12360</v>
      </c>
      <c r="C132" s="34" t="str">
        <f>VLOOKUP(B132,'Center Name'!$A:$B,2,)</f>
        <v>VF Development</v>
      </c>
      <c r="D132" s="3">
        <v>221657</v>
      </c>
      <c r="E132" s="4">
        <v>44377</v>
      </c>
      <c r="F132" s="62" t="s">
        <v>252</v>
      </c>
      <c r="G132" s="5" t="s">
        <v>253</v>
      </c>
      <c r="H132" s="5">
        <v>1233</v>
      </c>
      <c r="I132" s="2"/>
      <c r="J132" s="2"/>
      <c r="K132" s="2"/>
      <c r="L132" s="2"/>
      <c r="M132" s="61">
        <v>-193125</v>
      </c>
      <c r="N132" s="2"/>
      <c r="O132" s="1" t="s">
        <v>490</v>
      </c>
    </row>
    <row r="133" spans="1:15" s="25" customFormat="1" ht="12.75" customHeight="1" x14ac:dyDescent="0.25">
      <c r="A133" s="32" t="s">
        <v>19</v>
      </c>
      <c r="B133" s="3">
        <v>12360</v>
      </c>
      <c r="C133" s="34" t="str">
        <f>VLOOKUP(B133,'Center Name'!$A:$B,2,)</f>
        <v>VF Development</v>
      </c>
      <c r="D133" s="3">
        <v>214108</v>
      </c>
      <c r="E133" s="4">
        <v>43830</v>
      </c>
      <c r="F133" s="62" t="s">
        <v>190</v>
      </c>
      <c r="G133" s="5" t="s">
        <v>182</v>
      </c>
      <c r="H133" s="5"/>
      <c r="I133" s="2"/>
      <c r="J133" s="2"/>
      <c r="K133" s="2"/>
      <c r="L133" s="2"/>
      <c r="M133" s="61">
        <f>-375000+187500</f>
        <v>-187500</v>
      </c>
      <c r="N133" s="2" t="s">
        <v>191</v>
      </c>
      <c r="O133" s="1" t="s">
        <v>490</v>
      </c>
    </row>
    <row r="134" spans="1:15" s="25" customFormat="1" ht="12.75" customHeight="1" x14ac:dyDescent="0.25">
      <c r="A134" s="32" t="s">
        <v>19</v>
      </c>
      <c r="B134" s="3">
        <v>12360</v>
      </c>
      <c r="C134" s="34" t="str">
        <f>VLOOKUP(B134,'Center Name'!$A:$B,2,)</f>
        <v>VF Development</v>
      </c>
      <c r="D134" s="3">
        <v>221658</v>
      </c>
      <c r="E134" s="4">
        <v>44377</v>
      </c>
      <c r="F134" s="62" t="s">
        <v>254</v>
      </c>
      <c r="G134" s="5" t="s">
        <v>255</v>
      </c>
      <c r="H134" s="5" t="s">
        <v>256</v>
      </c>
      <c r="I134" s="2"/>
      <c r="J134" s="2"/>
      <c r="K134" s="2"/>
      <c r="L134" s="2"/>
      <c r="M134" s="61">
        <v>-173880</v>
      </c>
      <c r="N134" s="2"/>
      <c r="O134" s="1" t="s">
        <v>490</v>
      </c>
    </row>
    <row r="135" spans="1:15" s="25" customFormat="1" ht="12.75" customHeight="1" x14ac:dyDescent="0.25">
      <c r="A135" s="32" t="s">
        <v>19</v>
      </c>
      <c r="B135" s="3">
        <v>12360</v>
      </c>
      <c r="C135" s="34" t="str">
        <f>VLOOKUP(B135,'Center Name'!$A:$B,2,)</f>
        <v>VF Development</v>
      </c>
      <c r="D135" s="3">
        <v>216782</v>
      </c>
      <c r="E135" s="4">
        <v>43957</v>
      </c>
      <c r="F135" s="62" t="s">
        <v>194</v>
      </c>
      <c r="G135" s="5" t="s">
        <v>229</v>
      </c>
      <c r="H135" s="5">
        <v>1400</v>
      </c>
      <c r="I135" s="2">
        <v>43895</v>
      </c>
      <c r="J135" s="2"/>
      <c r="K135" s="2">
        <v>44260</v>
      </c>
      <c r="L135" s="2"/>
      <c r="M135" s="61">
        <v>-172500</v>
      </c>
      <c r="N135" s="114" t="s">
        <v>63</v>
      </c>
      <c r="O135" s="25" t="s">
        <v>231</v>
      </c>
    </row>
    <row r="136" spans="1:15" s="25" customFormat="1" ht="12.75" customHeight="1" x14ac:dyDescent="0.25">
      <c r="A136" s="32" t="s">
        <v>19</v>
      </c>
      <c r="B136" s="3">
        <v>12360</v>
      </c>
      <c r="C136" s="34" t="str">
        <f>VLOOKUP(B136,'Center Name'!$A:$B,2,)</f>
        <v>VF Development</v>
      </c>
      <c r="D136" s="3">
        <v>223600</v>
      </c>
      <c r="E136" s="4">
        <v>44592</v>
      </c>
      <c r="F136" s="62" t="s">
        <v>270</v>
      </c>
      <c r="G136" s="5"/>
      <c r="H136" s="5"/>
      <c r="I136" s="2"/>
      <c r="J136" s="2"/>
      <c r="K136" s="2"/>
      <c r="L136" s="2"/>
      <c r="M136" s="61">
        <v>-164880</v>
      </c>
      <c r="N136" s="2"/>
      <c r="O136" s="1" t="s">
        <v>490</v>
      </c>
    </row>
    <row r="137" spans="1:15" s="25" customFormat="1" ht="12.75" customHeight="1" x14ac:dyDescent="0.25">
      <c r="A137" s="32" t="s">
        <v>19</v>
      </c>
      <c r="B137" s="3">
        <v>12360</v>
      </c>
      <c r="C137" s="34" t="str">
        <f>VLOOKUP(B137,'Center Name'!$A:$B,2,)</f>
        <v>VF Development</v>
      </c>
      <c r="D137" s="3">
        <v>197387</v>
      </c>
      <c r="E137" s="4">
        <v>43496</v>
      </c>
      <c r="F137" s="62" t="s">
        <v>184</v>
      </c>
      <c r="G137" s="5" t="s">
        <v>182</v>
      </c>
      <c r="H137" s="5">
        <v>1240</v>
      </c>
      <c r="I137" s="2">
        <v>43770</v>
      </c>
      <c r="J137" s="2"/>
      <c r="K137" s="2">
        <v>44135</v>
      </c>
      <c r="L137" s="2"/>
      <c r="M137" s="61">
        <v>-158500</v>
      </c>
      <c r="N137" s="2" t="s">
        <v>185</v>
      </c>
      <c r="O137" s="1" t="s">
        <v>490</v>
      </c>
    </row>
    <row r="138" spans="1:15" s="25" customFormat="1" ht="12.75" customHeight="1" x14ac:dyDescent="0.25">
      <c r="A138" s="32" t="s">
        <v>19</v>
      </c>
      <c r="B138" s="3">
        <v>12360</v>
      </c>
      <c r="C138" s="34" t="str">
        <f>VLOOKUP(B138,'Center Name'!$A:$B,2,)</f>
        <v>VF Development</v>
      </c>
      <c r="D138" s="3">
        <v>219113</v>
      </c>
      <c r="E138" s="4">
        <v>44013</v>
      </c>
      <c r="F138" s="62" t="s">
        <v>235</v>
      </c>
      <c r="G138" s="5" t="s">
        <v>182</v>
      </c>
      <c r="H138" s="5" t="s">
        <v>236</v>
      </c>
      <c r="I138" s="2"/>
      <c r="J138" s="2"/>
      <c r="K138" s="2"/>
      <c r="L138" s="2"/>
      <c r="M138" s="61">
        <v>-150000</v>
      </c>
      <c r="N138" s="2"/>
      <c r="O138" s="1" t="s">
        <v>490</v>
      </c>
    </row>
    <row r="139" spans="1:15" s="25" customFormat="1" ht="12.75" customHeight="1" x14ac:dyDescent="0.25">
      <c r="A139" s="32" t="s">
        <v>19</v>
      </c>
      <c r="B139" s="3">
        <v>12360</v>
      </c>
      <c r="C139" s="34" t="str">
        <f>VLOOKUP(B139,'Center Name'!$A:$B,2,)</f>
        <v>VF Development</v>
      </c>
      <c r="D139" s="3">
        <v>214159</v>
      </c>
      <c r="E139" s="4">
        <v>43830</v>
      </c>
      <c r="F139" s="62" t="s">
        <v>206</v>
      </c>
      <c r="G139" s="5" t="s">
        <v>182</v>
      </c>
      <c r="H139" s="5"/>
      <c r="I139" s="2"/>
      <c r="J139" s="2"/>
      <c r="K139" s="2"/>
      <c r="L139" s="2"/>
      <c r="M139" s="61">
        <v>-146800</v>
      </c>
      <c r="N139" s="2" t="s">
        <v>191</v>
      </c>
      <c r="O139" s="1" t="s">
        <v>490</v>
      </c>
    </row>
    <row r="140" spans="1:15" s="25" customFormat="1" ht="12.75" customHeight="1" x14ac:dyDescent="0.25">
      <c r="A140" s="32" t="s">
        <v>19</v>
      </c>
      <c r="B140" s="3">
        <v>12360</v>
      </c>
      <c r="C140" s="34" t="str">
        <f>VLOOKUP(B140,'Center Name'!$A:$B,2,)</f>
        <v>VF Development</v>
      </c>
      <c r="D140" s="3">
        <v>214151</v>
      </c>
      <c r="E140" s="4">
        <v>43801</v>
      </c>
      <c r="F140" s="62" t="s">
        <v>187</v>
      </c>
      <c r="G140" s="5" t="s">
        <v>182</v>
      </c>
      <c r="H140" s="5" t="s">
        <v>188</v>
      </c>
      <c r="I140" s="2"/>
      <c r="J140" s="2"/>
      <c r="K140" s="2"/>
      <c r="L140" s="2"/>
      <c r="M140" s="61">
        <v>-120000</v>
      </c>
      <c r="N140" s="2"/>
      <c r="O140" s="1" t="s">
        <v>490</v>
      </c>
    </row>
    <row r="141" spans="1:15" s="25" customFormat="1" ht="12.75" customHeight="1" x14ac:dyDescent="0.25">
      <c r="A141" s="32" t="s">
        <v>19</v>
      </c>
      <c r="B141" s="3">
        <v>12360</v>
      </c>
      <c r="C141" s="34" t="str">
        <f>VLOOKUP(B141,'Center Name'!$A:$B,2,)</f>
        <v>VF Development</v>
      </c>
      <c r="D141" s="3">
        <v>214155</v>
      </c>
      <c r="E141" s="4">
        <v>43830</v>
      </c>
      <c r="F141" s="62" t="s">
        <v>202</v>
      </c>
      <c r="G141" s="5" t="s">
        <v>182</v>
      </c>
      <c r="H141" s="5"/>
      <c r="I141" s="2"/>
      <c r="J141" s="2"/>
      <c r="K141" s="2"/>
      <c r="L141" s="2"/>
      <c r="M141" s="61">
        <v>-120000</v>
      </c>
      <c r="N141" s="2" t="s">
        <v>191</v>
      </c>
      <c r="O141" s="1" t="s">
        <v>490</v>
      </c>
    </row>
    <row r="142" spans="1:15" s="25" customFormat="1" ht="12.75" customHeight="1" x14ac:dyDescent="0.25">
      <c r="A142" s="32" t="s">
        <v>19</v>
      </c>
      <c r="B142" s="3">
        <v>12360</v>
      </c>
      <c r="C142" s="34" t="str">
        <f>VLOOKUP(B142,'Center Name'!$A:$B,2,)</f>
        <v>VF Development</v>
      </c>
      <c r="D142" s="3">
        <v>219119</v>
      </c>
      <c r="E142" s="4">
        <v>44013</v>
      </c>
      <c r="F142" s="62" t="s">
        <v>237</v>
      </c>
      <c r="G142" s="5" t="s">
        <v>182</v>
      </c>
      <c r="H142" s="5" t="s">
        <v>238</v>
      </c>
      <c r="I142" s="2"/>
      <c r="J142" s="2"/>
      <c r="K142" s="2"/>
      <c r="L142" s="2"/>
      <c r="M142" s="61">
        <v>-100000</v>
      </c>
      <c r="N142" s="114"/>
      <c r="O142" s="1" t="s">
        <v>490</v>
      </c>
    </row>
    <row r="143" spans="1:15" s="25" customFormat="1" ht="12.75" customHeight="1" x14ac:dyDescent="0.25">
      <c r="A143" s="32" t="s">
        <v>19</v>
      </c>
      <c r="B143" s="3">
        <v>12360</v>
      </c>
      <c r="C143" s="34" t="str">
        <f>VLOOKUP(B143,'Center Name'!$A:$B,2,)</f>
        <v>VF Development</v>
      </c>
      <c r="D143" s="3">
        <v>219872</v>
      </c>
      <c r="E143" s="4">
        <v>44119</v>
      </c>
      <c r="F143" s="62" t="s">
        <v>248</v>
      </c>
      <c r="G143" s="5" t="s">
        <v>182</v>
      </c>
      <c r="H143" s="5">
        <v>1420</v>
      </c>
      <c r="I143" s="60">
        <v>44114</v>
      </c>
      <c r="J143" s="60"/>
      <c r="K143" s="2"/>
      <c r="L143" s="2"/>
      <c r="M143" s="61">
        <v>-100000</v>
      </c>
      <c r="N143" s="2" t="s">
        <v>242</v>
      </c>
      <c r="O143" s="1" t="s">
        <v>490</v>
      </c>
    </row>
    <row r="144" spans="1:15" s="25" customFormat="1" ht="12.75" customHeight="1" x14ac:dyDescent="0.25">
      <c r="A144" s="32" t="s">
        <v>19</v>
      </c>
      <c r="B144" s="3">
        <v>12360</v>
      </c>
      <c r="C144" s="34" t="str">
        <f>VLOOKUP(B144,'Center Name'!$A:$B,2,)</f>
        <v>VF Development</v>
      </c>
      <c r="D144" s="3">
        <v>221660</v>
      </c>
      <c r="E144" s="4">
        <v>44377</v>
      </c>
      <c r="F144" s="62" t="s">
        <v>260</v>
      </c>
      <c r="G144" s="5" t="s">
        <v>261</v>
      </c>
      <c r="H144" s="5" t="s">
        <v>262</v>
      </c>
      <c r="I144" s="2"/>
      <c r="J144" s="2"/>
      <c r="K144" s="2"/>
      <c r="L144" s="2"/>
      <c r="M144" s="61">
        <v>-100000</v>
      </c>
      <c r="N144" s="114"/>
      <c r="O144" s="1" t="s">
        <v>490</v>
      </c>
    </row>
    <row r="145" spans="1:15" s="25" customFormat="1" ht="12.75" customHeight="1" x14ac:dyDescent="0.25">
      <c r="A145" s="32" t="s">
        <v>19</v>
      </c>
      <c r="B145" s="3">
        <v>12360</v>
      </c>
      <c r="C145" s="34" t="str">
        <f>VLOOKUP(B145,'Center Name'!$A:$B,2,)</f>
        <v>VF Development</v>
      </c>
      <c r="D145" s="3">
        <v>214156</v>
      </c>
      <c r="E145" s="4">
        <v>43830</v>
      </c>
      <c r="F145" s="62" t="s">
        <v>203</v>
      </c>
      <c r="G145" s="5" t="s">
        <v>182</v>
      </c>
      <c r="H145" s="5"/>
      <c r="I145" s="2"/>
      <c r="J145" s="2"/>
      <c r="K145" s="2"/>
      <c r="L145" s="2"/>
      <c r="M145" s="61">
        <v>-84175</v>
      </c>
      <c r="N145" s="2" t="s">
        <v>191</v>
      </c>
      <c r="O145" s="1" t="s">
        <v>490</v>
      </c>
    </row>
    <row r="146" spans="1:15" s="25" customFormat="1" ht="12.75" customHeight="1" x14ac:dyDescent="0.25">
      <c r="A146" s="32" t="s">
        <v>19</v>
      </c>
      <c r="B146" s="3">
        <v>12360</v>
      </c>
      <c r="C146" s="34" t="str">
        <f>VLOOKUP(B146,'Center Name'!$A:$B,2,)</f>
        <v>VF Development</v>
      </c>
      <c r="D146" s="3">
        <v>214154</v>
      </c>
      <c r="E146" s="4">
        <v>43830</v>
      </c>
      <c r="F146" s="62" t="s">
        <v>201</v>
      </c>
      <c r="G146" s="5" t="s">
        <v>182</v>
      </c>
      <c r="H146" s="5"/>
      <c r="I146" s="2"/>
      <c r="J146" s="2"/>
      <c r="K146" s="2"/>
      <c r="L146" s="2"/>
      <c r="M146" s="61">
        <v>-75000</v>
      </c>
      <c r="N146" s="2" t="s">
        <v>191</v>
      </c>
      <c r="O146" s="1" t="s">
        <v>490</v>
      </c>
    </row>
    <row r="147" spans="1:15" s="25" customFormat="1" ht="12.75" customHeight="1" x14ac:dyDescent="0.25">
      <c r="A147" s="32" t="s">
        <v>19</v>
      </c>
      <c r="B147" s="3">
        <v>12360</v>
      </c>
      <c r="C147" s="34" t="str">
        <f>VLOOKUP(B147,'Center Name'!$A:$B,2,)</f>
        <v>VF Development</v>
      </c>
      <c r="D147" s="3">
        <v>215627</v>
      </c>
      <c r="E147" s="4">
        <v>43890</v>
      </c>
      <c r="F147" s="62" t="s">
        <v>224</v>
      </c>
      <c r="G147" s="5" t="s">
        <v>182</v>
      </c>
      <c r="H147" s="5">
        <v>2200</v>
      </c>
      <c r="I147" s="2">
        <v>43895</v>
      </c>
      <c r="J147" s="2"/>
      <c r="K147" s="2">
        <v>44259</v>
      </c>
      <c r="L147" s="2"/>
      <c r="M147" s="61">
        <f>-261300+130650+65325</f>
        <v>-65325</v>
      </c>
      <c r="N147" s="2" t="s">
        <v>215</v>
      </c>
      <c r="O147" s="1" t="s">
        <v>490</v>
      </c>
    </row>
    <row r="148" spans="1:15" s="25" customFormat="1" ht="12.75" customHeight="1" x14ac:dyDescent="0.25">
      <c r="A148" s="32" t="s">
        <v>19</v>
      </c>
      <c r="B148" s="3">
        <v>12360</v>
      </c>
      <c r="C148" s="34" t="str">
        <f>VLOOKUP(B148,'Center Name'!$A:$B,2,)</f>
        <v>VF Development</v>
      </c>
      <c r="D148" s="3">
        <v>214146</v>
      </c>
      <c r="E148" s="4">
        <v>43830</v>
      </c>
      <c r="F148" s="62" t="s">
        <v>195</v>
      </c>
      <c r="G148" s="5" t="s">
        <v>182</v>
      </c>
      <c r="H148" s="5"/>
      <c r="I148" s="2"/>
      <c r="J148" s="2"/>
      <c r="K148" s="2"/>
      <c r="L148" s="2"/>
      <c r="M148" s="61">
        <v>-60000</v>
      </c>
      <c r="N148" s="2" t="s">
        <v>191</v>
      </c>
      <c r="O148" s="1" t="s">
        <v>490</v>
      </c>
    </row>
    <row r="149" spans="1:15" s="25" customFormat="1" ht="12.75" customHeight="1" x14ac:dyDescent="0.25">
      <c r="A149" s="32" t="s">
        <v>19</v>
      </c>
      <c r="B149" s="3">
        <v>12360</v>
      </c>
      <c r="C149" s="34" t="str">
        <f>VLOOKUP(B149,'Center Name'!$A:$B,2,)</f>
        <v>VF Development</v>
      </c>
      <c r="D149" s="3">
        <v>214141</v>
      </c>
      <c r="E149" s="4">
        <v>43830</v>
      </c>
      <c r="F149" s="62" t="s">
        <v>193</v>
      </c>
      <c r="G149" s="5" t="s">
        <v>182</v>
      </c>
      <c r="H149" s="5"/>
      <c r="I149" s="2"/>
      <c r="J149" s="2"/>
      <c r="K149" s="2"/>
      <c r="L149" s="2"/>
      <c r="M149" s="61">
        <f>-50000</f>
        <v>-50000</v>
      </c>
      <c r="N149" s="2" t="s">
        <v>191</v>
      </c>
      <c r="O149" s="1" t="s">
        <v>490</v>
      </c>
    </row>
    <row r="150" spans="1:15" s="25" customFormat="1" ht="12.75" customHeight="1" x14ac:dyDescent="0.25">
      <c r="A150" s="32" t="s">
        <v>19</v>
      </c>
      <c r="B150" s="3">
        <v>12360</v>
      </c>
      <c r="C150" s="34" t="str">
        <f>VLOOKUP(B150,'Center Name'!$A:$B,2,)</f>
        <v>VF Development</v>
      </c>
      <c r="D150" s="3">
        <v>214152</v>
      </c>
      <c r="E150" s="4">
        <v>43830</v>
      </c>
      <c r="F150" s="62" t="s">
        <v>198</v>
      </c>
      <c r="G150" s="5" t="s">
        <v>182</v>
      </c>
      <c r="H150" s="5"/>
      <c r="I150" s="2"/>
      <c r="J150" s="2"/>
      <c r="K150" s="2"/>
      <c r="L150" s="2"/>
      <c r="M150" s="61">
        <v>-42587.360000000001</v>
      </c>
      <c r="N150" s="2" t="s">
        <v>191</v>
      </c>
      <c r="O150" s="1" t="s">
        <v>490</v>
      </c>
    </row>
    <row r="151" spans="1:15" s="25" customFormat="1" ht="12.75" customHeight="1" x14ac:dyDescent="0.25">
      <c r="A151" s="32" t="s">
        <v>19</v>
      </c>
      <c r="B151" s="3">
        <v>12360</v>
      </c>
      <c r="C151" s="34" t="str">
        <f>VLOOKUP(B151,'Center Name'!$A:$B,2,)</f>
        <v>VF Development</v>
      </c>
      <c r="D151" s="3">
        <v>214138</v>
      </c>
      <c r="E151" s="4">
        <v>43830</v>
      </c>
      <c r="F151" s="62" t="s">
        <v>192</v>
      </c>
      <c r="G151" s="5" t="s">
        <v>182</v>
      </c>
      <c r="H151" s="5"/>
      <c r="I151" s="2"/>
      <c r="J151" s="2"/>
      <c r="K151" s="2"/>
      <c r="L151" s="2"/>
      <c r="M151" s="61">
        <v>-37920</v>
      </c>
      <c r="N151" s="2" t="s">
        <v>191</v>
      </c>
      <c r="O151" s="1" t="s">
        <v>490</v>
      </c>
    </row>
    <row r="152" spans="1:15" s="25" customFormat="1" ht="12.75" customHeight="1" x14ac:dyDescent="0.25">
      <c r="A152" s="32" t="s">
        <v>19</v>
      </c>
      <c r="B152" s="3">
        <v>12360</v>
      </c>
      <c r="C152" s="34" t="str">
        <f>VLOOKUP(B152,'Center Name'!$A:$B,2,)</f>
        <v>VF Development</v>
      </c>
      <c r="D152" s="3">
        <v>214142</v>
      </c>
      <c r="E152" s="4">
        <v>43830</v>
      </c>
      <c r="F152" s="62" t="s">
        <v>194</v>
      </c>
      <c r="G152" s="5" t="s">
        <v>182</v>
      </c>
      <c r="H152" s="5"/>
      <c r="I152" s="2"/>
      <c r="J152" s="2"/>
      <c r="K152" s="2"/>
      <c r="L152" s="2"/>
      <c r="M152" s="61">
        <f>-172500+157500-10095</f>
        <v>-25095</v>
      </c>
      <c r="N152" s="2" t="s">
        <v>191</v>
      </c>
      <c r="O152" s="1" t="s">
        <v>490</v>
      </c>
    </row>
    <row r="153" spans="1:15" s="25" customFormat="1" ht="12.75" customHeight="1" x14ac:dyDescent="0.25">
      <c r="A153" s="32" t="s">
        <v>19</v>
      </c>
      <c r="B153" s="3">
        <v>12360</v>
      </c>
      <c r="C153" s="34" t="str">
        <f>VLOOKUP(B153,'Center Name'!$A:$B,2,)</f>
        <v>VF Development</v>
      </c>
      <c r="D153" s="3">
        <v>221659</v>
      </c>
      <c r="E153" s="4">
        <v>44377</v>
      </c>
      <c r="F153" s="62" t="s">
        <v>257</v>
      </c>
      <c r="G153" s="5" t="s">
        <v>258</v>
      </c>
      <c r="H153" s="5" t="s">
        <v>259</v>
      </c>
      <c r="I153" s="2"/>
      <c r="J153" s="2"/>
      <c r="K153" s="2"/>
      <c r="L153" s="2"/>
      <c r="M153" s="61">
        <v>-5000</v>
      </c>
      <c r="N153" s="2"/>
      <c r="O153" s="1" t="s">
        <v>490</v>
      </c>
    </row>
    <row r="154" spans="1:15" s="25" customFormat="1" ht="12.75" customHeight="1" x14ac:dyDescent="0.25">
      <c r="A154" s="32" t="s">
        <v>19</v>
      </c>
      <c r="B154" s="40">
        <v>15648</v>
      </c>
      <c r="C154" s="34" t="str">
        <f>VLOOKUP(B154,'Center Name'!$A:$B,2,)</f>
        <v>Westfield Fulton Center LLC</v>
      </c>
      <c r="D154" s="40">
        <v>198153</v>
      </c>
      <c r="E154" s="66">
        <v>43594</v>
      </c>
      <c r="F154" s="35" t="s">
        <v>129</v>
      </c>
      <c r="G154" s="5" t="s">
        <v>271</v>
      </c>
      <c r="H154" s="42">
        <v>2000</v>
      </c>
      <c r="I154" s="48">
        <v>43800</v>
      </c>
      <c r="J154" s="48"/>
      <c r="K154" s="46"/>
      <c r="L154" s="46"/>
      <c r="M154" s="61">
        <f>-830000+450000-180276.02+180276.02+190000</f>
        <v>-190000</v>
      </c>
      <c r="N154" s="38" t="s">
        <v>22</v>
      </c>
      <c r="O154" s="1" t="s">
        <v>490</v>
      </c>
    </row>
    <row r="155" spans="1:15" s="25" customFormat="1" ht="12.75" customHeight="1" x14ac:dyDescent="0.25">
      <c r="A155" s="32" t="s">
        <v>19</v>
      </c>
      <c r="B155" s="33">
        <v>12361</v>
      </c>
      <c r="C155" s="34" t="str">
        <f>VLOOKUP(B155,'Center Name'!$A:$B,2,)</f>
        <v>WTC Development</v>
      </c>
      <c r="D155" s="40">
        <v>182662</v>
      </c>
      <c r="E155" s="46">
        <v>42744</v>
      </c>
      <c r="F155" s="35" t="s">
        <v>121</v>
      </c>
      <c r="G155" s="36" t="s">
        <v>83</v>
      </c>
      <c r="H155" s="36" t="s">
        <v>122</v>
      </c>
      <c r="I155" s="49"/>
      <c r="J155" s="49"/>
      <c r="K155" s="49"/>
      <c r="L155" s="49"/>
      <c r="M155" s="37">
        <v>-5000000</v>
      </c>
      <c r="N155" s="35" t="s">
        <v>84</v>
      </c>
      <c r="O155" s="39" t="s">
        <v>487</v>
      </c>
    </row>
    <row r="156" spans="1:15" s="25" customFormat="1" ht="12.75" customHeight="1" x14ac:dyDescent="0.25">
      <c r="A156" s="32" t="s">
        <v>19</v>
      </c>
      <c r="B156" s="33">
        <v>12361</v>
      </c>
      <c r="C156" s="34" t="str">
        <f>VLOOKUP(B156,'Center Name'!$A:$B,2,)</f>
        <v>WTC Development</v>
      </c>
      <c r="D156" s="40">
        <v>212509</v>
      </c>
      <c r="E156" s="46">
        <v>43709</v>
      </c>
      <c r="F156" s="35" t="s">
        <v>136</v>
      </c>
      <c r="G156" s="36" t="s">
        <v>137</v>
      </c>
      <c r="H156" s="36" t="s">
        <v>138</v>
      </c>
      <c r="I156" s="55"/>
      <c r="J156" s="55"/>
      <c r="K156" s="49"/>
      <c r="L156" s="49"/>
      <c r="M156" s="37">
        <f>-3500000+700000+150000</f>
        <v>-2650000</v>
      </c>
      <c r="N156" s="45" t="s">
        <v>22</v>
      </c>
      <c r="O156" s="1" t="s">
        <v>490</v>
      </c>
    </row>
    <row r="157" spans="1:15" s="25" customFormat="1" ht="12.75" customHeight="1" x14ac:dyDescent="0.25">
      <c r="A157" s="32" t="s">
        <v>19</v>
      </c>
      <c r="B157" s="33">
        <v>12361</v>
      </c>
      <c r="C157" s="34" t="str">
        <f>VLOOKUP(B157,'Center Name'!$A:$B,2,)</f>
        <v>WTC Development</v>
      </c>
      <c r="D157" s="40">
        <v>181288</v>
      </c>
      <c r="E157" s="46">
        <v>42684</v>
      </c>
      <c r="F157" s="35" t="s">
        <v>117</v>
      </c>
      <c r="G157" s="36" t="s">
        <v>83</v>
      </c>
      <c r="H157" s="36" t="s">
        <v>118</v>
      </c>
      <c r="I157" s="49">
        <v>42598</v>
      </c>
      <c r="J157" s="49"/>
      <c r="K157" s="49">
        <v>43328</v>
      </c>
      <c r="L157" s="49"/>
      <c r="M157" s="37">
        <v>-1088200</v>
      </c>
      <c r="N157" s="45" t="s">
        <v>119</v>
      </c>
      <c r="O157" s="53" t="s">
        <v>120</v>
      </c>
    </row>
    <row r="158" spans="1:15" s="25" customFormat="1" ht="12.75" customHeight="1" x14ac:dyDescent="0.25">
      <c r="A158" s="32" t="s">
        <v>19</v>
      </c>
      <c r="B158" s="33">
        <v>12361</v>
      </c>
      <c r="C158" s="34" t="str">
        <f>VLOOKUP(B158,'Center Name'!$A:$B,2,)</f>
        <v>WTC Development</v>
      </c>
      <c r="D158" s="40">
        <v>181030</v>
      </c>
      <c r="E158" s="46">
        <v>42681</v>
      </c>
      <c r="F158" s="35" t="s">
        <v>82</v>
      </c>
      <c r="G158" s="36" t="s">
        <v>83</v>
      </c>
      <c r="H158" s="36">
        <v>1403</v>
      </c>
      <c r="I158" s="49"/>
      <c r="J158" s="49"/>
      <c r="K158" s="49"/>
      <c r="L158" s="49"/>
      <c r="M158" s="37">
        <v>-707600</v>
      </c>
      <c r="N158" s="35" t="s">
        <v>84</v>
      </c>
      <c r="O158" s="1" t="s">
        <v>490</v>
      </c>
    </row>
    <row r="159" spans="1:15" s="25" customFormat="1" ht="12.75" customHeight="1" x14ac:dyDescent="0.25">
      <c r="A159" s="32" t="s">
        <v>19</v>
      </c>
      <c r="B159" s="33">
        <v>12361</v>
      </c>
      <c r="C159" s="34" t="str">
        <f>VLOOKUP(B159,'Center Name'!$A:$B,2,)</f>
        <v>WTC Development</v>
      </c>
      <c r="D159" s="40">
        <v>194852</v>
      </c>
      <c r="E159" s="46">
        <v>43336</v>
      </c>
      <c r="F159" s="35" t="s">
        <v>126</v>
      </c>
      <c r="G159" s="36" t="s">
        <v>127</v>
      </c>
      <c r="H159" s="36" t="s">
        <v>128</v>
      </c>
      <c r="I159" s="49"/>
      <c r="J159" s="49"/>
      <c r="K159" s="49"/>
      <c r="L159" s="49"/>
      <c r="M159" s="37">
        <f>-440000+87562.5+87562.5</f>
        <v>-264875</v>
      </c>
      <c r="N159" s="45" t="s">
        <v>22</v>
      </c>
      <c r="O159" s="1" t="s">
        <v>490</v>
      </c>
    </row>
    <row r="160" spans="1:15" s="25" customFormat="1" ht="12.75" customHeight="1" x14ac:dyDescent="0.25">
      <c r="A160" s="32" t="s">
        <v>19</v>
      </c>
      <c r="B160" s="33">
        <v>12361</v>
      </c>
      <c r="C160" s="34" t="str">
        <f>VLOOKUP(B160,'Center Name'!$A:$B,2,)</f>
        <v>WTC Development</v>
      </c>
      <c r="D160" s="40">
        <v>181285</v>
      </c>
      <c r="E160" s="46">
        <v>42684</v>
      </c>
      <c r="F160" s="35" t="s">
        <v>111</v>
      </c>
      <c r="G160" s="36" t="s">
        <v>83</v>
      </c>
      <c r="H160" s="36" t="s">
        <v>112</v>
      </c>
      <c r="I160" s="49">
        <v>42598</v>
      </c>
      <c r="J160" s="49"/>
      <c r="K160" s="49">
        <f>I160+365+182</f>
        <v>43145</v>
      </c>
      <c r="L160" s="49"/>
      <c r="M160" s="37">
        <v>-250000</v>
      </c>
      <c r="N160" s="51" t="s">
        <v>113</v>
      </c>
      <c r="O160" s="1" t="s">
        <v>490</v>
      </c>
    </row>
    <row r="161" spans="1:15" s="25" customFormat="1" ht="12.75" customHeight="1" x14ac:dyDescent="0.25">
      <c r="A161" s="32" t="s">
        <v>19</v>
      </c>
      <c r="B161" s="33">
        <v>12361</v>
      </c>
      <c r="C161" s="34" t="str">
        <f>VLOOKUP(B161,'Center Name'!$A:$B,2,)</f>
        <v>WTC Development</v>
      </c>
      <c r="D161" s="40">
        <v>210876</v>
      </c>
      <c r="E161" s="46">
        <v>43595</v>
      </c>
      <c r="F161" s="35" t="s">
        <v>133</v>
      </c>
      <c r="G161" s="36" t="s">
        <v>134</v>
      </c>
      <c r="H161" s="36" t="s">
        <v>135</v>
      </c>
      <c r="I161" s="55"/>
      <c r="J161" s="55"/>
      <c r="K161" s="49"/>
      <c r="L161" s="49"/>
      <c r="M161" s="37">
        <f>-230000+30000</f>
        <v>-200000</v>
      </c>
      <c r="N161" s="45" t="s">
        <v>22</v>
      </c>
      <c r="O161" s="1" t="s">
        <v>490</v>
      </c>
    </row>
    <row r="162" spans="1:15" s="25" customFormat="1" ht="12.75" customHeight="1" x14ac:dyDescent="0.25">
      <c r="A162" s="32" t="s">
        <v>19</v>
      </c>
      <c r="B162" s="33">
        <v>12361</v>
      </c>
      <c r="C162" s="34" t="str">
        <f>VLOOKUP(B162,'Center Name'!$A:$B,2,)</f>
        <v>WTC Development</v>
      </c>
      <c r="D162" s="40">
        <v>220190</v>
      </c>
      <c r="E162" s="46">
        <v>44196</v>
      </c>
      <c r="F162" s="35" t="s">
        <v>139</v>
      </c>
      <c r="G162" s="36" t="s">
        <v>140</v>
      </c>
      <c r="H162" s="36" t="s">
        <v>141</v>
      </c>
      <c r="I162" s="55"/>
      <c r="J162" s="55"/>
      <c r="K162" s="49"/>
      <c r="L162" s="49"/>
      <c r="M162" s="37">
        <v>-192474.87</v>
      </c>
      <c r="N162" s="45" t="s">
        <v>142</v>
      </c>
      <c r="O162" s="1" t="s">
        <v>490</v>
      </c>
    </row>
    <row r="163" spans="1:15" s="25" customFormat="1" ht="12.75" customHeight="1" x14ac:dyDescent="0.25">
      <c r="A163" s="32" t="s">
        <v>19</v>
      </c>
      <c r="B163" s="33">
        <v>12361</v>
      </c>
      <c r="C163" s="34" t="str">
        <f>VLOOKUP(B163,'Center Name'!$A:$B,2,)</f>
        <v>WTC Development</v>
      </c>
      <c r="D163" s="40">
        <v>198147</v>
      </c>
      <c r="E163" s="46">
        <v>43557</v>
      </c>
      <c r="F163" s="35" t="s">
        <v>129</v>
      </c>
      <c r="G163" s="36" t="s">
        <v>130</v>
      </c>
      <c r="H163" s="36" t="s">
        <v>131</v>
      </c>
      <c r="I163" s="49"/>
      <c r="J163" s="49"/>
      <c r="K163" s="49"/>
      <c r="L163" s="49"/>
      <c r="M163" s="37">
        <f>-830000+450000-190000+190000+190000</f>
        <v>-190000</v>
      </c>
      <c r="N163" s="54" t="s">
        <v>132</v>
      </c>
      <c r="O163" s="1" t="s">
        <v>490</v>
      </c>
    </row>
    <row r="164" spans="1:15" s="25" customFormat="1" ht="12.75" customHeight="1" x14ac:dyDescent="0.25">
      <c r="A164" s="32" t="s">
        <v>19</v>
      </c>
      <c r="B164" s="33">
        <v>12361</v>
      </c>
      <c r="C164" s="34" t="str">
        <f>VLOOKUP(B164,'Center Name'!$A:$B,2,)</f>
        <v>WTC Development</v>
      </c>
      <c r="D164" s="40">
        <v>181146</v>
      </c>
      <c r="E164" s="46">
        <v>42682</v>
      </c>
      <c r="F164" s="35" t="s">
        <v>100</v>
      </c>
      <c r="G164" s="36" t="s">
        <v>83</v>
      </c>
      <c r="H164" s="36" t="s">
        <v>101</v>
      </c>
      <c r="I164" s="49">
        <v>42627</v>
      </c>
      <c r="J164" s="49"/>
      <c r="K164" s="49">
        <v>45716</v>
      </c>
      <c r="L164" s="49"/>
      <c r="M164" s="37">
        <f>-170000-49000+49000</f>
        <v>-170000</v>
      </c>
      <c r="N164" s="45" t="s">
        <v>102</v>
      </c>
      <c r="O164" s="1" t="s">
        <v>490</v>
      </c>
    </row>
    <row r="165" spans="1:15" s="25" customFormat="1" ht="12.75" customHeight="1" x14ac:dyDescent="0.25">
      <c r="A165" s="32" t="s">
        <v>19</v>
      </c>
      <c r="B165" s="33">
        <v>12361</v>
      </c>
      <c r="C165" s="34" t="str">
        <f>VLOOKUP(B165,'Center Name'!$A:$B,2,)</f>
        <v>WTC Development</v>
      </c>
      <c r="D165" s="40">
        <v>181281</v>
      </c>
      <c r="E165" s="46">
        <v>42684</v>
      </c>
      <c r="F165" s="35" t="s">
        <v>103</v>
      </c>
      <c r="G165" s="36" t="s">
        <v>83</v>
      </c>
      <c r="H165" s="36" t="s">
        <v>104</v>
      </c>
      <c r="I165" s="49">
        <v>42598</v>
      </c>
      <c r="J165" s="49"/>
      <c r="K165" s="49">
        <f>I165+365</f>
        <v>42963</v>
      </c>
      <c r="L165" s="49"/>
      <c r="M165" s="37">
        <v>-170000</v>
      </c>
      <c r="N165" s="52" t="s">
        <v>105</v>
      </c>
      <c r="O165" s="1" t="s">
        <v>490</v>
      </c>
    </row>
    <row r="166" spans="1:15" s="25" customFormat="1" ht="12.75" customHeight="1" x14ac:dyDescent="0.25">
      <c r="A166" s="32" t="s">
        <v>19</v>
      </c>
      <c r="B166" s="33">
        <v>12361</v>
      </c>
      <c r="C166" s="34" t="str">
        <f>VLOOKUP(B166,'Center Name'!$A:$B,2,)</f>
        <v>WTC Development</v>
      </c>
      <c r="D166" s="40">
        <v>181046</v>
      </c>
      <c r="E166" s="46">
        <v>42681</v>
      </c>
      <c r="F166" s="35" t="s">
        <v>88</v>
      </c>
      <c r="G166" s="36" t="s">
        <v>83</v>
      </c>
      <c r="H166" s="36" t="s">
        <v>89</v>
      </c>
      <c r="I166" s="49">
        <v>42598</v>
      </c>
      <c r="J166" s="49"/>
      <c r="K166" s="49">
        <v>43328</v>
      </c>
      <c r="L166" s="49"/>
      <c r="M166" s="37">
        <f>-250000-400000+325000+162500</f>
        <v>-162500</v>
      </c>
      <c r="N166" s="51" t="s">
        <v>90</v>
      </c>
      <c r="O166" s="1" t="s">
        <v>490</v>
      </c>
    </row>
    <row r="167" spans="1:15" s="25" customFormat="1" ht="12.75" customHeight="1" x14ac:dyDescent="0.25">
      <c r="A167" s="32" t="s">
        <v>19</v>
      </c>
      <c r="B167" s="33">
        <v>12361</v>
      </c>
      <c r="C167" s="34" t="str">
        <f>VLOOKUP(B167,'Center Name'!$A:$B,2,)</f>
        <v>WTC Development</v>
      </c>
      <c r="D167" s="33">
        <v>180357</v>
      </c>
      <c r="E167" s="46">
        <v>42629</v>
      </c>
      <c r="F167" s="35" t="s">
        <v>78</v>
      </c>
      <c r="G167" s="36" t="s">
        <v>79</v>
      </c>
      <c r="H167" s="36" t="s">
        <v>80</v>
      </c>
      <c r="I167" s="49">
        <v>42671</v>
      </c>
      <c r="J167" s="49"/>
      <c r="K167" s="49">
        <v>43400</v>
      </c>
      <c r="L167" s="49"/>
      <c r="M167" s="37">
        <f>-1545000+944173.8+446326.2</f>
        <v>-154499.99999999994</v>
      </c>
      <c r="N167" s="45" t="s">
        <v>81</v>
      </c>
      <c r="O167" s="39" t="s">
        <v>487</v>
      </c>
    </row>
    <row r="168" spans="1:15" s="25" customFormat="1" ht="12.75" customHeight="1" x14ac:dyDescent="0.25">
      <c r="A168" s="32" t="s">
        <v>19</v>
      </c>
      <c r="B168" s="33">
        <v>12361</v>
      </c>
      <c r="C168" s="34" t="str">
        <f>VLOOKUP(B168,'Center Name'!$A:$B,2,)</f>
        <v>WTC Development</v>
      </c>
      <c r="D168" s="40">
        <v>181042</v>
      </c>
      <c r="E168" s="46">
        <v>42681</v>
      </c>
      <c r="F168" s="35" t="s">
        <v>85</v>
      </c>
      <c r="G168" s="36" t="s">
        <v>83</v>
      </c>
      <c r="H168" s="36" t="s">
        <v>86</v>
      </c>
      <c r="I168" s="49">
        <v>42598</v>
      </c>
      <c r="J168" s="49"/>
      <c r="K168" s="49">
        <f>I168+365</f>
        <v>42963</v>
      </c>
      <c r="L168" s="49"/>
      <c r="M168" s="37">
        <v>-150000</v>
      </c>
      <c r="N168" s="50" t="s">
        <v>87</v>
      </c>
      <c r="O168" s="1" t="s">
        <v>490</v>
      </c>
    </row>
    <row r="169" spans="1:15" s="25" customFormat="1" ht="12.75" customHeight="1" x14ac:dyDescent="0.25">
      <c r="A169" s="32" t="s">
        <v>19</v>
      </c>
      <c r="B169" s="33">
        <v>12361</v>
      </c>
      <c r="C169" s="34" t="str">
        <f>VLOOKUP(B169,'Center Name'!$A:$B,2,)</f>
        <v>WTC Development</v>
      </c>
      <c r="D169" s="40">
        <v>188238</v>
      </c>
      <c r="E169" s="46">
        <v>43039</v>
      </c>
      <c r="F169" s="35" t="s">
        <v>123</v>
      </c>
      <c r="G169" s="36" t="s">
        <v>83</v>
      </c>
      <c r="H169" s="36" t="s">
        <v>124</v>
      </c>
      <c r="I169" s="49">
        <v>43090</v>
      </c>
      <c r="J169" s="49"/>
      <c r="K169" s="49">
        <v>45657</v>
      </c>
      <c r="L169" s="49"/>
      <c r="M169" s="37">
        <f>-350000+116666.67+116666.67-11493.42+11493.42</f>
        <v>-116666.66000000002</v>
      </c>
      <c r="N169" s="115" t="s">
        <v>125</v>
      </c>
      <c r="O169" s="1" t="s">
        <v>490</v>
      </c>
    </row>
    <row r="170" spans="1:15" s="39" customFormat="1" ht="12.75" customHeight="1" x14ac:dyDescent="0.25">
      <c r="A170" s="32" t="s">
        <v>19</v>
      </c>
      <c r="B170" s="33">
        <v>12361</v>
      </c>
      <c r="C170" s="34" t="str">
        <f>VLOOKUP(B170,'Center Name'!$A:$B,2,)</f>
        <v>WTC Development</v>
      </c>
      <c r="D170" s="33">
        <v>179589</v>
      </c>
      <c r="E170" s="46">
        <v>42563</v>
      </c>
      <c r="F170" s="35" t="s">
        <v>75</v>
      </c>
      <c r="G170" s="41" t="s">
        <v>62</v>
      </c>
      <c r="H170" s="36" t="s">
        <v>76</v>
      </c>
      <c r="I170" s="49"/>
      <c r="J170" s="49"/>
      <c r="K170" s="49"/>
      <c r="L170" s="49"/>
      <c r="M170" s="37">
        <f>-2000000+600000+600000+600000+100000</f>
        <v>-100000</v>
      </c>
      <c r="N170" s="116" t="s">
        <v>77</v>
      </c>
      <c r="O170" s="1" t="s">
        <v>490</v>
      </c>
    </row>
    <row r="171" spans="1:15" s="32" customFormat="1" ht="51" x14ac:dyDescent="0.25">
      <c r="A171" s="32" t="s">
        <v>19</v>
      </c>
      <c r="B171" s="33">
        <v>12361</v>
      </c>
      <c r="C171" s="34" t="str">
        <f>VLOOKUP(B171,'Center Name'!$A:$B,2,)</f>
        <v>WTC Development</v>
      </c>
      <c r="D171" s="40">
        <v>181101</v>
      </c>
      <c r="E171" s="46">
        <v>42682</v>
      </c>
      <c r="F171" s="35" t="s">
        <v>97</v>
      </c>
      <c r="G171" s="36" t="s">
        <v>83</v>
      </c>
      <c r="H171" s="36" t="s">
        <v>98</v>
      </c>
      <c r="I171" s="49">
        <v>42598</v>
      </c>
      <c r="J171" s="49"/>
      <c r="K171" s="49">
        <f>I171+365</f>
        <v>42963</v>
      </c>
      <c r="L171" s="49"/>
      <c r="M171" s="37">
        <v>-75900</v>
      </c>
      <c r="N171" s="52" t="s">
        <v>99</v>
      </c>
      <c r="O171" s="1" t="s">
        <v>490</v>
      </c>
    </row>
    <row r="172" spans="1:15" s="32" customFormat="1" ht="51" x14ac:dyDescent="0.25">
      <c r="A172" s="32" t="s">
        <v>19</v>
      </c>
      <c r="B172" s="33">
        <v>12361</v>
      </c>
      <c r="C172" s="34" t="str">
        <f>VLOOKUP(B172,'Center Name'!$A:$B,2,)</f>
        <v>WTC Development</v>
      </c>
      <c r="D172" s="40">
        <v>181286</v>
      </c>
      <c r="E172" s="46">
        <v>42684</v>
      </c>
      <c r="F172" s="35" t="s">
        <v>114</v>
      </c>
      <c r="G172" s="36" t="s">
        <v>83</v>
      </c>
      <c r="H172" s="36" t="s">
        <v>115</v>
      </c>
      <c r="I172" s="49">
        <v>42598</v>
      </c>
      <c r="J172" s="49"/>
      <c r="K172" s="49">
        <f>I172+365</f>
        <v>42963</v>
      </c>
      <c r="L172" s="49"/>
      <c r="M172" s="37">
        <v>-75000</v>
      </c>
      <c r="N172" s="52" t="s">
        <v>116</v>
      </c>
      <c r="O172" s="1" t="s">
        <v>490</v>
      </c>
    </row>
    <row r="173" spans="1:15" s="32" customFormat="1" ht="14.25" customHeight="1" x14ac:dyDescent="0.25">
      <c r="A173" s="32" t="s">
        <v>19</v>
      </c>
      <c r="B173" s="33">
        <v>12361</v>
      </c>
      <c r="C173" s="34" t="str">
        <f>VLOOKUP(B173,'Center Name'!$A:$B,2,)</f>
        <v>WTC Development</v>
      </c>
      <c r="D173" s="40">
        <v>181098</v>
      </c>
      <c r="E173" s="46">
        <v>42682</v>
      </c>
      <c r="F173" s="35" t="s">
        <v>91</v>
      </c>
      <c r="G173" s="36" t="s">
        <v>83</v>
      </c>
      <c r="H173" s="36" t="s">
        <v>92</v>
      </c>
      <c r="I173" s="49">
        <v>42719</v>
      </c>
      <c r="J173" s="49"/>
      <c r="K173" s="49">
        <f>I173+365+365</f>
        <v>43449</v>
      </c>
      <c r="L173" s="49"/>
      <c r="M173" s="37">
        <v>-50000</v>
      </c>
      <c r="N173" s="35" t="s">
        <v>93</v>
      </c>
      <c r="O173" s="1" t="s">
        <v>490</v>
      </c>
    </row>
    <row r="174" spans="1:15" s="32" customFormat="1" ht="39" x14ac:dyDescent="0.25">
      <c r="A174" s="32" t="s">
        <v>19</v>
      </c>
      <c r="B174" s="33">
        <v>12361</v>
      </c>
      <c r="C174" s="34" t="str">
        <f>VLOOKUP(B174,'Center Name'!$A:$B,2,)</f>
        <v>WTC Development</v>
      </c>
      <c r="D174" s="40">
        <v>181100</v>
      </c>
      <c r="E174" s="46">
        <v>42682</v>
      </c>
      <c r="F174" s="35" t="s">
        <v>94</v>
      </c>
      <c r="G174" s="36" t="s">
        <v>83</v>
      </c>
      <c r="H174" s="36" t="s">
        <v>95</v>
      </c>
      <c r="I174" s="49">
        <v>42598</v>
      </c>
      <c r="J174" s="49"/>
      <c r="K174" s="49">
        <f>I174+365+182</f>
        <v>43145</v>
      </c>
      <c r="L174" s="49"/>
      <c r="M174" s="37">
        <v>-50000</v>
      </c>
      <c r="N174" s="51" t="s">
        <v>96</v>
      </c>
      <c r="O174" s="1" t="s">
        <v>490</v>
      </c>
    </row>
    <row r="175" spans="1:15" s="32" customFormat="1" ht="15" x14ac:dyDescent="0.25">
      <c r="A175" s="32" t="s">
        <v>19</v>
      </c>
      <c r="B175" s="33">
        <v>12361</v>
      </c>
      <c r="C175" s="34" t="str">
        <f>VLOOKUP(B175,'Center Name'!$A:$B,2,)</f>
        <v>WTC Development</v>
      </c>
      <c r="D175" s="40">
        <v>181282</v>
      </c>
      <c r="E175" s="46">
        <v>42684</v>
      </c>
      <c r="F175" s="35" t="s">
        <v>106</v>
      </c>
      <c r="G175" s="36" t="s">
        <v>83</v>
      </c>
      <c r="H175" s="36" t="s">
        <v>107</v>
      </c>
      <c r="I175" s="49">
        <v>42598</v>
      </c>
      <c r="J175" s="49"/>
      <c r="K175" s="49">
        <v>46053</v>
      </c>
      <c r="L175" s="49"/>
      <c r="M175" s="37">
        <v>-50000</v>
      </c>
      <c r="N175" s="45" t="s">
        <v>102</v>
      </c>
      <c r="O175" s="1" t="s">
        <v>490</v>
      </c>
    </row>
    <row r="176" spans="1:15" customFormat="1" ht="13.5" customHeight="1" thickBot="1" x14ac:dyDescent="0.3">
      <c r="A176" s="32" t="s">
        <v>19</v>
      </c>
      <c r="B176" s="121">
        <v>12361</v>
      </c>
      <c r="C176" s="34" t="str">
        <f>VLOOKUP(B176,'Center Name'!$A:$B,2,)</f>
        <v>WTC Development</v>
      </c>
      <c r="D176" s="40">
        <v>181222</v>
      </c>
      <c r="E176" s="46">
        <v>42682</v>
      </c>
      <c r="F176" s="35" t="s">
        <v>108</v>
      </c>
      <c r="G176" s="36" t="s">
        <v>83</v>
      </c>
      <c r="H176" s="36" t="s">
        <v>109</v>
      </c>
      <c r="I176" s="49">
        <v>42764</v>
      </c>
      <c r="J176" s="49"/>
      <c r="K176" s="49">
        <v>43128</v>
      </c>
      <c r="L176" s="49"/>
      <c r="M176" s="123">
        <v>-25000</v>
      </c>
      <c r="N176" s="124" t="s">
        <v>110</v>
      </c>
      <c r="O176" s="1" t="s">
        <v>490</v>
      </c>
    </row>
    <row r="177" spans="1:15" s="39" customFormat="1" ht="12.75" customHeight="1" thickTop="1" x14ac:dyDescent="0.25">
      <c r="A177" s="32"/>
      <c r="B177" s="120"/>
      <c r="C177" s="34"/>
      <c r="D177" s="67"/>
      <c r="E177" s="46"/>
      <c r="F177" s="68" t="s">
        <v>272</v>
      </c>
      <c r="G177" s="69"/>
      <c r="H177" s="36"/>
      <c r="I177" s="70"/>
      <c r="J177" s="70"/>
      <c r="K177" s="71" t="s">
        <v>273</v>
      </c>
      <c r="L177" s="71"/>
      <c r="M177" s="122">
        <f>SUM(M9:M176)</f>
        <v>-48575093.569999993</v>
      </c>
      <c r="N177" s="72"/>
      <c r="O177"/>
    </row>
    <row r="178" spans="1:15" customFormat="1" ht="12.75" customHeight="1" x14ac:dyDescent="0.25">
      <c r="D178" s="67"/>
      <c r="E178" s="74"/>
      <c r="G178" s="69"/>
      <c r="H178" s="69"/>
      <c r="I178" s="33"/>
      <c r="J178" s="33"/>
      <c r="K178" s="33"/>
      <c r="L178" s="33"/>
      <c r="M178" s="75"/>
      <c r="N178" s="73"/>
    </row>
    <row r="179" spans="1:15" customFormat="1" ht="12.75" customHeight="1" x14ac:dyDescent="0.25">
      <c r="B179" s="32"/>
      <c r="C179" s="34"/>
      <c r="D179" s="67"/>
      <c r="E179" s="66"/>
      <c r="G179" s="69"/>
      <c r="H179" s="69"/>
      <c r="I179" s="33"/>
      <c r="J179" s="33"/>
      <c r="K179" s="33"/>
      <c r="L179" s="33"/>
      <c r="M179" s="75"/>
      <c r="N179" s="73"/>
    </row>
    <row r="180" spans="1:15" customFormat="1" ht="12.75" customHeight="1" x14ac:dyDescent="0.25">
      <c r="B180" s="32"/>
      <c r="C180" s="34"/>
      <c r="D180" s="67"/>
      <c r="E180" s="66"/>
      <c r="G180" s="69"/>
      <c r="H180" s="69"/>
      <c r="I180" s="33"/>
      <c r="J180" s="33"/>
      <c r="K180" s="33"/>
      <c r="L180" s="33"/>
      <c r="M180" s="76"/>
      <c r="N180" s="73"/>
    </row>
    <row r="181" spans="1:15" x14ac:dyDescent="0.2">
      <c r="I181" s="3"/>
      <c r="J181" s="3"/>
      <c r="K181" s="3"/>
      <c r="L181" s="3"/>
      <c r="M181" s="77"/>
    </row>
    <row r="182" spans="1:15" x14ac:dyDescent="0.2">
      <c r="B182" s="7"/>
      <c r="I182" s="3"/>
      <c r="J182" s="3"/>
      <c r="K182" s="3"/>
      <c r="L182" s="3"/>
      <c r="M182" s="77"/>
    </row>
    <row r="183" spans="1:15" x14ac:dyDescent="0.2">
      <c r="B183" s="63"/>
      <c r="I183" s="3"/>
      <c r="J183" s="3"/>
      <c r="K183" s="3"/>
      <c r="L183" s="3"/>
      <c r="M183" s="77"/>
    </row>
    <row r="184" spans="1:15" x14ac:dyDescent="0.2">
      <c r="I184" s="3"/>
      <c r="J184" s="3"/>
      <c r="K184" s="3"/>
      <c r="L184" s="3"/>
      <c r="M184" s="77"/>
    </row>
    <row r="185" spans="1:15" x14ac:dyDescent="0.2">
      <c r="I185" s="3"/>
      <c r="J185" s="3"/>
      <c r="K185" s="3"/>
      <c r="L185" s="3"/>
      <c r="M185" s="77"/>
    </row>
    <row r="186" spans="1:15" ht="15" x14ac:dyDescent="0.25">
      <c r="C186" s="32"/>
      <c r="D186" s="40"/>
      <c r="E186" s="34"/>
      <c r="F186" s="40"/>
      <c r="G186" s="66"/>
      <c r="H186" s="35"/>
      <c r="I186" s="5"/>
      <c r="J186" s="5"/>
      <c r="K186" s="42"/>
      <c r="L186" s="48"/>
      <c r="M186" s="46"/>
      <c r="N186" s="46"/>
      <c r="O186" s="44"/>
    </row>
    <row r="187" spans="1:15" ht="15" x14ac:dyDescent="0.25">
      <c r="C187" s="32"/>
      <c r="D187" s="40"/>
      <c r="E187" s="34"/>
      <c r="F187" s="40"/>
      <c r="G187" s="66"/>
      <c r="H187" s="35"/>
      <c r="I187" s="5"/>
      <c r="J187" s="5"/>
      <c r="K187" s="42"/>
      <c r="L187" s="48"/>
      <c r="M187" s="46"/>
      <c r="N187" s="46"/>
      <c r="O187" s="44"/>
    </row>
    <row r="188" spans="1:15" x14ac:dyDescent="0.2">
      <c r="B188" s="78"/>
      <c r="C188" s="79"/>
      <c r="M188" s="77"/>
    </row>
    <row r="189" spans="1:15" x14ac:dyDescent="0.2">
      <c r="B189" s="3"/>
    </row>
    <row r="190" spans="1:15" x14ac:dyDescent="0.2">
      <c r="B190" s="3"/>
    </row>
    <row r="193" spans="11:12" x14ac:dyDescent="0.2">
      <c r="K193" s="3"/>
      <c r="L193" s="3"/>
    </row>
  </sheetData>
  <autoFilter ref="A8:O177" xr:uid="{64D70DF7-B2BB-4309-B38A-BD3492E235D3}"/>
  <sortState xmlns:xlrd2="http://schemas.microsoft.com/office/spreadsheetml/2017/richdata2" ref="A9:O176">
    <sortCondition ref="C9:C176"/>
    <sortCondition ref="M9:M176"/>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sheetPr codeName="Sheet2"/>
  <dimension ref="A1:D16"/>
  <sheetViews>
    <sheetView workbookViewId="0"/>
  </sheetViews>
  <sheetFormatPr defaultRowHeight="15" x14ac:dyDescent="0.25"/>
  <cols>
    <col min="1" max="1" width="30" bestFit="1" customWidth="1"/>
    <col min="2" max="2" width="14" bestFit="1" customWidth="1"/>
    <col min="3" max="3" width="12.7109375" bestFit="1" customWidth="1"/>
    <col min="4" max="4" width="6" bestFit="1" customWidth="1"/>
  </cols>
  <sheetData>
    <row r="1" spans="1:4" ht="89.25" x14ac:dyDescent="0.25">
      <c r="A1" s="105" t="s">
        <v>274</v>
      </c>
      <c r="B1" s="105" t="s">
        <v>1466</v>
      </c>
      <c r="C1" s="105" t="s">
        <v>1467</v>
      </c>
      <c r="D1" s="108" t="s">
        <v>275</v>
      </c>
    </row>
    <row r="2" spans="1:4" x14ac:dyDescent="0.25">
      <c r="A2" s="94" t="s">
        <v>472</v>
      </c>
      <c r="B2" s="95">
        <v>-25000</v>
      </c>
      <c r="C2">
        <f>SUMIF('June 22'!B:B,LEFT(A2,5),'June 22'!M:M)</f>
        <v>-24999.999999999978</v>
      </c>
      <c r="D2" s="104">
        <f t="shared" ref="D2:D15" si="0">(B2-C2)</f>
        <v>-2.1827872842550278E-11</v>
      </c>
    </row>
    <row r="3" spans="1:4" x14ac:dyDescent="0.25">
      <c r="A3" s="96" t="s">
        <v>473</v>
      </c>
      <c r="B3" s="97">
        <v>-914204.16000000003</v>
      </c>
      <c r="C3">
        <f>SUMIF('June 22'!B:B,LEFT(A3,5),'June 22'!M:M)</f>
        <v>-914204.16000000003</v>
      </c>
      <c r="D3" s="104">
        <f t="shared" si="0"/>
        <v>0</v>
      </c>
    </row>
    <row r="4" spans="1:4" x14ac:dyDescent="0.25">
      <c r="A4" s="94" t="s">
        <v>474</v>
      </c>
      <c r="B4" s="95">
        <v>-1742060</v>
      </c>
      <c r="C4">
        <f>SUMIF('June 22'!B:B,LEFT(A4,5),'June 22'!M:M)</f>
        <v>-1742060</v>
      </c>
      <c r="D4" s="104">
        <f t="shared" si="0"/>
        <v>0</v>
      </c>
    </row>
    <row r="5" spans="1:4" x14ac:dyDescent="0.25">
      <c r="A5" s="96" t="s">
        <v>475</v>
      </c>
      <c r="B5" s="97">
        <v>-387425</v>
      </c>
      <c r="C5">
        <f>SUMIF('June 22'!B:B,LEFT(A5,5),'June 22'!M:M)</f>
        <v>-387425</v>
      </c>
      <c r="D5" s="104">
        <f t="shared" si="0"/>
        <v>0</v>
      </c>
    </row>
    <row r="6" spans="1:4" x14ac:dyDescent="0.25">
      <c r="A6" s="94" t="s">
        <v>476</v>
      </c>
      <c r="B6" s="95">
        <v>-11892716.529999999</v>
      </c>
      <c r="C6">
        <f>SUMIF('June 22'!B:B,LEFT(A6,5),'June 22'!M:M)</f>
        <v>-11892716.529999999</v>
      </c>
      <c r="D6" s="104">
        <f t="shared" si="0"/>
        <v>0</v>
      </c>
    </row>
    <row r="7" spans="1:4" x14ac:dyDescent="0.25">
      <c r="A7" s="96" t="s">
        <v>477</v>
      </c>
      <c r="B7" s="97">
        <v>-190000</v>
      </c>
      <c r="C7">
        <f>SUMIF('June 22'!B:B,LEFT(A7,5),'June 22'!M:M)</f>
        <v>-190000</v>
      </c>
      <c r="D7" s="104">
        <f t="shared" si="0"/>
        <v>0</v>
      </c>
    </row>
    <row r="8" spans="1:4" x14ac:dyDescent="0.25">
      <c r="A8" s="94" t="s">
        <v>478</v>
      </c>
      <c r="B8" s="98">
        <v>411054.26</v>
      </c>
      <c r="C8">
        <f>SUMIF('June 22'!B:B,LEFT(A8,5),'June 22'!M:M)</f>
        <v>411054.26</v>
      </c>
      <c r="D8" s="104">
        <f t="shared" si="0"/>
        <v>0</v>
      </c>
    </row>
    <row r="9" spans="1:4" x14ac:dyDescent="0.25">
      <c r="A9" s="96" t="s">
        <v>479</v>
      </c>
      <c r="B9" s="97">
        <v>-20000</v>
      </c>
      <c r="C9">
        <f>SUMIF('June 22'!B:B,LEFT(A9,5),'June 22'!M:M)</f>
        <v>-20000</v>
      </c>
      <c r="D9" s="104">
        <f t="shared" si="0"/>
        <v>0</v>
      </c>
    </row>
    <row r="10" spans="1:4" x14ac:dyDescent="0.25">
      <c r="A10" s="94" t="s">
        <v>480</v>
      </c>
      <c r="B10" s="95">
        <v>-3740818.9</v>
      </c>
      <c r="C10">
        <f>SUMIF('June 22'!B:B,LEFT(A10,5),'June 22'!M:M)</f>
        <v>-3740818.9</v>
      </c>
      <c r="D10" s="104">
        <f t="shared" si="0"/>
        <v>0</v>
      </c>
    </row>
    <row r="11" spans="1:4" x14ac:dyDescent="0.25">
      <c r="A11" s="96" t="s">
        <v>481</v>
      </c>
      <c r="B11" s="99">
        <v>38566592.880000003</v>
      </c>
      <c r="C11">
        <f>SUMIF('June 22'!B:B,LEFT(A11,5),'June 22'!M:M)</f>
        <v>38566592.879999995</v>
      </c>
      <c r="D11" s="104">
        <f t="shared" si="0"/>
        <v>7.4505805969238281E-9</v>
      </c>
    </row>
    <row r="12" spans="1:4" x14ac:dyDescent="0.25">
      <c r="A12" s="94" t="s">
        <v>482</v>
      </c>
      <c r="B12" s="95">
        <v>-65813913.390000001</v>
      </c>
      <c r="C12">
        <f>SUMIF('June 22'!B:B,LEFT(A12,5),'June 22'!M:M)</f>
        <v>-65813913.390000001</v>
      </c>
      <c r="D12" s="104">
        <f t="shared" si="0"/>
        <v>0</v>
      </c>
    </row>
    <row r="13" spans="1:4" x14ac:dyDescent="0.25">
      <c r="A13" s="96" t="s">
        <v>483</v>
      </c>
      <c r="B13" s="97">
        <v>-2538942.06</v>
      </c>
      <c r="C13">
        <f>SUMIF('June 22'!B:B,LEFT(A13,5),'June 22'!M:M)</f>
        <v>-2538942.06</v>
      </c>
      <c r="D13" s="104">
        <f t="shared" si="0"/>
        <v>0</v>
      </c>
    </row>
    <row r="14" spans="1:4" x14ac:dyDescent="0.25">
      <c r="A14" s="94" t="s">
        <v>484</v>
      </c>
      <c r="B14" s="95">
        <v>-5624.67</v>
      </c>
      <c r="C14">
        <f>SUMIF('June 22'!B:B,LEFT(A14,5),'June 22'!M:M)</f>
        <v>-5624.6699999999983</v>
      </c>
      <c r="D14" s="104">
        <f t="shared" si="0"/>
        <v>-1.8189894035458565E-12</v>
      </c>
    </row>
    <row r="15" spans="1:4" x14ac:dyDescent="0.25">
      <c r="A15" s="100" t="s">
        <v>485</v>
      </c>
      <c r="B15" s="101">
        <v>-282036</v>
      </c>
      <c r="C15">
        <f>SUMIF('June 22'!B:B,LEFT(A15,5),'June 22'!M:M)</f>
        <v>-282036</v>
      </c>
      <c r="D15" s="104">
        <f t="shared" si="0"/>
        <v>0</v>
      </c>
    </row>
    <row r="16" spans="1:4" x14ac:dyDescent="0.25">
      <c r="A16" s="102"/>
      <c r="B16" s="103">
        <v>-48575093.57</v>
      </c>
      <c r="C16">
        <f>SUM(C2:C15)</f>
        <v>-48575093.570000008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sheetPr codeName="Sheet3"/>
  <dimension ref="A1:D16"/>
  <sheetViews>
    <sheetView workbookViewId="0">
      <selection sqref="A1:D16"/>
    </sheetView>
  </sheetViews>
  <sheetFormatPr defaultRowHeight="15" x14ac:dyDescent="0.25"/>
  <cols>
    <col min="1" max="1" width="10.5703125" bestFit="1" customWidth="1"/>
    <col min="2" max="2" width="30" bestFit="1" customWidth="1"/>
    <col min="3" max="3" width="10.140625" bestFit="1" customWidth="1"/>
    <col min="4" max="4" width="14" bestFit="1" customWidth="1"/>
  </cols>
  <sheetData>
    <row r="1" spans="1:4" ht="76.5" x14ac:dyDescent="0.25">
      <c r="A1" s="105" t="s">
        <v>276</v>
      </c>
      <c r="B1" s="105" t="s">
        <v>274</v>
      </c>
      <c r="C1" s="105" t="s">
        <v>1466</v>
      </c>
      <c r="D1" s="105" t="s">
        <v>1467</v>
      </c>
    </row>
    <row r="2" spans="1:4" x14ac:dyDescent="0.25">
      <c r="A2" s="94" t="s">
        <v>306</v>
      </c>
      <c r="B2" s="94" t="s">
        <v>472</v>
      </c>
      <c r="C2" s="98">
        <v>0</v>
      </c>
      <c r="D2" s="95">
        <v>-25000</v>
      </c>
    </row>
    <row r="3" spans="1:4" x14ac:dyDescent="0.25">
      <c r="A3" s="96" t="s">
        <v>306</v>
      </c>
      <c r="B3" s="96" t="s">
        <v>473</v>
      </c>
      <c r="C3" s="99">
        <v>0</v>
      </c>
      <c r="D3" s="97">
        <v>-914204.16000000003</v>
      </c>
    </row>
    <row r="4" spans="1:4" x14ac:dyDescent="0.25">
      <c r="A4" s="94" t="s">
        <v>306</v>
      </c>
      <c r="B4" s="94" t="s">
        <v>474</v>
      </c>
      <c r="C4" s="98">
        <v>0</v>
      </c>
      <c r="D4" s="95">
        <v>-1742060</v>
      </c>
    </row>
    <row r="5" spans="1:4" x14ac:dyDescent="0.25">
      <c r="A5" s="96" t="s">
        <v>306</v>
      </c>
      <c r="B5" s="96" t="s">
        <v>475</v>
      </c>
      <c r="C5" s="99">
        <v>0</v>
      </c>
      <c r="D5" s="97">
        <v>-387425</v>
      </c>
    </row>
    <row r="6" spans="1:4" x14ac:dyDescent="0.25">
      <c r="A6" s="94" t="s">
        <v>306</v>
      </c>
      <c r="B6" s="94" t="s">
        <v>476</v>
      </c>
      <c r="C6" s="98">
        <v>0</v>
      </c>
      <c r="D6" s="95">
        <v>-11892716.529999999</v>
      </c>
    </row>
    <row r="7" spans="1:4" x14ac:dyDescent="0.25">
      <c r="A7" s="96" t="s">
        <v>306</v>
      </c>
      <c r="B7" s="96" t="s">
        <v>477</v>
      </c>
      <c r="C7" s="99">
        <v>0</v>
      </c>
      <c r="D7" s="97">
        <v>-190000</v>
      </c>
    </row>
    <row r="8" spans="1:4" x14ac:dyDescent="0.25">
      <c r="A8" s="94" t="s">
        <v>341</v>
      </c>
      <c r="B8" s="94" t="s">
        <v>478</v>
      </c>
      <c r="C8" s="98">
        <v>0</v>
      </c>
      <c r="D8" s="98">
        <v>411054.26</v>
      </c>
    </row>
    <row r="9" spans="1:4" x14ac:dyDescent="0.25">
      <c r="A9" s="96" t="s">
        <v>341</v>
      </c>
      <c r="B9" s="96" t="s">
        <v>479</v>
      </c>
      <c r="C9" s="99">
        <v>0</v>
      </c>
      <c r="D9" s="97">
        <v>-20000</v>
      </c>
    </row>
    <row r="10" spans="1:4" x14ac:dyDescent="0.25">
      <c r="A10" s="94" t="s">
        <v>341</v>
      </c>
      <c r="B10" s="94" t="s">
        <v>480</v>
      </c>
      <c r="C10" s="98">
        <v>812448.99</v>
      </c>
      <c r="D10" s="95">
        <v>-3740818.9</v>
      </c>
    </row>
    <row r="11" spans="1:4" x14ac:dyDescent="0.25">
      <c r="A11" s="96" t="s">
        <v>341</v>
      </c>
      <c r="B11" s="96" t="s">
        <v>481</v>
      </c>
      <c r="C11" s="99">
        <v>3673972.2</v>
      </c>
      <c r="D11" s="99">
        <v>38566592.880000003</v>
      </c>
    </row>
    <row r="12" spans="1:4" x14ac:dyDescent="0.25">
      <c r="A12" s="94" t="s">
        <v>341</v>
      </c>
      <c r="B12" s="94" t="s">
        <v>482</v>
      </c>
      <c r="C12" s="98">
        <v>0</v>
      </c>
      <c r="D12" s="95">
        <v>-65813913.390000001</v>
      </c>
    </row>
    <row r="13" spans="1:4" x14ac:dyDescent="0.25">
      <c r="A13" s="96" t="s">
        <v>341</v>
      </c>
      <c r="B13" s="96" t="s">
        <v>483</v>
      </c>
      <c r="C13" s="99">
        <v>0</v>
      </c>
      <c r="D13" s="97">
        <v>-2538942.06</v>
      </c>
    </row>
    <row r="14" spans="1:4" x14ac:dyDescent="0.25">
      <c r="A14" s="94" t="s">
        <v>438</v>
      </c>
      <c r="B14" s="94" t="s">
        <v>484</v>
      </c>
      <c r="C14" s="98">
        <v>0</v>
      </c>
      <c r="D14" s="95">
        <v>-5624.67</v>
      </c>
    </row>
    <row r="15" spans="1:4" x14ac:dyDescent="0.25">
      <c r="A15" s="100" t="s">
        <v>438</v>
      </c>
      <c r="B15" s="100" t="s">
        <v>485</v>
      </c>
      <c r="C15" s="106">
        <v>0</v>
      </c>
      <c r="D15" s="101">
        <v>-282036</v>
      </c>
    </row>
    <row r="16" spans="1:4" x14ac:dyDescent="0.25">
      <c r="A16" s="102" t="s">
        <v>391</v>
      </c>
      <c r="B16" s="102"/>
      <c r="C16" s="107">
        <v>4486421.1900000004</v>
      </c>
      <c r="D16" s="103">
        <v>-48575093.57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sheetPr codeName="Sheet4"/>
  <dimension ref="A1:AH72"/>
  <sheetViews>
    <sheetView workbookViewId="0"/>
  </sheetViews>
  <sheetFormatPr defaultRowHeight="15" x14ac:dyDescent="0.25"/>
  <cols>
    <col min="12" max="12" width="11.5703125"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4" s="89" customFormat="1" ht="45" x14ac:dyDescent="0.25">
      <c r="A1" s="89" t="s">
        <v>276</v>
      </c>
      <c r="B1" s="91" t="s">
        <v>274</v>
      </c>
      <c r="C1" s="91" t="s">
        <v>277</v>
      </c>
      <c r="D1" s="89" t="s">
        <v>278</v>
      </c>
      <c r="E1" s="90" t="s">
        <v>279</v>
      </c>
      <c r="F1" s="89" t="s">
        <v>280</v>
      </c>
      <c r="G1" s="90" t="s">
        <v>281</v>
      </c>
      <c r="H1" s="90" t="s">
        <v>282</v>
      </c>
      <c r="I1" s="90" t="s">
        <v>283</v>
      </c>
      <c r="J1" s="90" t="s">
        <v>284</v>
      </c>
      <c r="K1" s="90" t="s">
        <v>285</v>
      </c>
      <c r="L1" s="91" t="s">
        <v>286</v>
      </c>
      <c r="M1" s="93" t="s">
        <v>288</v>
      </c>
      <c r="N1" s="89" t="s">
        <v>9</v>
      </c>
      <c r="O1" s="90" t="s">
        <v>289</v>
      </c>
      <c r="P1" s="89" t="s">
        <v>290</v>
      </c>
      <c r="Q1" s="90" t="s">
        <v>291</v>
      </c>
      <c r="R1" s="89" t="s">
        <v>292</v>
      </c>
      <c r="S1" s="93" t="s">
        <v>293</v>
      </c>
      <c r="T1" s="89" t="s">
        <v>294</v>
      </c>
      <c r="U1" s="89" t="s">
        <v>295</v>
      </c>
      <c r="V1" s="90" t="s">
        <v>296</v>
      </c>
      <c r="W1" s="90" t="s">
        <v>297</v>
      </c>
      <c r="X1" s="91" t="s">
        <v>298</v>
      </c>
      <c r="Y1" s="89" t="s">
        <v>299</v>
      </c>
      <c r="Z1" s="89" t="s">
        <v>300</v>
      </c>
      <c r="AA1" s="90" t="s">
        <v>301</v>
      </c>
      <c r="AB1" s="90" t="s">
        <v>302</v>
      </c>
      <c r="AC1" s="90" t="s">
        <v>303</v>
      </c>
      <c r="AD1" s="91" t="s">
        <v>287</v>
      </c>
      <c r="AE1" s="89" t="s">
        <v>304</v>
      </c>
      <c r="AF1" s="89" t="s">
        <v>305</v>
      </c>
    </row>
    <row r="2" spans="1:34" x14ac:dyDescent="0.25">
      <c r="A2" t="s">
        <v>341</v>
      </c>
      <c r="B2" s="92">
        <v>12291</v>
      </c>
      <c r="C2" s="92">
        <v>200332</v>
      </c>
      <c r="E2" t="s">
        <v>309</v>
      </c>
      <c r="G2">
        <v>10045156</v>
      </c>
      <c r="H2">
        <v>1437226</v>
      </c>
      <c r="I2" t="s">
        <v>310</v>
      </c>
      <c r="J2">
        <v>6</v>
      </c>
      <c r="K2">
        <v>22</v>
      </c>
      <c r="L2" s="92">
        <v>40487.81</v>
      </c>
      <c r="M2" s="92">
        <v>44655</v>
      </c>
      <c r="N2" s="88">
        <v>44718</v>
      </c>
      <c r="O2" s="88">
        <v>44718</v>
      </c>
      <c r="P2" t="s">
        <v>344</v>
      </c>
      <c r="Q2" t="s">
        <v>59</v>
      </c>
      <c r="R2" t="s">
        <v>1468</v>
      </c>
      <c r="S2" s="92" t="s">
        <v>346</v>
      </c>
      <c r="T2" t="s">
        <v>347</v>
      </c>
      <c r="X2" s="92"/>
      <c r="Y2" t="s">
        <v>317</v>
      </c>
      <c r="Z2" t="s">
        <v>318</v>
      </c>
      <c r="AA2" t="s">
        <v>319</v>
      </c>
      <c r="AB2" t="s">
        <v>320</v>
      </c>
      <c r="AC2">
        <v>12291.200332</v>
      </c>
      <c r="AD2" s="92">
        <v>221984</v>
      </c>
      <c r="AH2">
        <v>221984</v>
      </c>
    </row>
    <row r="3" spans="1:34" x14ac:dyDescent="0.25">
      <c r="A3" t="s">
        <v>341</v>
      </c>
      <c r="B3" s="92">
        <v>12291</v>
      </c>
      <c r="C3" s="92">
        <v>200332</v>
      </c>
      <c r="E3" t="s">
        <v>309</v>
      </c>
      <c r="G3">
        <v>10051912</v>
      </c>
      <c r="H3">
        <v>1439656</v>
      </c>
      <c r="I3" t="s">
        <v>310</v>
      </c>
      <c r="J3">
        <v>6</v>
      </c>
      <c r="K3">
        <v>22</v>
      </c>
      <c r="L3" s="92">
        <v>750797.43</v>
      </c>
      <c r="M3" s="92">
        <v>44659</v>
      </c>
      <c r="N3" s="88">
        <v>44733</v>
      </c>
      <c r="O3" s="88">
        <v>44733</v>
      </c>
      <c r="P3" t="s">
        <v>344</v>
      </c>
      <c r="Q3" t="s">
        <v>59</v>
      </c>
      <c r="R3" t="s">
        <v>1469</v>
      </c>
      <c r="S3" s="92" t="s">
        <v>346</v>
      </c>
      <c r="T3" t="s">
        <v>347</v>
      </c>
      <c r="X3" s="92"/>
      <c r="Y3" t="s">
        <v>317</v>
      </c>
      <c r="Z3" t="s">
        <v>318</v>
      </c>
      <c r="AA3" t="s">
        <v>319</v>
      </c>
      <c r="AB3" t="s">
        <v>320</v>
      </c>
      <c r="AC3">
        <v>12291.200332</v>
      </c>
      <c r="AD3" s="92">
        <v>221984</v>
      </c>
      <c r="AH3">
        <v>221984</v>
      </c>
    </row>
    <row r="4" spans="1:34" x14ac:dyDescent="0.25">
      <c r="A4" t="s">
        <v>341</v>
      </c>
      <c r="B4" s="92">
        <v>12291</v>
      </c>
      <c r="C4" s="92">
        <v>200332</v>
      </c>
      <c r="E4" t="s">
        <v>309</v>
      </c>
      <c r="G4">
        <v>10051919</v>
      </c>
      <c r="H4">
        <v>1439663</v>
      </c>
      <c r="I4" t="s">
        <v>310</v>
      </c>
      <c r="J4">
        <v>6</v>
      </c>
      <c r="K4">
        <v>22</v>
      </c>
      <c r="L4" s="92">
        <v>21163.75</v>
      </c>
      <c r="M4" s="92">
        <v>44714</v>
      </c>
      <c r="N4" s="88">
        <v>44733</v>
      </c>
      <c r="O4" s="88">
        <v>44733</v>
      </c>
      <c r="P4" t="s">
        <v>344</v>
      </c>
      <c r="Q4" t="s">
        <v>59</v>
      </c>
      <c r="R4" t="s">
        <v>1470</v>
      </c>
      <c r="S4" s="92" t="s">
        <v>346</v>
      </c>
      <c r="T4" t="s">
        <v>347</v>
      </c>
      <c r="X4" s="92"/>
      <c r="Y4" t="s">
        <v>317</v>
      </c>
      <c r="Z4" t="s">
        <v>318</v>
      </c>
      <c r="AA4" t="s">
        <v>319</v>
      </c>
      <c r="AB4" t="s">
        <v>320</v>
      </c>
      <c r="AC4">
        <v>12291.200332</v>
      </c>
      <c r="AD4" s="92">
        <v>221984</v>
      </c>
      <c r="AH4">
        <v>221984</v>
      </c>
    </row>
    <row r="5" spans="1:34" x14ac:dyDescent="0.25">
      <c r="A5" t="s">
        <v>341</v>
      </c>
      <c r="B5" s="92">
        <v>12297</v>
      </c>
      <c r="C5" s="92">
        <v>200332</v>
      </c>
      <c r="E5" t="s">
        <v>309</v>
      </c>
      <c r="G5">
        <v>10052710</v>
      </c>
      <c r="H5">
        <v>1439803</v>
      </c>
      <c r="I5" t="s">
        <v>310</v>
      </c>
      <c r="J5">
        <v>6</v>
      </c>
      <c r="K5">
        <v>22</v>
      </c>
      <c r="L5" s="92">
        <v>65325</v>
      </c>
      <c r="M5" s="92">
        <v>44727</v>
      </c>
      <c r="N5" s="88">
        <v>44734</v>
      </c>
      <c r="O5" s="88">
        <v>44734</v>
      </c>
      <c r="P5" t="s">
        <v>1471</v>
      </c>
      <c r="Q5" t="s">
        <v>224</v>
      </c>
      <c r="R5" t="s">
        <v>1472</v>
      </c>
      <c r="S5" s="92" t="s">
        <v>1473</v>
      </c>
      <c r="T5" t="s">
        <v>362</v>
      </c>
      <c r="X5" s="92"/>
      <c r="Y5" t="s">
        <v>317</v>
      </c>
      <c r="Z5" t="s">
        <v>318</v>
      </c>
      <c r="AA5" t="s">
        <v>319</v>
      </c>
      <c r="AB5" t="s">
        <v>320</v>
      </c>
      <c r="AC5">
        <v>12297.200332</v>
      </c>
      <c r="AD5" s="92"/>
      <c r="AH5">
        <v>0</v>
      </c>
    </row>
    <row r="6" spans="1:34" x14ac:dyDescent="0.25">
      <c r="A6" t="s">
        <v>341</v>
      </c>
      <c r="B6" s="92">
        <v>12297</v>
      </c>
      <c r="C6" s="92">
        <v>200332</v>
      </c>
      <c r="E6" t="s">
        <v>309</v>
      </c>
      <c r="G6">
        <v>10053087</v>
      </c>
      <c r="H6">
        <v>1439964</v>
      </c>
      <c r="I6" t="s">
        <v>310</v>
      </c>
      <c r="J6">
        <v>6</v>
      </c>
      <c r="K6">
        <v>22</v>
      </c>
      <c r="L6" s="92">
        <v>3608647.2</v>
      </c>
      <c r="M6" s="92">
        <v>44712</v>
      </c>
      <c r="N6" s="88">
        <v>44735</v>
      </c>
      <c r="O6" s="88">
        <v>44735</v>
      </c>
      <c r="P6" t="s">
        <v>426</v>
      </c>
      <c r="Q6" t="s">
        <v>217</v>
      </c>
      <c r="R6" t="s">
        <v>1474</v>
      </c>
      <c r="S6" s="92" t="s">
        <v>428</v>
      </c>
      <c r="T6" t="s">
        <v>362</v>
      </c>
      <c r="X6" s="92"/>
      <c r="Y6" t="s">
        <v>317</v>
      </c>
      <c r="Z6" t="s">
        <v>318</v>
      </c>
      <c r="AA6" t="s">
        <v>319</v>
      </c>
      <c r="AB6" t="s">
        <v>320</v>
      </c>
      <c r="AC6">
        <v>12297.200332</v>
      </c>
      <c r="AD6" s="92">
        <v>215391</v>
      </c>
      <c r="AH6">
        <v>215391</v>
      </c>
    </row>
    <row r="7" spans="1:34" s="89" customFormat="1" x14ac:dyDescent="0.25">
      <c r="A7" s="89" t="s">
        <v>391</v>
      </c>
      <c r="B7" s="93"/>
      <c r="C7" s="93"/>
      <c r="L7" s="93">
        <v>4486421.1900000004</v>
      </c>
      <c r="M7" s="93"/>
      <c r="S7" s="93"/>
      <c r="X7" s="93"/>
      <c r="AD7" s="93"/>
    </row>
    <row r="9" spans="1:34" s="89" customFormat="1" ht="45" x14ac:dyDescent="0.25">
      <c r="A9" s="89" t="s">
        <v>276</v>
      </c>
      <c r="B9" s="91" t="s">
        <v>274</v>
      </c>
      <c r="C9" s="91" t="s">
        <v>277</v>
      </c>
      <c r="D9" s="89" t="s">
        <v>278</v>
      </c>
      <c r="E9" s="90" t="s">
        <v>279</v>
      </c>
      <c r="F9" s="89" t="s">
        <v>280</v>
      </c>
      <c r="G9" s="90" t="s">
        <v>281</v>
      </c>
      <c r="H9" s="90" t="s">
        <v>282</v>
      </c>
      <c r="I9" s="90" t="s">
        <v>283</v>
      </c>
      <c r="J9" s="90" t="s">
        <v>284</v>
      </c>
      <c r="K9" s="90" t="s">
        <v>285</v>
      </c>
      <c r="L9" s="91" t="s">
        <v>286</v>
      </c>
      <c r="M9" s="93" t="s">
        <v>288</v>
      </c>
      <c r="N9" s="89" t="s">
        <v>9</v>
      </c>
      <c r="O9" s="90" t="s">
        <v>289</v>
      </c>
      <c r="P9" s="89" t="s">
        <v>290</v>
      </c>
      <c r="Q9" s="90" t="s">
        <v>291</v>
      </c>
      <c r="R9" s="89" t="s">
        <v>292</v>
      </c>
      <c r="S9" s="93" t="s">
        <v>293</v>
      </c>
      <c r="T9" s="89" t="s">
        <v>294</v>
      </c>
      <c r="U9" s="89" t="s">
        <v>295</v>
      </c>
      <c r="V9" s="90" t="s">
        <v>296</v>
      </c>
      <c r="W9" s="90" t="s">
        <v>297</v>
      </c>
      <c r="X9" s="91" t="s">
        <v>298</v>
      </c>
      <c r="Y9" s="89" t="s">
        <v>299</v>
      </c>
      <c r="Z9" s="89" t="s">
        <v>300</v>
      </c>
      <c r="AA9" s="90" t="s">
        <v>301</v>
      </c>
      <c r="AB9" s="90" t="s">
        <v>302</v>
      </c>
      <c r="AC9" s="90" t="s">
        <v>303</v>
      </c>
      <c r="AD9" s="91" t="s">
        <v>287</v>
      </c>
      <c r="AE9" s="89" t="s">
        <v>304</v>
      </c>
      <c r="AF9" s="89" t="s">
        <v>305</v>
      </c>
    </row>
    <row r="10" spans="1:34" x14ac:dyDescent="0.25">
      <c r="A10" t="s">
        <v>306</v>
      </c>
      <c r="B10" s="92">
        <v>12235</v>
      </c>
      <c r="C10" s="92">
        <v>200332</v>
      </c>
      <c r="E10" t="s">
        <v>309</v>
      </c>
      <c r="G10">
        <v>10033207</v>
      </c>
      <c r="H10">
        <v>1434834</v>
      </c>
      <c r="I10" t="s">
        <v>310</v>
      </c>
      <c r="J10">
        <v>5</v>
      </c>
      <c r="K10">
        <v>22</v>
      </c>
      <c r="L10" s="92">
        <v>88552.02</v>
      </c>
      <c r="M10" s="92">
        <v>44685</v>
      </c>
      <c r="N10" s="88">
        <v>44685</v>
      </c>
      <c r="O10" s="88">
        <v>44685</v>
      </c>
      <c r="P10" t="s">
        <v>312</v>
      </c>
      <c r="Q10" t="s">
        <v>313</v>
      </c>
      <c r="R10" t="s">
        <v>460</v>
      </c>
      <c r="S10" s="92" t="s">
        <v>315</v>
      </c>
      <c r="T10" t="s">
        <v>316</v>
      </c>
      <c r="X10" s="92"/>
      <c r="Y10" t="s">
        <v>317</v>
      </c>
      <c r="Z10" t="s">
        <v>318</v>
      </c>
      <c r="AA10" t="s">
        <v>319</v>
      </c>
      <c r="AB10" t="s">
        <v>320</v>
      </c>
      <c r="AC10">
        <v>12235.200332</v>
      </c>
      <c r="AD10" s="92">
        <v>222611</v>
      </c>
      <c r="AH10">
        <v>222611</v>
      </c>
    </row>
    <row r="11" spans="1:34" x14ac:dyDescent="0.25">
      <c r="A11" t="s">
        <v>306</v>
      </c>
      <c r="B11" s="92">
        <v>12253</v>
      </c>
      <c r="C11" s="92">
        <v>200332</v>
      </c>
      <c r="E11" t="s">
        <v>309</v>
      </c>
      <c r="G11">
        <v>10032822</v>
      </c>
      <c r="H11">
        <v>1434676</v>
      </c>
      <c r="I11" t="s">
        <v>310</v>
      </c>
      <c r="J11">
        <v>5</v>
      </c>
      <c r="K11">
        <v>22</v>
      </c>
      <c r="L11" s="92">
        <v>52582.84</v>
      </c>
      <c r="M11" s="92">
        <v>44505</v>
      </c>
      <c r="N11" s="88">
        <v>44685</v>
      </c>
      <c r="O11" s="88">
        <v>44685</v>
      </c>
      <c r="P11" t="s">
        <v>461</v>
      </c>
      <c r="Q11" t="s">
        <v>45</v>
      </c>
      <c r="R11" t="s">
        <v>462</v>
      </c>
      <c r="S11" s="92" t="s">
        <v>463</v>
      </c>
      <c r="T11" t="s">
        <v>339</v>
      </c>
      <c r="X11" s="92"/>
      <c r="Y11" t="s">
        <v>317</v>
      </c>
      <c r="Z11" t="s">
        <v>318</v>
      </c>
      <c r="AA11" t="s">
        <v>319</v>
      </c>
      <c r="AB11" t="s">
        <v>320</v>
      </c>
      <c r="AC11">
        <v>12253.200332</v>
      </c>
      <c r="AD11" s="92">
        <v>220177</v>
      </c>
      <c r="AH11">
        <v>220177</v>
      </c>
    </row>
    <row r="12" spans="1:34" x14ac:dyDescent="0.25">
      <c r="A12" t="s">
        <v>341</v>
      </c>
      <c r="B12" s="92">
        <v>12297</v>
      </c>
      <c r="C12" s="92">
        <v>200332</v>
      </c>
      <c r="E12" t="s">
        <v>365</v>
      </c>
      <c r="G12">
        <v>10035961</v>
      </c>
      <c r="H12">
        <v>3977843</v>
      </c>
      <c r="I12" t="s">
        <v>464</v>
      </c>
      <c r="J12">
        <v>5</v>
      </c>
      <c r="K12">
        <v>22</v>
      </c>
      <c r="L12" s="92">
        <v>640000</v>
      </c>
      <c r="M12" s="92">
        <v>44712</v>
      </c>
      <c r="N12" s="88">
        <v>44692</v>
      </c>
      <c r="O12" s="88">
        <v>44692</v>
      </c>
      <c r="P12" t="s">
        <v>181</v>
      </c>
      <c r="Q12" t="s">
        <v>217</v>
      </c>
      <c r="S12" s="92" t="s">
        <v>428</v>
      </c>
      <c r="T12" t="s">
        <v>465</v>
      </c>
      <c r="X12" s="92"/>
      <c r="Y12" t="s">
        <v>317</v>
      </c>
      <c r="Z12" t="s">
        <v>318</v>
      </c>
      <c r="AA12" t="s">
        <v>466</v>
      </c>
      <c r="AB12" t="s">
        <v>466</v>
      </c>
      <c r="AC12">
        <v>12297.200332</v>
      </c>
      <c r="AD12" s="92"/>
      <c r="AH12">
        <v>0</v>
      </c>
    </row>
    <row r="13" spans="1:34" x14ac:dyDescent="0.25">
      <c r="A13" t="s">
        <v>438</v>
      </c>
      <c r="B13" s="92">
        <v>12266</v>
      </c>
      <c r="C13" s="92">
        <v>200332</v>
      </c>
      <c r="E13" t="s">
        <v>309</v>
      </c>
      <c r="G13">
        <v>10031545</v>
      </c>
      <c r="H13">
        <v>1434210</v>
      </c>
      <c r="I13" t="s">
        <v>310</v>
      </c>
      <c r="J13">
        <v>5</v>
      </c>
      <c r="K13">
        <v>22</v>
      </c>
      <c r="L13" s="92">
        <v>33333.339999999997</v>
      </c>
      <c r="M13" s="92">
        <v>44677</v>
      </c>
      <c r="N13" s="88">
        <v>44683</v>
      </c>
      <c r="O13" s="88">
        <v>44683</v>
      </c>
      <c r="P13" t="s">
        <v>467</v>
      </c>
      <c r="Q13" t="s">
        <v>468</v>
      </c>
      <c r="R13" t="s">
        <v>469</v>
      </c>
      <c r="S13" s="92" t="s">
        <v>470</v>
      </c>
      <c r="T13" t="s">
        <v>443</v>
      </c>
      <c r="X13" s="92"/>
      <c r="Y13" t="s">
        <v>317</v>
      </c>
      <c r="Z13" t="s">
        <v>318</v>
      </c>
      <c r="AA13" t="s">
        <v>319</v>
      </c>
      <c r="AB13" t="s">
        <v>320</v>
      </c>
      <c r="AC13">
        <v>12266.200332</v>
      </c>
      <c r="AD13" s="92">
        <v>196878</v>
      </c>
      <c r="AH13">
        <v>196878</v>
      </c>
    </row>
    <row r="14" spans="1:34" s="89" customFormat="1" x14ac:dyDescent="0.25">
      <c r="A14" s="89" t="s">
        <v>391</v>
      </c>
      <c r="B14" s="93"/>
      <c r="C14" s="93"/>
      <c r="L14" s="93">
        <v>814468.2</v>
      </c>
      <c r="M14" s="93"/>
      <c r="S14" s="93"/>
      <c r="X14" s="93"/>
      <c r="AD14" s="93"/>
    </row>
    <row r="16" spans="1:34" ht="31.5" x14ac:dyDescent="0.25">
      <c r="A16" s="80" t="s">
        <v>276</v>
      </c>
      <c r="B16" s="80" t="s">
        <v>274</v>
      </c>
      <c r="C16" s="80" t="s">
        <v>277</v>
      </c>
      <c r="D16" s="80" t="s">
        <v>278</v>
      </c>
      <c r="E16" s="80" t="s">
        <v>279</v>
      </c>
      <c r="F16" s="80" t="s">
        <v>280</v>
      </c>
      <c r="G16" s="80" t="s">
        <v>281</v>
      </c>
      <c r="H16" s="80" t="s">
        <v>282</v>
      </c>
      <c r="I16" s="80" t="s">
        <v>283</v>
      </c>
      <c r="J16" s="80" t="s">
        <v>284</v>
      </c>
      <c r="K16" s="80" t="s">
        <v>285</v>
      </c>
      <c r="L16" s="80" t="s">
        <v>286</v>
      </c>
      <c r="M16" s="80" t="s">
        <v>287</v>
      </c>
      <c r="N16" s="80" t="s">
        <v>288</v>
      </c>
      <c r="O16" s="80" t="s">
        <v>9</v>
      </c>
      <c r="P16" s="80" t="s">
        <v>289</v>
      </c>
      <c r="Q16" s="80" t="s">
        <v>290</v>
      </c>
      <c r="R16" s="80" t="s">
        <v>291</v>
      </c>
      <c r="S16" s="80" t="s">
        <v>292</v>
      </c>
      <c r="T16" s="80" t="s">
        <v>293</v>
      </c>
      <c r="U16" s="80" t="s">
        <v>294</v>
      </c>
      <c r="V16" s="80" t="s">
        <v>295</v>
      </c>
      <c r="W16" s="80" t="s">
        <v>296</v>
      </c>
      <c r="X16" s="80" t="s">
        <v>297</v>
      </c>
      <c r="Y16" s="80" t="s">
        <v>298</v>
      </c>
      <c r="Z16" s="80" t="s">
        <v>299</v>
      </c>
      <c r="AA16" s="80" t="s">
        <v>300</v>
      </c>
      <c r="AB16" s="80" t="s">
        <v>301</v>
      </c>
      <c r="AC16" s="80" t="s">
        <v>302</v>
      </c>
      <c r="AD16" s="80" t="s">
        <v>303</v>
      </c>
      <c r="AE16" s="80" t="s">
        <v>287</v>
      </c>
      <c r="AF16" s="80" t="s">
        <v>304</v>
      </c>
      <c r="AG16" s="80" t="s">
        <v>305</v>
      </c>
    </row>
    <row r="17" spans="1:33" ht="12.75" customHeight="1" x14ac:dyDescent="0.25">
      <c r="A17" s="64" t="s">
        <v>306</v>
      </c>
      <c r="B17" s="64" t="s">
        <v>307</v>
      </c>
      <c r="C17" s="64" t="s">
        <v>308</v>
      </c>
      <c r="D17" s="64"/>
      <c r="E17" s="64" t="s">
        <v>309</v>
      </c>
      <c r="F17" s="64"/>
      <c r="G17" s="64">
        <v>9991419</v>
      </c>
      <c r="H17" s="64">
        <v>1422679</v>
      </c>
      <c r="I17" s="64" t="s">
        <v>310</v>
      </c>
      <c r="J17" s="64">
        <v>1</v>
      </c>
      <c r="K17" s="64">
        <v>22</v>
      </c>
      <c r="L17" s="81">
        <v>796968.14</v>
      </c>
      <c r="M17" s="64" t="s">
        <v>311</v>
      </c>
      <c r="N17" s="82">
        <v>44576</v>
      </c>
      <c r="O17" s="82">
        <v>44582</v>
      </c>
      <c r="P17" s="82">
        <v>44582</v>
      </c>
      <c r="Q17" s="64" t="s">
        <v>312</v>
      </c>
      <c r="R17" s="64" t="s">
        <v>313</v>
      </c>
      <c r="S17" s="64" t="s">
        <v>314</v>
      </c>
      <c r="T17" s="64" t="s">
        <v>315</v>
      </c>
      <c r="U17" s="64" t="s">
        <v>316</v>
      </c>
      <c r="V17" s="64"/>
      <c r="W17" s="64"/>
      <c r="X17" s="64"/>
      <c r="Y17" s="64"/>
      <c r="Z17" s="64" t="s">
        <v>317</v>
      </c>
      <c r="AA17" s="64" t="s">
        <v>318</v>
      </c>
      <c r="AB17" s="64" t="s">
        <v>319</v>
      </c>
      <c r="AC17" s="64" t="s">
        <v>320</v>
      </c>
      <c r="AD17" s="64" t="s">
        <v>321</v>
      </c>
      <c r="AE17" s="64" t="s">
        <v>311</v>
      </c>
      <c r="AF17" s="64"/>
      <c r="AG17" s="64"/>
    </row>
    <row r="18" spans="1:33" ht="12.75" customHeight="1" x14ac:dyDescent="0.25">
      <c r="A18" s="64" t="s">
        <v>306</v>
      </c>
      <c r="B18" s="64" t="s">
        <v>307</v>
      </c>
      <c r="C18" s="64" t="s">
        <v>308</v>
      </c>
      <c r="D18" s="64"/>
      <c r="E18" s="64" t="s">
        <v>309</v>
      </c>
      <c r="F18" s="64"/>
      <c r="G18" s="64">
        <v>9991436</v>
      </c>
      <c r="H18" s="64">
        <v>1422696</v>
      </c>
      <c r="I18" s="64" t="s">
        <v>310</v>
      </c>
      <c r="J18" s="64">
        <v>1</v>
      </c>
      <c r="K18" s="64">
        <v>22</v>
      </c>
      <c r="L18" s="81">
        <v>82500</v>
      </c>
      <c r="M18" s="64" t="s">
        <v>322</v>
      </c>
      <c r="N18" s="82">
        <v>44575</v>
      </c>
      <c r="O18" s="82">
        <v>44582</v>
      </c>
      <c r="P18" s="82">
        <v>44582</v>
      </c>
      <c r="Q18" s="64" t="s">
        <v>323</v>
      </c>
      <c r="R18" s="64" t="s">
        <v>35</v>
      </c>
      <c r="S18" s="64" t="s">
        <v>324</v>
      </c>
      <c r="T18" s="64" t="s">
        <v>325</v>
      </c>
      <c r="U18" s="64" t="s">
        <v>326</v>
      </c>
      <c r="V18" s="64"/>
      <c r="W18" s="64"/>
      <c r="X18" s="64"/>
      <c r="Y18" s="64"/>
      <c r="Z18" s="64" t="s">
        <v>317</v>
      </c>
      <c r="AA18" s="64" t="s">
        <v>318</v>
      </c>
      <c r="AB18" s="64" t="s">
        <v>319</v>
      </c>
      <c r="AC18" s="64" t="s">
        <v>320</v>
      </c>
      <c r="AD18" s="64" t="s">
        <v>321</v>
      </c>
      <c r="AE18" s="64" t="s">
        <v>322</v>
      </c>
      <c r="AF18" s="64"/>
      <c r="AG18" s="64"/>
    </row>
    <row r="19" spans="1:33" ht="12.75" customHeight="1" x14ac:dyDescent="0.25">
      <c r="A19" s="64" t="s">
        <v>306</v>
      </c>
      <c r="B19" s="64" t="s">
        <v>307</v>
      </c>
      <c r="C19" s="64" t="s">
        <v>308</v>
      </c>
      <c r="D19" s="64"/>
      <c r="E19" s="64" t="s">
        <v>309</v>
      </c>
      <c r="F19" s="64"/>
      <c r="G19" s="64">
        <v>9992780</v>
      </c>
      <c r="H19" s="64">
        <v>1423192</v>
      </c>
      <c r="I19" s="64" t="s">
        <v>310</v>
      </c>
      <c r="J19" s="64">
        <v>1</v>
      </c>
      <c r="K19" s="64">
        <v>22</v>
      </c>
      <c r="L19" s="81">
        <v>125000</v>
      </c>
      <c r="M19" s="64" t="s">
        <v>327</v>
      </c>
      <c r="N19" s="82">
        <v>44571</v>
      </c>
      <c r="O19" s="82">
        <v>44587</v>
      </c>
      <c r="P19" s="82">
        <v>44587</v>
      </c>
      <c r="Q19" s="64" t="s">
        <v>328</v>
      </c>
      <c r="R19" s="64" t="s">
        <v>329</v>
      </c>
      <c r="S19" s="64" t="s">
        <v>330</v>
      </c>
      <c r="T19" s="64" t="s">
        <v>331</v>
      </c>
      <c r="U19" s="64" t="s">
        <v>332</v>
      </c>
      <c r="V19" s="64"/>
      <c r="W19" s="64"/>
      <c r="X19" s="64"/>
      <c r="Y19" s="64"/>
      <c r="Z19" s="64" t="s">
        <v>317</v>
      </c>
      <c r="AA19" s="64" t="s">
        <v>318</v>
      </c>
      <c r="AB19" s="64" t="s">
        <v>319</v>
      </c>
      <c r="AC19" s="64" t="s">
        <v>320</v>
      </c>
      <c r="AD19" s="64" t="s">
        <v>321</v>
      </c>
      <c r="AE19" s="64" t="s">
        <v>327</v>
      </c>
      <c r="AF19" s="64"/>
      <c r="AG19" s="64"/>
    </row>
    <row r="20" spans="1:33" ht="12.75" customHeight="1" x14ac:dyDescent="0.25">
      <c r="A20" s="64" t="s">
        <v>306</v>
      </c>
      <c r="B20" s="64" t="s">
        <v>333</v>
      </c>
      <c r="C20" s="64" t="s">
        <v>308</v>
      </c>
      <c r="D20" s="64"/>
      <c r="E20" s="64" t="s">
        <v>309</v>
      </c>
      <c r="F20" s="64"/>
      <c r="G20" s="64">
        <v>9991363</v>
      </c>
      <c r="H20" s="64">
        <v>1422623</v>
      </c>
      <c r="I20" s="64" t="s">
        <v>310</v>
      </c>
      <c r="J20" s="64">
        <v>1</v>
      </c>
      <c r="K20" s="64">
        <v>22</v>
      </c>
      <c r="L20" s="81">
        <v>255000</v>
      </c>
      <c r="M20" s="64" t="s">
        <v>334</v>
      </c>
      <c r="N20" s="82">
        <v>44580</v>
      </c>
      <c r="O20" s="82">
        <v>44582</v>
      </c>
      <c r="P20" s="82">
        <v>44582</v>
      </c>
      <c r="Q20" s="64" t="s">
        <v>335</v>
      </c>
      <c r="R20" s="64" t="s">
        <v>336</v>
      </c>
      <c r="S20" s="64" t="s">
        <v>337</v>
      </c>
      <c r="T20" s="64" t="s">
        <v>338</v>
      </c>
      <c r="U20" s="64" t="s">
        <v>339</v>
      </c>
      <c r="V20" s="64"/>
      <c r="W20" s="64"/>
      <c r="X20" s="64"/>
      <c r="Y20" s="64"/>
      <c r="Z20" s="64" t="s">
        <v>317</v>
      </c>
      <c r="AA20" s="64" t="s">
        <v>318</v>
      </c>
      <c r="AB20" s="64" t="s">
        <v>319</v>
      </c>
      <c r="AC20" s="64" t="s">
        <v>320</v>
      </c>
      <c r="AD20" s="64" t="s">
        <v>340</v>
      </c>
      <c r="AE20" s="64" t="s">
        <v>334</v>
      </c>
      <c r="AF20" s="64"/>
      <c r="AG20" s="64"/>
    </row>
    <row r="21" spans="1:33" ht="12.75" customHeight="1" x14ac:dyDescent="0.25">
      <c r="A21" s="64" t="s">
        <v>341</v>
      </c>
      <c r="B21" s="64" t="s">
        <v>342</v>
      </c>
      <c r="C21" s="64" t="s">
        <v>308</v>
      </c>
      <c r="D21" s="64"/>
      <c r="E21" s="64" t="s">
        <v>309</v>
      </c>
      <c r="F21" s="64"/>
      <c r="G21" s="64">
        <v>9985403</v>
      </c>
      <c r="H21" s="64">
        <v>1421116</v>
      </c>
      <c r="I21" s="64" t="s">
        <v>310</v>
      </c>
      <c r="J21" s="64">
        <v>1</v>
      </c>
      <c r="K21" s="64">
        <v>22</v>
      </c>
      <c r="L21" s="81">
        <v>58975</v>
      </c>
      <c r="M21" s="64" t="s">
        <v>343</v>
      </c>
      <c r="N21" s="82">
        <v>44543</v>
      </c>
      <c r="O21" s="82">
        <v>44571</v>
      </c>
      <c r="P21" s="82">
        <v>44571</v>
      </c>
      <c r="Q21" s="64" t="s">
        <v>344</v>
      </c>
      <c r="R21" s="64" t="s">
        <v>59</v>
      </c>
      <c r="S21" s="64" t="s">
        <v>345</v>
      </c>
      <c r="T21" s="64" t="s">
        <v>346</v>
      </c>
      <c r="U21" s="64" t="s">
        <v>347</v>
      </c>
      <c r="V21" s="64"/>
      <c r="W21" s="64"/>
      <c r="X21" s="64"/>
      <c r="Y21" s="64"/>
      <c r="Z21" s="64" t="s">
        <v>317</v>
      </c>
      <c r="AA21" s="64" t="s">
        <v>318</v>
      </c>
      <c r="AB21" s="64" t="s">
        <v>319</v>
      </c>
      <c r="AC21" s="64" t="s">
        <v>320</v>
      </c>
      <c r="AD21" s="64" t="s">
        <v>348</v>
      </c>
      <c r="AE21" s="64" t="s">
        <v>343</v>
      </c>
      <c r="AF21" s="64"/>
      <c r="AG21" s="64"/>
    </row>
    <row r="22" spans="1:33" ht="12.75" customHeight="1" x14ac:dyDescent="0.25">
      <c r="A22" s="64" t="s">
        <v>341</v>
      </c>
      <c r="B22" s="64" t="s">
        <v>342</v>
      </c>
      <c r="C22" s="64" t="s">
        <v>308</v>
      </c>
      <c r="D22" s="64"/>
      <c r="E22" s="64" t="s">
        <v>309</v>
      </c>
      <c r="F22" s="64"/>
      <c r="G22" s="64">
        <v>9988532</v>
      </c>
      <c r="H22" s="64">
        <v>1421968</v>
      </c>
      <c r="I22" s="64" t="s">
        <v>310</v>
      </c>
      <c r="J22" s="64">
        <v>1</v>
      </c>
      <c r="K22" s="64">
        <v>22</v>
      </c>
      <c r="L22" s="81">
        <v>37628.36</v>
      </c>
      <c r="M22" s="64" t="s">
        <v>343</v>
      </c>
      <c r="N22" s="82">
        <v>44571</v>
      </c>
      <c r="O22" s="82">
        <v>44575</v>
      </c>
      <c r="P22" s="82">
        <v>44575</v>
      </c>
      <c r="Q22" s="64" t="s">
        <v>344</v>
      </c>
      <c r="R22" s="64" t="s">
        <v>59</v>
      </c>
      <c r="S22" s="64" t="s">
        <v>349</v>
      </c>
      <c r="T22" s="64" t="s">
        <v>346</v>
      </c>
      <c r="U22" s="64" t="s">
        <v>347</v>
      </c>
      <c r="V22" s="64"/>
      <c r="W22" s="64"/>
      <c r="X22" s="64"/>
      <c r="Y22" s="64"/>
      <c r="Z22" s="64" t="s">
        <v>317</v>
      </c>
      <c r="AA22" s="64" t="s">
        <v>318</v>
      </c>
      <c r="AB22" s="64" t="s">
        <v>319</v>
      </c>
      <c r="AC22" s="64" t="s">
        <v>320</v>
      </c>
      <c r="AD22" s="64" t="s">
        <v>348</v>
      </c>
      <c r="AE22" s="64" t="s">
        <v>343</v>
      </c>
      <c r="AF22" s="64"/>
      <c r="AG22" s="64"/>
    </row>
    <row r="23" spans="1:33" ht="12.75" customHeight="1" x14ac:dyDescent="0.25">
      <c r="A23" s="64" t="s">
        <v>341</v>
      </c>
      <c r="B23" s="64" t="s">
        <v>350</v>
      </c>
      <c r="C23" s="64" t="s">
        <v>308</v>
      </c>
      <c r="D23" s="64"/>
      <c r="E23" s="64" t="s">
        <v>309</v>
      </c>
      <c r="F23" s="64"/>
      <c r="G23" s="64">
        <v>9985401</v>
      </c>
      <c r="H23" s="64">
        <v>1421114</v>
      </c>
      <c r="I23" s="64" t="s">
        <v>310</v>
      </c>
      <c r="J23" s="64">
        <v>1</v>
      </c>
      <c r="K23" s="64">
        <v>22</v>
      </c>
      <c r="L23" s="81">
        <v>498753.97</v>
      </c>
      <c r="M23" s="64" t="s">
        <v>351</v>
      </c>
      <c r="N23" s="82">
        <v>44379</v>
      </c>
      <c r="O23" s="82">
        <v>44571</v>
      </c>
      <c r="P23" s="82">
        <v>44571</v>
      </c>
      <c r="Q23" s="64" t="s">
        <v>352</v>
      </c>
      <c r="R23" s="64" t="s">
        <v>353</v>
      </c>
      <c r="S23" s="64" t="s">
        <v>354</v>
      </c>
      <c r="T23" s="64" t="s">
        <v>355</v>
      </c>
      <c r="U23" s="64" t="s">
        <v>356</v>
      </c>
      <c r="V23" s="64"/>
      <c r="W23" s="64"/>
      <c r="X23" s="64"/>
      <c r="Y23" s="64"/>
      <c r="Z23" s="64" t="s">
        <v>317</v>
      </c>
      <c r="AA23" s="64" t="s">
        <v>318</v>
      </c>
      <c r="AB23" s="64" t="s">
        <v>319</v>
      </c>
      <c r="AC23" s="64" t="s">
        <v>320</v>
      </c>
      <c r="AD23" s="64" t="s">
        <v>357</v>
      </c>
      <c r="AE23" s="64" t="s">
        <v>351</v>
      </c>
      <c r="AF23" s="64"/>
      <c r="AG23" s="64"/>
    </row>
    <row r="24" spans="1:33" ht="12.75" customHeight="1" x14ac:dyDescent="0.25">
      <c r="A24" s="64" t="s">
        <v>341</v>
      </c>
      <c r="B24" s="64" t="s">
        <v>350</v>
      </c>
      <c r="C24" s="64" t="s">
        <v>308</v>
      </c>
      <c r="D24" s="64"/>
      <c r="E24" s="64" t="s">
        <v>309</v>
      </c>
      <c r="F24" s="64" t="s">
        <v>309</v>
      </c>
      <c r="G24" s="64">
        <v>9985546</v>
      </c>
      <c r="H24" s="64">
        <v>1421155</v>
      </c>
      <c r="I24" s="64" t="s">
        <v>310</v>
      </c>
      <c r="J24" s="64">
        <v>1</v>
      </c>
      <c r="K24" s="64">
        <v>22</v>
      </c>
      <c r="L24" s="81">
        <v>-262499.99</v>
      </c>
      <c r="M24" s="64" t="s">
        <v>358</v>
      </c>
      <c r="N24" s="82">
        <v>44552</v>
      </c>
      <c r="O24" s="82">
        <v>44571</v>
      </c>
      <c r="P24" s="82">
        <v>44571</v>
      </c>
      <c r="Q24" s="64" t="s">
        <v>359</v>
      </c>
      <c r="R24" s="64" t="s">
        <v>199</v>
      </c>
      <c r="S24" s="64" t="s">
        <v>360</v>
      </c>
      <c r="T24" s="64" t="s">
        <v>361</v>
      </c>
      <c r="U24" s="64" t="s">
        <v>362</v>
      </c>
      <c r="V24" s="64"/>
      <c r="W24" s="64"/>
      <c r="X24" s="64"/>
      <c r="Y24" s="64"/>
      <c r="Z24" s="64" t="s">
        <v>317</v>
      </c>
      <c r="AA24" s="64" t="s">
        <v>318</v>
      </c>
      <c r="AB24" s="64" t="s">
        <v>319</v>
      </c>
      <c r="AC24" s="64" t="s">
        <v>320</v>
      </c>
      <c r="AD24" s="64" t="s">
        <v>357</v>
      </c>
      <c r="AE24" s="64" t="s">
        <v>358</v>
      </c>
      <c r="AF24" s="64"/>
      <c r="AG24" s="64"/>
    </row>
    <row r="25" spans="1:33" ht="12.75" customHeight="1" x14ac:dyDescent="0.25">
      <c r="A25" s="64" t="s">
        <v>341</v>
      </c>
      <c r="B25" s="64" t="s">
        <v>350</v>
      </c>
      <c r="C25" s="64" t="s">
        <v>308</v>
      </c>
      <c r="D25" s="64"/>
      <c r="E25" s="64" t="s">
        <v>309</v>
      </c>
      <c r="F25" s="64" t="s">
        <v>309</v>
      </c>
      <c r="G25" s="64">
        <v>9985546</v>
      </c>
      <c r="H25" s="64">
        <v>1421155</v>
      </c>
      <c r="I25" s="64" t="s">
        <v>310</v>
      </c>
      <c r="J25" s="64">
        <v>1</v>
      </c>
      <c r="K25" s="64">
        <v>22</v>
      </c>
      <c r="L25" s="81">
        <v>262500</v>
      </c>
      <c r="M25" s="64" t="s">
        <v>358</v>
      </c>
      <c r="N25" s="82">
        <v>44552</v>
      </c>
      <c r="O25" s="82">
        <v>44571</v>
      </c>
      <c r="P25" s="82">
        <v>44571</v>
      </c>
      <c r="Q25" s="64" t="s">
        <v>363</v>
      </c>
      <c r="R25" s="64" t="s">
        <v>199</v>
      </c>
      <c r="S25" s="64" t="s">
        <v>360</v>
      </c>
      <c r="T25" s="64" t="s">
        <v>361</v>
      </c>
      <c r="U25" s="64" t="s">
        <v>362</v>
      </c>
      <c r="V25" s="64"/>
      <c r="W25" s="64"/>
      <c r="X25" s="64"/>
      <c r="Y25" s="64"/>
      <c r="Z25" s="64" t="s">
        <v>317</v>
      </c>
      <c r="AA25" s="64" t="s">
        <v>318</v>
      </c>
      <c r="AB25" s="64" t="s">
        <v>319</v>
      </c>
      <c r="AC25" s="64" t="s">
        <v>320</v>
      </c>
      <c r="AD25" s="64" t="s">
        <v>357</v>
      </c>
      <c r="AE25" s="64" t="s">
        <v>358</v>
      </c>
      <c r="AF25" s="64"/>
      <c r="AG25" s="64"/>
    </row>
    <row r="26" spans="1:33" ht="12.75" customHeight="1" x14ac:dyDescent="0.25">
      <c r="A26" s="64" t="s">
        <v>341</v>
      </c>
      <c r="B26" s="64" t="s">
        <v>350</v>
      </c>
      <c r="C26" s="64" t="s">
        <v>308</v>
      </c>
      <c r="D26" s="64"/>
      <c r="E26" s="64" t="s">
        <v>309</v>
      </c>
      <c r="F26" s="64" t="s">
        <v>309</v>
      </c>
      <c r="G26" s="64">
        <v>9985546</v>
      </c>
      <c r="H26" s="64">
        <v>1421155</v>
      </c>
      <c r="I26" s="64" t="s">
        <v>310</v>
      </c>
      <c r="J26" s="64">
        <v>1</v>
      </c>
      <c r="K26" s="64">
        <v>22</v>
      </c>
      <c r="L26" s="81">
        <v>262499.99</v>
      </c>
      <c r="M26" s="64" t="s">
        <v>358</v>
      </c>
      <c r="N26" s="82">
        <v>44552</v>
      </c>
      <c r="O26" s="82">
        <v>44581</v>
      </c>
      <c r="P26" s="82">
        <v>44571</v>
      </c>
      <c r="Q26" s="64" t="s">
        <v>359</v>
      </c>
      <c r="R26" s="64" t="s">
        <v>199</v>
      </c>
      <c r="S26" s="64" t="s">
        <v>360</v>
      </c>
      <c r="T26" s="64" t="s">
        <v>361</v>
      </c>
      <c r="U26" s="64" t="s">
        <v>362</v>
      </c>
      <c r="V26" s="64"/>
      <c r="W26" s="64"/>
      <c r="X26" s="64"/>
      <c r="Y26" s="64"/>
      <c r="Z26" s="64" t="s">
        <v>317</v>
      </c>
      <c r="AA26" s="64" t="s">
        <v>318</v>
      </c>
      <c r="AB26" s="64" t="s">
        <v>319</v>
      </c>
      <c r="AC26" s="64" t="s">
        <v>364</v>
      </c>
      <c r="AD26" s="64" t="s">
        <v>357</v>
      </c>
      <c r="AE26" s="64" t="s">
        <v>358</v>
      </c>
      <c r="AF26" s="64"/>
      <c r="AG26" s="64"/>
    </row>
    <row r="27" spans="1:33" ht="12.75" customHeight="1" x14ac:dyDescent="0.25">
      <c r="A27" s="64" t="s">
        <v>341</v>
      </c>
      <c r="B27" s="64" t="s">
        <v>350</v>
      </c>
      <c r="C27" s="64" t="s">
        <v>308</v>
      </c>
      <c r="D27" s="64"/>
      <c r="E27" s="64" t="s">
        <v>309</v>
      </c>
      <c r="F27" s="64" t="s">
        <v>309</v>
      </c>
      <c r="G27" s="64">
        <v>9985546</v>
      </c>
      <c r="H27" s="64">
        <v>1421155</v>
      </c>
      <c r="I27" s="64" t="s">
        <v>310</v>
      </c>
      <c r="J27" s="64">
        <v>1</v>
      </c>
      <c r="K27" s="64">
        <v>22</v>
      </c>
      <c r="L27" s="81">
        <v>-262500</v>
      </c>
      <c r="M27" s="64" t="s">
        <v>358</v>
      </c>
      <c r="N27" s="82">
        <v>44552</v>
      </c>
      <c r="O27" s="82">
        <v>44581</v>
      </c>
      <c r="P27" s="82">
        <v>44571</v>
      </c>
      <c r="Q27" s="64" t="s">
        <v>363</v>
      </c>
      <c r="R27" s="64" t="s">
        <v>199</v>
      </c>
      <c r="S27" s="64" t="s">
        <v>360</v>
      </c>
      <c r="T27" s="64" t="s">
        <v>361</v>
      </c>
      <c r="U27" s="64" t="s">
        <v>362</v>
      </c>
      <c r="V27" s="64"/>
      <c r="W27" s="64"/>
      <c r="X27" s="64"/>
      <c r="Y27" s="64"/>
      <c r="Z27" s="64" t="s">
        <v>317</v>
      </c>
      <c r="AA27" s="64" t="s">
        <v>318</v>
      </c>
      <c r="AB27" s="64" t="s">
        <v>319</v>
      </c>
      <c r="AC27" s="64" t="s">
        <v>364</v>
      </c>
      <c r="AD27" s="64" t="s">
        <v>357</v>
      </c>
      <c r="AE27" s="64" t="s">
        <v>358</v>
      </c>
      <c r="AF27" s="64"/>
      <c r="AG27" s="64"/>
    </row>
    <row r="28" spans="1:33" ht="12.75" customHeight="1" x14ac:dyDescent="0.25">
      <c r="A28" s="64" t="s">
        <v>341</v>
      </c>
      <c r="B28" s="64" t="s">
        <v>350</v>
      </c>
      <c r="C28" s="64" t="s">
        <v>308</v>
      </c>
      <c r="D28" s="64"/>
      <c r="E28" s="64" t="s">
        <v>365</v>
      </c>
      <c r="F28" s="64"/>
      <c r="G28" s="64">
        <v>9991048</v>
      </c>
      <c r="H28" s="64">
        <v>3927344</v>
      </c>
      <c r="I28" s="64" t="s">
        <v>366</v>
      </c>
      <c r="J28" s="64">
        <v>1</v>
      </c>
      <c r="K28" s="64">
        <v>22</v>
      </c>
      <c r="L28" s="81">
        <v>262500</v>
      </c>
      <c r="M28" s="64"/>
      <c r="N28" s="82">
        <v>44592</v>
      </c>
      <c r="O28" s="82">
        <v>44582</v>
      </c>
      <c r="P28" s="82">
        <v>44582</v>
      </c>
      <c r="Q28" s="64" t="s">
        <v>181</v>
      </c>
      <c r="R28" s="64" t="s">
        <v>199</v>
      </c>
      <c r="S28" s="64"/>
      <c r="T28" s="64" t="s">
        <v>361</v>
      </c>
      <c r="U28" s="64" t="s">
        <v>367</v>
      </c>
      <c r="V28" s="64"/>
      <c r="W28" s="64"/>
      <c r="X28" s="64"/>
      <c r="Y28" s="64"/>
      <c r="Z28" s="64" t="s">
        <v>317</v>
      </c>
      <c r="AA28" s="64" t="s">
        <v>318</v>
      </c>
      <c r="AB28" s="64" t="s">
        <v>320</v>
      </c>
      <c r="AC28" s="64" t="s">
        <v>320</v>
      </c>
      <c r="AD28" s="64" t="s">
        <v>357</v>
      </c>
      <c r="AE28" s="64"/>
      <c r="AF28" s="64"/>
      <c r="AG28" s="64"/>
    </row>
    <row r="29" spans="1:33" ht="12.75" customHeight="1" x14ac:dyDescent="0.25">
      <c r="A29" s="64" t="s">
        <v>341</v>
      </c>
      <c r="B29" s="64" t="s">
        <v>350</v>
      </c>
      <c r="C29" s="64" t="s">
        <v>308</v>
      </c>
      <c r="D29" s="64"/>
      <c r="E29" s="64" t="s">
        <v>309</v>
      </c>
      <c r="F29" s="64"/>
      <c r="G29" s="64">
        <v>9992725</v>
      </c>
      <c r="H29" s="64">
        <v>1423143</v>
      </c>
      <c r="I29" s="64" t="s">
        <v>310</v>
      </c>
      <c r="J29" s="64">
        <v>1</v>
      </c>
      <c r="K29" s="64">
        <v>22</v>
      </c>
      <c r="L29" s="81">
        <v>226750</v>
      </c>
      <c r="M29" s="64" t="s">
        <v>368</v>
      </c>
      <c r="N29" s="82">
        <v>44584</v>
      </c>
      <c r="O29" s="82">
        <v>44587</v>
      </c>
      <c r="P29" s="82">
        <v>44587</v>
      </c>
      <c r="Q29" s="64" t="s">
        <v>369</v>
      </c>
      <c r="R29" s="64" t="s">
        <v>370</v>
      </c>
      <c r="S29" s="64" t="s">
        <v>371</v>
      </c>
      <c r="T29" s="64" t="s">
        <v>372</v>
      </c>
      <c r="U29" s="64" t="s">
        <v>362</v>
      </c>
      <c r="V29" s="64"/>
      <c r="W29" s="64"/>
      <c r="X29" s="64"/>
      <c r="Y29" s="64"/>
      <c r="Z29" s="64" t="s">
        <v>317</v>
      </c>
      <c r="AA29" s="64" t="s">
        <v>318</v>
      </c>
      <c r="AB29" s="64" t="s">
        <v>319</v>
      </c>
      <c r="AC29" s="64" t="s">
        <v>320</v>
      </c>
      <c r="AD29" s="64" t="s">
        <v>357</v>
      </c>
      <c r="AE29" s="64" t="s">
        <v>368</v>
      </c>
      <c r="AF29" s="64"/>
      <c r="AG29" s="64"/>
    </row>
    <row r="30" spans="1:33" ht="12.75" customHeight="1" x14ac:dyDescent="0.25">
      <c r="A30" s="64" t="s">
        <v>341</v>
      </c>
      <c r="B30" s="64" t="s">
        <v>350</v>
      </c>
      <c r="C30" s="64" t="s">
        <v>308</v>
      </c>
      <c r="D30" s="64"/>
      <c r="E30" s="64" t="s">
        <v>309</v>
      </c>
      <c r="F30" s="64"/>
      <c r="G30" s="64">
        <v>9992733</v>
      </c>
      <c r="H30" s="64">
        <v>1423151</v>
      </c>
      <c r="I30" s="64" t="s">
        <v>310</v>
      </c>
      <c r="J30" s="64">
        <v>1</v>
      </c>
      <c r="K30" s="64">
        <v>22</v>
      </c>
      <c r="L30" s="81">
        <v>251355</v>
      </c>
      <c r="M30" s="64" t="s">
        <v>373</v>
      </c>
      <c r="N30" s="82">
        <v>44386</v>
      </c>
      <c r="O30" s="82">
        <v>44587</v>
      </c>
      <c r="P30" s="82">
        <v>44587</v>
      </c>
      <c r="Q30" s="64" t="s">
        <v>374</v>
      </c>
      <c r="R30" s="64" t="s">
        <v>375</v>
      </c>
      <c r="S30" s="64" t="s">
        <v>376</v>
      </c>
      <c r="T30" s="64" t="s">
        <v>377</v>
      </c>
      <c r="U30" s="64" t="s">
        <v>362</v>
      </c>
      <c r="V30" s="64"/>
      <c r="W30" s="64"/>
      <c r="X30" s="64"/>
      <c r="Y30" s="64"/>
      <c r="Z30" s="64" t="s">
        <v>317</v>
      </c>
      <c r="AA30" s="64" t="s">
        <v>318</v>
      </c>
      <c r="AB30" s="64" t="s">
        <v>319</v>
      </c>
      <c r="AC30" s="64" t="s">
        <v>320</v>
      </c>
      <c r="AD30" s="64" t="s">
        <v>357</v>
      </c>
      <c r="AE30" s="64" t="s">
        <v>373</v>
      </c>
      <c r="AF30" s="64"/>
      <c r="AG30" s="64"/>
    </row>
    <row r="31" spans="1:33" ht="12.75" customHeight="1" x14ac:dyDescent="0.25">
      <c r="A31" s="64" t="s">
        <v>341</v>
      </c>
      <c r="B31" s="64" t="s">
        <v>378</v>
      </c>
      <c r="C31" s="64" t="s">
        <v>308</v>
      </c>
      <c r="D31" s="64"/>
      <c r="E31" s="64" t="s">
        <v>379</v>
      </c>
      <c r="F31" s="64"/>
      <c r="G31" s="64">
        <v>9982018</v>
      </c>
      <c r="H31" s="64">
        <v>18850628</v>
      </c>
      <c r="I31" s="64" t="s">
        <v>380</v>
      </c>
      <c r="J31" s="64">
        <v>1</v>
      </c>
      <c r="K31" s="64">
        <v>22</v>
      </c>
      <c r="L31" s="81">
        <v>-50000</v>
      </c>
      <c r="M31" s="64" t="s">
        <v>381</v>
      </c>
      <c r="N31" s="82">
        <v>44592</v>
      </c>
      <c r="O31" s="82">
        <v>44592</v>
      </c>
      <c r="P31" s="82">
        <v>44560</v>
      </c>
      <c r="Q31" s="64" t="s">
        <v>382</v>
      </c>
      <c r="R31" s="64" t="s">
        <v>383</v>
      </c>
      <c r="S31" s="64"/>
      <c r="T31" s="64">
        <v>0</v>
      </c>
      <c r="U31" s="64" t="s">
        <v>362</v>
      </c>
      <c r="V31" s="64"/>
      <c r="W31" s="64"/>
      <c r="X31" s="64" t="s">
        <v>384</v>
      </c>
      <c r="Y31" s="64"/>
      <c r="Z31" s="64" t="s">
        <v>317</v>
      </c>
      <c r="AA31" s="64" t="s">
        <v>318</v>
      </c>
      <c r="AB31" s="64" t="s">
        <v>385</v>
      </c>
      <c r="AC31" s="64" t="s">
        <v>320</v>
      </c>
      <c r="AD31" s="64" t="s">
        <v>386</v>
      </c>
      <c r="AE31" s="64" t="s">
        <v>381</v>
      </c>
      <c r="AF31" s="64"/>
      <c r="AG31" s="64"/>
    </row>
    <row r="32" spans="1:33" ht="12.75" customHeight="1" x14ac:dyDescent="0.25">
      <c r="A32" s="64" t="s">
        <v>341</v>
      </c>
      <c r="B32" s="64" t="s">
        <v>378</v>
      </c>
      <c r="C32" s="64" t="s">
        <v>308</v>
      </c>
      <c r="D32" s="64"/>
      <c r="E32" s="64" t="s">
        <v>379</v>
      </c>
      <c r="F32" s="64"/>
      <c r="G32" s="64">
        <v>9982018</v>
      </c>
      <c r="H32" s="64">
        <v>18850628</v>
      </c>
      <c r="I32" s="64" t="s">
        <v>380</v>
      </c>
      <c r="J32" s="64">
        <v>1</v>
      </c>
      <c r="K32" s="64">
        <v>22</v>
      </c>
      <c r="L32" s="81">
        <v>-120000</v>
      </c>
      <c r="M32" s="64" t="s">
        <v>387</v>
      </c>
      <c r="N32" s="82">
        <v>44592</v>
      </c>
      <c r="O32" s="82">
        <v>44592</v>
      </c>
      <c r="P32" s="82">
        <v>44560</v>
      </c>
      <c r="Q32" s="64" t="s">
        <v>388</v>
      </c>
      <c r="R32" s="64" t="s">
        <v>383</v>
      </c>
      <c r="S32" s="64"/>
      <c r="T32" s="64">
        <v>0</v>
      </c>
      <c r="U32" s="64" t="s">
        <v>362</v>
      </c>
      <c r="V32" s="64"/>
      <c r="W32" s="64"/>
      <c r="X32" s="64" t="s">
        <v>384</v>
      </c>
      <c r="Y32" s="64"/>
      <c r="Z32" s="64" t="s">
        <v>317</v>
      </c>
      <c r="AA32" s="64" t="s">
        <v>318</v>
      </c>
      <c r="AB32" s="64" t="s">
        <v>385</v>
      </c>
      <c r="AC32" s="64" t="s">
        <v>320</v>
      </c>
      <c r="AD32" s="64" t="s">
        <v>386</v>
      </c>
      <c r="AE32" s="64" t="s">
        <v>387</v>
      </c>
      <c r="AF32" s="64"/>
      <c r="AG32" s="64"/>
    </row>
    <row r="33" spans="1:33" ht="12.75" customHeight="1" x14ac:dyDescent="0.25">
      <c r="A33" s="83" t="s">
        <v>341</v>
      </c>
      <c r="B33" s="83" t="s">
        <v>378</v>
      </c>
      <c r="C33" s="83" t="s">
        <v>308</v>
      </c>
      <c r="D33" s="83"/>
      <c r="E33" s="83" t="s">
        <v>379</v>
      </c>
      <c r="F33" s="83"/>
      <c r="G33" s="83">
        <v>9993764</v>
      </c>
      <c r="H33" s="83">
        <v>18894121</v>
      </c>
      <c r="I33" s="83" t="s">
        <v>380</v>
      </c>
      <c r="J33" s="83">
        <v>1</v>
      </c>
      <c r="K33" s="83">
        <v>22</v>
      </c>
      <c r="L33" s="84">
        <v>-164880</v>
      </c>
      <c r="M33" s="83" t="s">
        <v>389</v>
      </c>
      <c r="N33" s="85">
        <v>44592</v>
      </c>
      <c r="O33" s="85">
        <v>44592</v>
      </c>
      <c r="P33" s="85">
        <v>44589</v>
      </c>
      <c r="Q33" s="83" t="s">
        <v>390</v>
      </c>
      <c r="R33" s="83" t="s">
        <v>390</v>
      </c>
      <c r="S33" s="83"/>
      <c r="T33" s="83">
        <v>0</v>
      </c>
      <c r="U33" s="83" t="s">
        <v>362</v>
      </c>
      <c r="V33" s="83"/>
      <c r="W33" s="83"/>
      <c r="X33" s="83" t="s">
        <v>384</v>
      </c>
      <c r="Y33" s="83"/>
      <c r="Z33" s="83" t="s">
        <v>317</v>
      </c>
      <c r="AA33" s="83" t="s">
        <v>318</v>
      </c>
      <c r="AB33" s="83" t="s">
        <v>385</v>
      </c>
      <c r="AC33" s="83" t="s">
        <v>320</v>
      </c>
      <c r="AD33" s="83" t="s">
        <v>386</v>
      </c>
      <c r="AE33" s="83" t="s">
        <v>389</v>
      </c>
      <c r="AF33" s="83"/>
      <c r="AG33" s="83"/>
    </row>
    <row r="34" spans="1:33" ht="12.75" customHeight="1" x14ac:dyDescent="0.25">
      <c r="A34" s="86" t="s">
        <v>391</v>
      </c>
      <c r="B34" s="86"/>
      <c r="C34" s="86"/>
      <c r="D34" s="86"/>
      <c r="E34" s="86"/>
      <c r="F34" s="86"/>
      <c r="G34" s="86"/>
      <c r="H34" s="86"/>
      <c r="I34" s="86"/>
      <c r="J34" s="86"/>
      <c r="K34" s="86"/>
      <c r="L34" s="87">
        <v>2260550.4700000002</v>
      </c>
      <c r="M34" s="86"/>
      <c r="N34" s="86"/>
      <c r="O34" s="86"/>
      <c r="P34" s="86"/>
      <c r="Q34" s="86"/>
      <c r="R34" s="86"/>
      <c r="S34" s="86"/>
      <c r="T34" s="86"/>
      <c r="U34" s="86"/>
      <c r="V34" s="86"/>
      <c r="W34" s="86"/>
      <c r="X34" s="86"/>
      <c r="Y34" s="86"/>
      <c r="Z34" s="86"/>
      <c r="AA34" s="86"/>
      <c r="AB34" s="86"/>
      <c r="AC34" s="86"/>
      <c r="AD34" s="86"/>
      <c r="AE34" s="86"/>
      <c r="AF34" s="86"/>
      <c r="AG34" s="86"/>
    </row>
    <row r="37" spans="1:33" ht="31.5" x14ac:dyDescent="0.25">
      <c r="A37" s="80" t="s">
        <v>276</v>
      </c>
      <c r="B37" s="80" t="s">
        <v>274</v>
      </c>
      <c r="C37" s="80" t="s">
        <v>277</v>
      </c>
      <c r="D37" s="80" t="s">
        <v>278</v>
      </c>
      <c r="E37" s="80" t="s">
        <v>279</v>
      </c>
      <c r="F37" s="80" t="s">
        <v>280</v>
      </c>
      <c r="G37" s="80" t="s">
        <v>281</v>
      </c>
      <c r="H37" s="80" t="s">
        <v>282</v>
      </c>
      <c r="I37" s="80" t="s">
        <v>283</v>
      </c>
      <c r="J37" s="80" t="s">
        <v>284</v>
      </c>
      <c r="K37" s="80" t="s">
        <v>285</v>
      </c>
      <c r="L37" s="80" t="s">
        <v>286</v>
      </c>
      <c r="M37" s="80" t="s">
        <v>288</v>
      </c>
      <c r="N37" s="80" t="s">
        <v>9</v>
      </c>
      <c r="O37" s="80" t="s">
        <v>289</v>
      </c>
      <c r="P37" s="80" t="s">
        <v>290</v>
      </c>
      <c r="Q37" s="80" t="s">
        <v>291</v>
      </c>
      <c r="R37" s="80" t="s">
        <v>292</v>
      </c>
      <c r="S37" s="80" t="s">
        <v>293</v>
      </c>
      <c r="T37" s="80" t="s">
        <v>294</v>
      </c>
      <c r="U37" s="80" t="s">
        <v>295</v>
      </c>
      <c r="V37" s="80" t="s">
        <v>296</v>
      </c>
      <c r="W37" s="80" t="s">
        <v>297</v>
      </c>
      <c r="X37" s="80" t="s">
        <v>298</v>
      </c>
      <c r="Y37" s="80" t="s">
        <v>299</v>
      </c>
      <c r="Z37" s="80" t="s">
        <v>300</v>
      </c>
      <c r="AA37" s="80" t="s">
        <v>301</v>
      </c>
      <c r="AB37" s="80" t="s">
        <v>302</v>
      </c>
      <c r="AC37" s="80" t="s">
        <v>303</v>
      </c>
      <c r="AD37" s="80" t="s">
        <v>287</v>
      </c>
      <c r="AE37" s="80" t="s">
        <v>304</v>
      </c>
      <c r="AF37" s="80" t="s">
        <v>305</v>
      </c>
    </row>
    <row r="38" spans="1:33" ht="12.75" customHeight="1" x14ac:dyDescent="0.25">
      <c r="A38" s="64" t="s">
        <v>306</v>
      </c>
      <c r="B38" s="64" t="s">
        <v>333</v>
      </c>
      <c r="C38" s="64" t="s">
        <v>308</v>
      </c>
      <c r="D38" s="64"/>
      <c r="E38" s="64" t="s">
        <v>379</v>
      </c>
      <c r="F38" s="64"/>
      <c r="G38" s="64">
        <v>10002626</v>
      </c>
      <c r="H38" s="64">
        <v>18950452</v>
      </c>
      <c r="I38" s="64" t="s">
        <v>380</v>
      </c>
      <c r="J38" s="64">
        <v>2</v>
      </c>
      <c r="K38" s="64">
        <v>22</v>
      </c>
      <c r="L38" s="81">
        <v>75000</v>
      </c>
      <c r="M38" s="82">
        <v>44620</v>
      </c>
      <c r="N38" s="82">
        <v>44620</v>
      </c>
      <c r="O38" s="82">
        <v>44610</v>
      </c>
      <c r="P38" s="64" t="s">
        <v>392</v>
      </c>
      <c r="Q38" s="64" t="s">
        <v>393</v>
      </c>
      <c r="R38" s="64"/>
      <c r="S38" s="64">
        <v>0</v>
      </c>
      <c r="T38" s="64" t="s">
        <v>339</v>
      </c>
      <c r="U38" s="64"/>
      <c r="V38" s="64"/>
      <c r="W38" s="64" t="s">
        <v>394</v>
      </c>
      <c r="X38" s="64"/>
      <c r="Y38" s="64" t="s">
        <v>317</v>
      </c>
      <c r="Z38" s="64" t="s">
        <v>318</v>
      </c>
      <c r="AA38" s="64" t="s">
        <v>395</v>
      </c>
      <c r="AB38" s="64" t="s">
        <v>320</v>
      </c>
      <c r="AC38" s="64" t="s">
        <v>340</v>
      </c>
      <c r="AD38" s="64" t="s">
        <v>396</v>
      </c>
      <c r="AE38" s="64"/>
      <c r="AF38" s="64"/>
    </row>
    <row r="39" spans="1:33" ht="12.75" customHeight="1" x14ac:dyDescent="0.25">
      <c r="A39" s="64" t="s">
        <v>341</v>
      </c>
      <c r="B39" s="64" t="s">
        <v>342</v>
      </c>
      <c r="C39" s="64" t="s">
        <v>308</v>
      </c>
      <c r="D39" s="64"/>
      <c r="E39" s="64" t="s">
        <v>309</v>
      </c>
      <c r="F39" s="64"/>
      <c r="G39" s="64">
        <v>10005399</v>
      </c>
      <c r="H39" s="64">
        <v>1426118</v>
      </c>
      <c r="I39" s="64" t="s">
        <v>310</v>
      </c>
      <c r="J39" s="64">
        <v>2</v>
      </c>
      <c r="K39" s="64">
        <v>22</v>
      </c>
      <c r="L39" s="81">
        <v>15056.25</v>
      </c>
      <c r="M39" s="82">
        <v>44614</v>
      </c>
      <c r="N39" s="82">
        <v>44620</v>
      </c>
      <c r="O39" s="82">
        <v>44620</v>
      </c>
      <c r="P39" s="64" t="s">
        <v>344</v>
      </c>
      <c r="Q39" s="64" t="s">
        <v>59</v>
      </c>
      <c r="R39" s="64" t="s">
        <v>397</v>
      </c>
      <c r="S39" s="64" t="s">
        <v>346</v>
      </c>
      <c r="T39" s="64" t="s">
        <v>347</v>
      </c>
      <c r="U39" s="64"/>
      <c r="V39" s="64"/>
      <c r="W39" s="64"/>
      <c r="X39" s="64"/>
      <c r="Y39" s="64" t="s">
        <v>317</v>
      </c>
      <c r="Z39" s="64" t="s">
        <v>318</v>
      </c>
      <c r="AA39" s="64" t="s">
        <v>319</v>
      </c>
      <c r="AB39" s="64" t="s">
        <v>398</v>
      </c>
      <c r="AC39" s="64" t="s">
        <v>348</v>
      </c>
      <c r="AD39" s="64" t="s">
        <v>343</v>
      </c>
      <c r="AE39" s="64"/>
      <c r="AF39" s="64"/>
    </row>
    <row r="40" spans="1:33" ht="12.75" customHeight="1" x14ac:dyDescent="0.25">
      <c r="A40" s="64" t="s">
        <v>341</v>
      </c>
      <c r="B40" s="64" t="s">
        <v>350</v>
      </c>
      <c r="C40" s="64" t="s">
        <v>308</v>
      </c>
      <c r="D40" s="64"/>
      <c r="E40" s="64" t="s">
        <v>309</v>
      </c>
      <c r="F40" s="64"/>
      <c r="G40" s="64">
        <v>10000290</v>
      </c>
      <c r="H40" s="64">
        <v>1426010</v>
      </c>
      <c r="I40" s="64" t="s">
        <v>310</v>
      </c>
      <c r="J40" s="64">
        <v>2</v>
      </c>
      <c r="K40" s="64">
        <v>22</v>
      </c>
      <c r="L40" s="81">
        <v>193125</v>
      </c>
      <c r="M40" s="82">
        <v>44484</v>
      </c>
      <c r="N40" s="82">
        <v>44603</v>
      </c>
      <c r="O40" s="82">
        <v>44603</v>
      </c>
      <c r="P40" s="64" t="s">
        <v>399</v>
      </c>
      <c r="Q40" s="64" t="s">
        <v>252</v>
      </c>
      <c r="R40" s="64" t="s">
        <v>400</v>
      </c>
      <c r="S40" s="64" t="s">
        <v>401</v>
      </c>
      <c r="T40" s="64" t="s">
        <v>402</v>
      </c>
      <c r="U40" s="64"/>
      <c r="V40" s="64"/>
      <c r="W40" s="64"/>
      <c r="X40" s="64"/>
      <c r="Y40" s="64" t="s">
        <v>317</v>
      </c>
      <c r="Z40" s="64" t="s">
        <v>318</v>
      </c>
      <c r="AA40" s="64" t="s">
        <v>319</v>
      </c>
      <c r="AB40" s="64" t="s">
        <v>320</v>
      </c>
      <c r="AC40" s="64" t="s">
        <v>357</v>
      </c>
      <c r="AD40" s="64" t="s">
        <v>403</v>
      </c>
      <c r="AE40" s="64"/>
      <c r="AF40" s="64"/>
    </row>
    <row r="41" spans="1:33" ht="12.75" customHeight="1" x14ac:dyDescent="0.25">
      <c r="A41" s="64" t="s">
        <v>341</v>
      </c>
      <c r="B41" s="64" t="s">
        <v>378</v>
      </c>
      <c r="C41" s="64" t="s">
        <v>308</v>
      </c>
      <c r="D41" s="64"/>
      <c r="E41" s="64" t="s">
        <v>379</v>
      </c>
      <c r="F41" s="64"/>
      <c r="G41" s="64">
        <v>10001697</v>
      </c>
      <c r="H41" s="64">
        <v>18927285</v>
      </c>
      <c r="I41" s="64" t="s">
        <v>380</v>
      </c>
      <c r="J41" s="64">
        <v>2</v>
      </c>
      <c r="K41" s="64">
        <v>22</v>
      </c>
      <c r="L41" s="81">
        <v>50000</v>
      </c>
      <c r="M41" s="82">
        <v>44620</v>
      </c>
      <c r="N41" s="82">
        <v>44620</v>
      </c>
      <c r="O41" s="82">
        <v>44608</v>
      </c>
      <c r="P41" s="64" t="s">
        <v>382</v>
      </c>
      <c r="Q41" s="64" t="s">
        <v>404</v>
      </c>
      <c r="R41" s="64"/>
      <c r="S41" s="64">
        <v>0</v>
      </c>
      <c r="T41" s="64" t="s">
        <v>362</v>
      </c>
      <c r="U41" s="64"/>
      <c r="V41" s="64"/>
      <c r="W41" s="64"/>
      <c r="X41" s="64"/>
      <c r="Y41" s="64" t="s">
        <v>317</v>
      </c>
      <c r="Z41" s="64" t="s">
        <v>318</v>
      </c>
      <c r="AA41" s="64" t="s">
        <v>405</v>
      </c>
      <c r="AB41" s="64" t="s">
        <v>320</v>
      </c>
      <c r="AC41" s="64" t="s">
        <v>386</v>
      </c>
      <c r="AD41" s="64" t="s">
        <v>381</v>
      </c>
      <c r="AE41" s="64"/>
      <c r="AF41" s="64"/>
    </row>
    <row r="42" spans="1:33" ht="12.75" customHeight="1" x14ac:dyDescent="0.25">
      <c r="A42" s="83" t="s">
        <v>341</v>
      </c>
      <c r="B42" s="83" t="s">
        <v>378</v>
      </c>
      <c r="C42" s="83" t="s">
        <v>308</v>
      </c>
      <c r="D42" s="83"/>
      <c r="E42" s="83" t="s">
        <v>379</v>
      </c>
      <c r="F42" s="83"/>
      <c r="G42" s="83">
        <v>10001697</v>
      </c>
      <c r="H42" s="83">
        <v>18927285</v>
      </c>
      <c r="I42" s="83" t="s">
        <v>380</v>
      </c>
      <c r="J42" s="83">
        <v>2</v>
      </c>
      <c r="K42" s="83">
        <v>22</v>
      </c>
      <c r="L42" s="84">
        <v>120000</v>
      </c>
      <c r="M42" s="85">
        <v>44620</v>
      </c>
      <c r="N42" s="85">
        <v>44620</v>
      </c>
      <c r="O42" s="85">
        <v>44608</v>
      </c>
      <c r="P42" s="83" t="s">
        <v>388</v>
      </c>
      <c r="Q42" s="83" t="s">
        <v>404</v>
      </c>
      <c r="R42" s="83"/>
      <c r="S42" s="83">
        <v>0</v>
      </c>
      <c r="T42" s="83" t="s">
        <v>362</v>
      </c>
      <c r="U42" s="83"/>
      <c r="V42" s="83"/>
      <c r="W42" s="83"/>
      <c r="X42" s="83"/>
      <c r="Y42" s="83" t="s">
        <v>317</v>
      </c>
      <c r="Z42" s="83" t="s">
        <v>318</v>
      </c>
      <c r="AA42" s="83" t="s">
        <v>405</v>
      </c>
      <c r="AB42" s="83" t="s">
        <v>320</v>
      </c>
      <c r="AC42" s="83" t="s">
        <v>386</v>
      </c>
      <c r="AD42" s="83" t="s">
        <v>387</v>
      </c>
      <c r="AE42" s="83"/>
      <c r="AF42" s="83"/>
    </row>
    <row r="43" spans="1:33" ht="12.75" customHeight="1" x14ac:dyDescent="0.25">
      <c r="A43" s="86" t="s">
        <v>391</v>
      </c>
      <c r="B43" s="86"/>
      <c r="C43" s="86"/>
      <c r="D43" s="86"/>
      <c r="E43" s="86"/>
      <c r="F43" s="86"/>
      <c r="G43" s="86"/>
      <c r="H43" s="86"/>
      <c r="I43" s="86"/>
      <c r="J43" s="86"/>
      <c r="K43" s="86"/>
      <c r="L43" s="87">
        <v>453181.25</v>
      </c>
      <c r="M43" s="86"/>
      <c r="N43" s="86"/>
      <c r="O43" s="86"/>
      <c r="P43" s="86"/>
      <c r="Q43" s="86"/>
      <c r="R43" s="86"/>
      <c r="S43" s="86"/>
      <c r="T43" s="86"/>
      <c r="U43" s="86"/>
      <c r="V43" s="86"/>
      <c r="W43" s="86"/>
      <c r="X43" s="86"/>
      <c r="Y43" s="86"/>
      <c r="Z43" s="86"/>
      <c r="AA43" s="86"/>
      <c r="AB43" s="86"/>
      <c r="AC43" s="86"/>
      <c r="AD43" s="86"/>
      <c r="AE43" s="86"/>
      <c r="AF43" s="86"/>
    </row>
    <row r="45" spans="1:33" ht="31.5" x14ac:dyDescent="0.25">
      <c r="A45" s="80" t="s">
        <v>276</v>
      </c>
      <c r="B45" s="80" t="s">
        <v>274</v>
      </c>
      <c r="C45" s="80" t="s">
        <v>277</v>
      </c>
      <c r="D45" s="80" t="s">
        <v>278</v>
      </c>
      <c r="E45" s="80" t="s">
        <v>279</v>
      </c>
      <c r="F45" s="80" t="s">
        <v>280</v>
      </c>
      <c r="G45" s="80" t="s">
        <v>281</v>
      </c>
      <c r="H45" s="80" t="s">
        <v>282</v>
      </c>
      <c r="I45" s="80" t="s">
        <v>283</v>
      </c>
      <c r="J45" s="80" t="s">
        <v>284</v>
      </c>
      <c r="K45" s="80" t="s">
        <v>285</v>
      </c>
      <c r="L45" s="80" t="s">
        <v>286</v>
      </c>
      <c r="M45" s="80" t="s">
        <v>288</v>
      </c>
      <c r="N45" s="80" t="s">
        <v>9</v>
      </c>
      <c r="O45" s="80" t="s">
        <v>289</v>
      </c>
      <c r="P45" s="80" t="s">
        <v>290</v>
      </c>
      <c r="Q45" s="80" t="s">
        <v>291</v>
      </c>
      <c r="R45" s="80" t="s">
        <v>292</v>
      </c>
      <c r="S45" s="80" t="s">
        <v>293</v>
      </c>
      <c r="T45" s="80" t="s">
        <v>294</v>
      </c>
      <c r="U45" s="80" t="s">
        <v>295</v>
      </c>
      <c r="V45" s="80" t="s">
        <v>296</v>
      </c>
      <c r="W45" s="80" t="s">
        <v>297</v>
      </c>
      <c r="X45" s="80" t="s">
        <v>298</v>
      </c>
      <c r="Y45" s="80" t="s">
        <v>299</v>
      </c>
      <c r="Z45" s="80" t="s">
        <v>300</v>
      </c>
      <c r="AA45" s="80" t="s">
        <v>301</v>
      </c>
      <c r="AB45" s="80" t="s">
        <v>302</v>
      </c>
      <c r="AC45" s="80" t="s">
        <v>303</v>
      </c>
      <c r="AD45" s="80" t="s">
        <v>287</v>
      </c>
      <c r="AE45" s="80" t="s">
        <v>304</v>
      </c>
      <c r="AF45" s="80" t="s">
        <v>305</v>
      </c>
    </row>
    <row r="46" spans="1:33" ht="12.75" customHeight="1" x14ac:dyDescent="0.25">
      <c r="A46" s="64" t="s">
        <v>306</v>
      </c>
      <c r="B46" s="64" t="s">
        <v>307</v>
      </c>
      <c r="C46" s="64" t="s">
        <v>308</v>
      </c>
      <c r="D46" s="64"/>
      <c r="E46" s="64" t="s">
        <v>309</v>
      </c>
      <c r="F46" s="64"/>
      <c r="G46" s="64">
        <v>10016930</v>
      </c>
      <c r="H46" s="64">
        <v>1430181</v>
      </c>
      <c r="I46" s="64" t="s">
        <v>310</v>
      </c>
      <c r="J46" s="64">
        <v>3</v>
      </c>
      <c r="K46" s="64">
        <v>22</v>
      </c>
      <c r="L46" s="81">
        <v>-4256.1000000000004</v>
      </c>
      <c r="M46" s="82">
        <v>44609</v>
      </c>
      <c r="N46" s="82">
        <v>44644</v>
      </c>
      <c r="O46" s="82">
        <v>44644</v>
      </c>
      <c r="P46" s="64" t="s">
        <v>200</v>
      </c>
      <c r="Q46" s="64" t="s">
        <v>329</v>
      </c>
      <c r="R46" s="64" t="s">
        <v>406</v>
      </c>
      <c r="S46" s="64" t="s">
        <v>331</v>
      </c>
      <c r="T46" s="64" t="s">
        <v>332</v>
      </c>
      <c r="U46" s="64"/>
      <c r="V46" s="64"/>
      <c r="W46" s="64"/>
      <c r="X46" s="64"/>
      <c r="Y46" s="64" t="s">
        <v>317</v>
      </c>
      <c r="Z46" s="64" t="s">
        <v>318</v>
      </c>
      <c r="AA46" s="64" t="s">
        <v>319</v>
      </c>
      <c r="AB46" s="64" t="s">
        <v>320</v>
      </c>
      <c r="AC46" s="64" t="s">
        <v>321</v>
      </c>
      <c r="AD46" s="64" t="s">
        <v>327</v>
      </c>
      <c r="AE46" s="64"/>
      <c r="AF46" s="64"/>
    </row>
    <row r="47" spans="1:33" ht="12.75" customHeight="1" x14ac:dyDescent="0.25">
      <c r="A47" s="64" t="s">
        <v>306</v>
      </c>
      <c r="B47" s="64" t="s">
        <v>307</v>
      </c>
      <c r="C47" s="64" t="s">
        <v>308</v>
      </c>
      <c r="D47" s="64"/>
      <c r="E47" s="64" t="s">
        <v>309</v>
      </c>
      <c r="F47" s="64"/>
      <c r="G47" s="64">
        <v>10016930</v>
      </c>
      <c r="H47" s="64">
        <v>1430181</v>
      </c>
      <c r="I47" s="64" t="s">
        <v>310</v>
      </c>
      <c r="J47" s="64">
        <v>3</v>
      </c>
      <c r="K47" s="64">
        <v>22</v>
      </c>
      <c r="L47" s="81">
        <v>100000</v>
      </c>
      <c r="M47" s="82">
        <v>44609</v>
      </c>
      <c r="N47" s="82">
        <v>44644</v>
      </c>
      <c r="O47" s="82">
        <v>44644</v>
      </c>
      <c r="P47" s="64" t="s">
        <v>328</v>
      </c>
      <c r="Q47" s="64" t="s">
        <v>329</v>
      </c>
      <c r="R47" s="64" t="s">
        <v>406</v>
      </c>
      <c r="S47" s="64" t="s">
        <v>331</v>
      </c>
      <c r="T47" s="64" t="s">
        <v>332</v>
      </c>
      <c r="U47" s="64"/>
      <c r="V47" s="64"/>
      <c r="W47" s="64"/>
      <c r="X47" s="64"/>
      <c r="Y47" s="64" t="s">
        <v>317</v>
      </c>
      <c r="Z47" s="64" t="s">
        <v>318</v>
      </c>
      <c r="AA47" s="64" t="s">
        <v>319</v>
      </c>
      <c r="AB47" s="64" t="s">
        <v>320</v>
      </c>
      <c r="AC47" s="64" t="s">
        <v>321</v>
      </c>
      <c r="AD47" s="64" t="s">
        <v>327</v>
      </c>
      <c r="AE47" s="64"/>
      <c r="AF47" s="64"/>
    </row>
    <row r="48" spans="1:33" ht="12.75" customHeight="1" x14ac:dyDescent="0.25">
      <c r="A48" s="64" t="s">
        <v>306</v>
      </c>
      <c r="B48" s="64" t="s">
        <v>307</v>
      </c>
      <c r="C48" s="64" t="s">
        <v>308</v>
      </c>
      <c r="D48" s="64"/>
      <c r="E48" s="64" t="s">
        <v>379</v>
      </c>
      <c r="F48" s="64"/>
      <c r="G48" s="64">
        <v>10003975</v>
      </c>
      <c r="H48" s="64">
        <v>18955659</v>
      </c>
      <c r="I48" s="64" t="s">
        <v>380</v>
      </c>
      <c r="J48" s="64">
        <v>3</v>
      </c>
      <c r="K48" s="64">
        <v>22</v>
      </c>
      <c r="L48" s="81">
        <v>-750000</v>
      </c>
      <c r="M48" s="82">
        <v>44651</v>
      </c>
      <c r="N48" s="82">
        <v>44651</v>
      </c>
      <c r="O48" s="82">
        <v>44615</v>
      </c>
      <c r="P48" s="64" t="s">
        <v>407</v>
      </c>
      <c r="Q48" s="64" t="s">
        <v>408</v>
      </c>
      <c r="R48" s="64"/>
      <c r="S48" s="64">
        <v>0</v>
      </c>
      <c r="T48" s="64" t="s">
        <v>332</v>
      </c>
      <c r="U48" s="64"/>
      <c r="V48" s="64"/>
      <c r="W48" s="64" t="s">
        <v>394</v>
      </c>
      <c r="X48" s="64"/>
      <c r="Y48" s="64" t="s">
        <v>317</v>
      </c>
      <c r="Z48" s="64" t="s">
        <v>318</v>
      </c>
      <c r="AA48" s="64" t="s">
        <v>409</v>
      </c>
      <c r="AB48" s="64" t="s">
        <v>320</v>
      </c>
      <c r="AC48" s="64" t="s">
        <v>321</v>
      </c>
      <c r="AD48" s="64" t="s">
        <v>327</v>
      </c>
      <c r="AE48" s="64"/>
      <c r="AF48" s="64"/>
    </row>
    <row r="49" spans="1:32" ht="12.75" customHeight="1" x14ac:dyDescent="0.25">
      <c r="A49" s="64" t="s">
        <v>306</v>
      </c>
      <c r="B49" s="64" t="s">
        <v>307</v>
      </c>
      <c r="C49" s="64" t="s">
        <v>308</v>
      </c>
      <c r="D49" s="64"/>
      <c r="E49" s="64" t="s">
        <v>379</v>
      </c>
      <c r="F49" s="64"/>
      <c r="G49" s="64">
        <v>10003975</v>
      </c>
      <c r="H49" s="64">
        <v>18955659</v>
      </c>
      <c r="I49" s="64" t="s">
        <v>380</v>
      </c>
      <c r="J49" s="64">
        <v>3</v>
      </c>
      <c r="K49" s="64">
        <v>22</v>
      </c>
      <c r="L49" s="81">
        <v>-885520.16</v>
      </c>
      <c r="M49" s="82">
        <v>44651</v>
      </c>
      <c r="N49" s="82">
        <v>44651</v>
      </c>
      <c r="O49" s="82">
        <v>44615</v>
      </c>
      <c r="P49" s="64" t="s">
        <v>410</v>
      </c>
      <c r="Q49" s="64" t="s">
        <v>408</v>
      </c>
      <c r="R49" s="64"/>
      <c r="S49" s="64">
        <v>0</v>
      </c>
      <c r="T49" s="64" t="s">
        <v>316</v>
      </c>
      <c r="U49" s="64"/>
      <c r="V49" s="64"/>
      <c r="W49" s="64" t="s">
        <v>394</v>
      </c>
      <c r="X49" s="64"/>
      <c r="Y49" s="64" t="s">
        <v>317</v>
      </c>
      <c r="Z49" s="64" t="s">
        <v>318</v>
      </c>
      <c r="AA49" s="64" t="s">
        <v>409</v>
      </c>
      <c r="AB49" s="64" t="s">
        <v>320</v>
      </c>
      <c r="AC49" s="64" t="s">
        <v>321</v>
      </c>
      <c r="AD49" s="64" t="s">
        <v>311</v>
      </c>
      <c r="AE49" s="64"/>
      <c r="AF49" s="64"/>
    </row>
    <row r="50" spans="1:32" ht="12.75" customHeight="1" x14ac:dyDescent="0.25">
      <c r="A50" s="64" t="s">
        <v>306</v>
      </c>
      <c r="B50" s="64" t="s">
        <v>307</v>
      </c>
      <c r="C50" s="64" t="s">
        <v>308</v>
      </c>
      <c r="D50" s="64"/>
      <c r="E50" s="64" t="s">
        <v>379</v>
      </c>
      <c r="F50" s="64"/>
      <c r="G50" s="64">
        <v>10005784</v>
      </c>
      <c r="H50" s="64">
        <v>18958057</v>
      </c>
      <c r="I50" s="64" t="s">
        <v>380</v>
      </c>
      <c r="J50" s="64">
        <v>3</v>
      </c>
      <c r="K50" s="64">
        <v>22</v>
      </c>
      <c r="L50" s="81">
        <v>500000</v>
      </c>
      <c r="M50" s="82">
        <v>44651</v>
      </c>
      <c r="N50" s="82">
        <v>44651</v>
      </c>
      <c r="O50" s="82">
        <v>44621</v>
      </c>
      <c r="P50" s="64" t="s">
        <v>411</v>
      </c>
      <c r="Q50" s="64" t="s">
        <v>412</v>
      </c>
      <c r="R50" s="64"/>
      <c r="S50" s="64">
        <v>0</v>
      </c>
      <c r="T50" s="64" t="s">
        <v>332</v>
      </c>
      <c r="U50" s="64"/>
      <c r="V50" s="64"/>
      <c r="W50" s="64" t="s">
        <v>394</v>
      </c>
      <c r="X50" s="64"/>
      <c r="Y50" s="64" t="s">
        <v>317</v>
      </c>
      <c r="Z50" s="64" t="s">
        <v>318</v>
      </c>
      <c r="AA50" s="64" t="s">
        <v>409</v>
      </c>
      <c r="AB50" s="64" t="s">
        <v>413</v>
      </c>
      <c r="AC50" s="64" t="s">
        <v>321</v>
      </c>
      <c r="AD50" s="64" t="s">
        <v>327</v>
      </c>
      <c r="AE50" s="64"/>
      <c r="AF50" s="64"/>
    </row>
    <row r="51" spans="1:32" ht="12.75" customHeight="1" x14ac:dyDescent="0.25">
      <c r="A51" s="64" t="s">
        <v>341</v>
      </c>
      <c r="B51" s="64" t="s">
        <v>414</v>
      </c>
      <c r="C51" s="64" t="s">
        <v>308</v>
      </c>
      <c r="D51" s="64"/>
      <c r="E51" s="64" t="s">
        <v>309</v>
      </c>
      <c r="F51" s="64"/>
      <c r="G51" s="64">
        <v>10012476</v>
      </c>
      <c r="H51" s="64">
        <v>1429085</v>
      </c>
      <c r="I51" s="64" t="s">
        <v>310</v>
      </c>
      <c r="J51" s="64">
        <v>3</v>
      </c>
      <c r="K51" s="64">
        <v>22</v>
      </c>
      <c r="L51" s="81">
        <v>476431.06</v>
      </c>
      <c r="M51" s="82">
        <v>44429</v>
      </c>
      <c r="N51" s="82">
        <v>44634</v>
      </c>
      <c r="O51" s="82">
        <v>44634</v>
      </c>
      <c r="P51" s="64" t="s">
        <v>415</v>
      </c>
      <c r="Q51" s="64" t="s">
        <v>20</v>
      </c>
      <c r="R51" s="64" t="s">
        <v>416</v>
      </c>
      <c r="S51" s="64" t="s">
        <v>417</v>
      </c>
      <c r="T51" s="64" t="s">
        <v>418</v>
      </c>
      <c r="U51" s="64"/>
      <c r="V51" s="64"/>
      <c r="W51" s="64"/>
      <c r="X51" s="64"/>
      <c r="Y51" s="64" t="s">
        <v>317</v>
      </c>
      <c r="Z51" s="64" t="s">
        <v>318</v>
      </c>
      <c r="AA51" s="64" t="s">
        <v>319</v>
      </c>
      <c r="AB51" s="64" t="s">
        <v>320</v>
      </c>
      <c r="AC51" s="64" t="s">
        <v>419</v>
      </c>
      <c r="AD51" s="64" t="s">
        <v>420</v>
      </c>
      <c r="AE51" s="64"/>
      <c r="AF51" s="64"/>
    </row>
    <row r="52" spans="1:32" ht="12.75" customHeight="1" x14ac:dyDescent="0.25">
      <c r="A52" s="64" t="s">
        <v>341</v>
      </c>
      <c r="B52" s="64" t="s">
        <v>414</v>
      </c>
      <c r="C52" s="64" t="s">
        <v>308</v>
      </c>
      <c r="D52" s="64"/>
      <c r="E52" s="64" t="s">
        <v>379</v>
      </c>
      <c r="F52" s="64"/>
      <c r="G52" s="64">
        <v>10002700</v>
      </c>
      <c r="H52" s="64">
        <v>18951541</v>
      </c>
      <c r="I52" s="64" t="s">
        <v>380</v>
      </c>
      <c r="J52" s="64">
        <v>3</v>
      </c>
      <c r="K52" s="64">
        <v>22</v>
      </c>
      <c r="L52" s="81">
        <v>-366941.67</v>
      </c>
      <c r="M52" s="82">
        <v>44651</v>
      </c>
      <c r="N52" s="82">
        <v>44651</v>
      </c>
      <c r="O52" s="82">
        <v>44610</v>
      </c>
      <c r="P52" s="64" t="s">
        <v>421</v>
      </c>
      <c r="Q52" s="64" t="s">
        <v>422</v>
      </c>
      <c r="R52" s="64"/>
      <c r="S52" s="64">
        <v>0</v>
      </c>
      <c r="T52" s="64" t="s">
        <v>423</v>
      </c>
      <c r="U52" s="64"/>
      <c r="V52" s="64"/>
      <c r="W52" s="64" t="s">
        <v>394</v>
      </c>
      <c r="X52" s="64"/>
      <c r="Y52" s="64" t="s">
        <v>317</v>
      </c>
      <c r="Z52" s="64" t="s">
        <v>318</v>
      </c>
      <c r="AA52" s="64" t="s">
        <v>424</v>
      </c>
      <c r="AB52" s="64" t="s">
        <v>320</v>
      </c>
      <c r="AC52" s="64" t="s">
        <v>419</v>
      </c>
      <c r="AD52" s="64" t="s">
        <v>425</v>
      </c>
      <c r="AE52" s="64"/>
      <c r="AF52" s="64"/>
    </row>
    <row r="53" spans="1:32" ht="12.75" customHeight="1" x14ac:dyDescent="0.25">
      <c r="A53" s="64" t="s">
        <v>341</v>
      </c>
      <c r="B53" s="64" t="s">
        <v>350</v>
      </c>
      <c r="C53" s="64" t="s">
        <v>308</v>
      </c>
      <c r="D53" s="64"/>
      <c r="E53" s="64" t="s">
        <v>309</v>
      </c>
      <c r="F53" s="64"/>
      <c r="G53" s="64">
        <v>10006164</v>
      </c>
      <c r="H53" s="64">
        <v>1426124</v>
      </c>
      <c r="I53" s="64" t="s">
        <v>310</v>
      </c>
      <c r="J53" s="64">
        <v>3</v>
      </c>
      <c r="K53" s="64">
        <v>22</v>
      </c>
      <c r="L53" s="81">
        <v>4681053.4000000004</v>
      </c>
      <c r="M53" s="82">
        <v>44580</v>
      </c>
      <c r="N53" s="82">
        <v>44622</v>
      </c>
      <c r="O53" s="82">
        <v>44622</v>
      </c>
      <c r="P53" s="64" t="s">
        <v>426</v>
      </c>
      <c r="Q53" s="64" t="s">
        <v>217</v>
      </c>
      <c r="R53" s="64" t="s">
        <v>427</v>
      </c>
      <c r="S53" s="64" t="s">
        <v>428</v>
      </c>
      <c r="T53" s="64" t="s">
        <v>362</v>
      </c>
      <c r="U53" s="64"/>
      <c r="V53" s="64"/>
      <c r="W53" s="64"/>
      <c r="X53" s="64"/>
      <c r="Y53" s="64" t="s">
        <v>317</v>
      </c>
      <c r="Z53" s="64" t="s">
        <v>318</v>
      </c>
      <c r="AA53" s="64" t="s">
        <v>319</v>
      </c>
      <c r="AB53" s="64" t="s">
        <v>364</v>
      </c>
      <c r="AC53" s="64" t="s">
        <v>357</v>
      </c>
      <c r="AD53" s="64" t="s">
        <v>429</v>
      </c>
      <c r="AE53" s="64"/>
      <c r="AF53" s="64"/>
    </row>
    <row r="54" spans="1:32" ht="12.75" customHeight="1" x14ac:dyDescent="0.25">
      <c r="A54" s="64" t="s">
        <v>341</v>
      </c>
      <c r="B54" s="64" t="s">
        <v>350</v>
      </c>
      <c r="C54" s="64" t="s">
        <v>308</v>
      </c>
      <c r="D54" s="64"/>
      <c r="E54" s="64" t="s">
        <v>309</v>
      </c>
      <c r="F54" s="64" t="s">
        <v>309</v>
      </c>
      <c r="G54" s="64">
        <v>9985401</v>
      </c>
      <c r="H54" s="64">
        <v>1421114</v>
      </c>
      <c r="I54" s="64" t="s">
        <v>310</v>
      </c>
      <c r="J54" s="64">
        <v>3</v>
      </c>
      <c r="K54" s="64">
        <v>22</v>
      </c>
      <c r="L54" s="81">
        <v>-498753.97</v>
      </c>
      <c r="M54" s="82">
        <v>44379</v>
      </c>
      <c r="N54" s="82">
        <v>44635</v>
      </c>
      <c r="O54" s="82">
        <v>44571</v>
      </c>
      <c r="P54" s="64" t="s">
        <v>352</v>
      </c>
      <c r="Q54" s="64" t="s">
        <v>353</v>
      </c>
      <c r="R54" s="64" t="s">
        <v>354</v>
      </c>
      <c r="S54" s="64" t="s">
        <v>355</v>
      </c>
      <c r="T54" s="64" t="s">
        <v>356</v>
      </c>
      <c r="U54" s="64"/>
      <c r="V54" s="64"/>
      <c r="W54" s="64"/>
      <c r="X54" s="64"/>
      <c r="Y54" s="64" t="s">
        <v>317</v>
      </c>
      <c r="Z54" s="64" t="s">
        <v>318</v>
      </c>
      <c r="AA54" s="64" t="s">
        <v>319</v>
      </c>
      <c r="AB54" s="64" t="s">
        <v>398</v>
      </c>
      <c r="AC54" s="64" t="s">
        <v>357</v>
      </c>
      <c r="AD54" s="64" t="s">
        <v>351</v>
      </c>
      <c r="AE54" s="64"/>
      <c r="AF54" s="64"/>
    </row>
    <row r="55" spans="1:32" ht="12.75" customHeight="1" x14ac:dyDescent="0.25">
      <c r="A55" s="64" t="s">
        <v>341</v>
      </c>
      <c r="B55" s="64" t="s">
        <v>350</v>
      </c>
      <c r="C55" s="64" t="s">
        <v>308</v>
      </c>
      <c r="D55" s="64"/>
      <c r="E55" s="64" t="s">
        <v>309</v>
      </c>
      <c r="F55" s="64"/>
      <c r="G55" s="64">
        <v>10014182</v>
      </c>
      <c r="H55" s="64">
        <v>1429419</v>
      </c>
      <c r="I55" s="64" t="s">
        <v>310</v>
      </c>
      <c r="J55" s="64">
        <v>3</v>
      </c>
      <c r="K55" s="64">
        <v>22</v>
      </c>
      <c r="L55" s="81">
        <v>309799.38</v>
      </c>
      <c r="M55" s="82">
        <v>44379</v>
      </c>
      <c r="N55" s="82">
        <v>44637</v>
      </c>
      <c r="O55" s="82">
        <v>44637</v>
      </c>
      <c r="P55" s="64" t="s">
        <v>352</v>
      </c>
      <c r="Q55" s="64" t="s">
        <v>353</v>
      </c>
      <c r="R55" s="64" t="s">
        <v>430</v>
      </c>
      <c r="S55" s="64" t="s">
        <v>355</v>
      </c>
      <c r="T55" s="64" t="s">
        <v>356</v>
      </c>
      <c r="U55" s="64"/>
      <c r="V55" s="64"/>
      <c r="W55" s="64"/>
      <c r="X55" s="64"/>
      <c r="Y55" s="64" t="s">
        <v>317</v>
      </c>
      <c r="Z55" s="64" t="s">
        <v>318</v>
      </c>
      <c r="AA55" s="64" t="s">
        <v>319</v>
      </c>
      <c r="AB55" s="64" t="s">
        <v>320</v>
      </c>
      <c r="AC55" s="64" t="s">
        <v>357</v>
      </c>
      <c r="AD55" s="64" t="s">
        <v>351</v>
      </c>
      <c r="AE55" s="64"/>
      <c r="AF55" s="64"/>
    </row>
    <row r="56" spans="1:32" ht="12.75" customHeight="1" x14ac:dyDescent="0.25">
      <c r="A56" s="64" t="s">
        <v>341</v>
      </c>
      <c r="B56" s="64" t="s">
        <v>350</v>
      </c>
      <c r="C56" s="64" t="s">
        <v>308</v>
      </c>
      <c r="D56" s="64"/>
      <c r="E56" s="64" t="s">
        <v>309</v>
      </c>
      <c r="F56" s="64"/>
      <c r="G56" s="64">
        <v>10018241</v>
      </c>
      <c r="H56" s="64">
        <v>1430584</v>
      </c>
      <c r="I56" s="64" t="s">
        <v>310</v>
      </c>
      <c r="J56" s="64">
        <v>3</v>
      </c>
      <c r="K56" s="64">
        <v>22</v>
      </c>
      <c r="L56" s="81">
        <v>462777.84</v>
      </c>
      <c r="M56" s="82">
        <v>44622</v>
      </c>
      <c r="N56" s="82">
        <v>44645</v>
      </c>
      <c r="O56" s="82">
        <v>44645</v>
      </c>
      <c r="P56" s="64" t="s">
        <v>431</v>
      </c>
      <c r="Q56" s="64" t="s">
        <v>243</v>
      </c>
      <c r="R56" s="64" t="s">
        <v>432</v>
      </c>
      <c r="S56" s="64" t="s">
        <v>433</v>
      </c>
      <c r="T56" s="64" t="s">
        <v>362</v>
      </c>
      <c r="U56" s="64"/>
      <c r="V56" s="64"/>
      <c r="W56" s="64"/>
      <c r="X56" s="64"/>
      <c r="Y56" s="64" t="s">
        <v>317</v>
      </c>
      <c r="Z56" s="64" t="s">
        <v>318</v>
      </c>
      <c r="AA56" s="64" t="s">
        <v>319</v>
      </c>
      <c r="AB56" s="64" t="s">
        <v>320</v>
      </c>
      <c r="AC56" s="64" t="s">
        <v>357</v>
      </c>
      <c r="AD56" s="64" t="s">
        <v>434</v>
      </c>
      <c r="AE56" s="64"/>
      <c r="AF56" s="64"/>
    </row>
    <row r="57" spans="1:32" ht="12.75" customHeight="1" x14ac:dyDescent="0.25">
      <c r="A57" s="64" t="s">
        <v>341</v>
      </c>
      <c r="B57" s="64" t="s">
        <v>435</v>
      </c>
      <c r="C57" s="64" t="s">
        <v>308</v>
      </c>
      <c r="D57" s="64"/>
      <c r="E57" s="64" t="s">
        <v>379</v>
      </c>
      <c r="F57" s="64"/>
      <c r="G57" s="64">
        <v>10002700</v>
      </c>
      <c r="H57" s="64">
        <v>18951541</v>
      </c>
      <c r="I57" s="64" t="s">
        <v>380</v>
      </c>
      <c r="J57" s="64">
        <v>3</v>
      </c>
      <c r="K57" s="64">
        <v>22</v>
      </c>
      <c r="L57" s="81">
        <v>366941.67</v>
      </c>
      <c r="M57" s="82">
        <v>44651</v>
      </c>
      <c r="N57" s="82">
        <v>44651</v>
      </c>
      <c r="O57" s="82">
        <v>44610</v>
      </c>
      <c r="P57" s="64" t="s">
        <v>421</v>
      </c>
      <c r="Q57" s="64" t="s">
        <v>422</v>
      </c>
      <c r="R57" s="64"/>
      <c r="S57" s="64">
        <v>0</v>
      </c>
      <c r="T57" s="64" t="s">
        <v>436</v>
      </c>
      <c r="U57" s="64"/>
      <c r="V57" s="64"/>
      <c r="W57" s="64" t="s">
        <v>394</v>
      </c>
      <c r="X57" s="64"/>
      <c r="Y57" s="64" t="s">
        <v>317</v>
      </c>
      <c r="Z57" s="64" t="s">
        <v>318</v>
      </c>
      <c r="AA57" s="64" t="s">
        <v>424</v>
      </c>
      <c r="AB57" s="64" t="s">
        <v>320</v>
      </c>
      <c r="AC57" s="64" t="s">
        <v>437</v>
      </c>
      <c r="AD57" s="64" t="s">
        <v>425</v>
      </c>
      <c r="AE57" s="64"/>
      <c r="AF57" s="64"/>
    </row>
    <row r="58" spans="1:32" ht="12.75" customHeight="1" x14ac:dyDescent="0.25">
      <c r="A58" s="64" t="s">
        <v>438</v>
      </c>
      <c r="B58" s="64" t="s">
        <v>439</v>
      </c>
      <c r="C58" s="64" t="s">
        <v>308</v>
      </c>
      <c r="D58" s="64"/>
      <c r="E58" s="64" t="s">
        <v>309</v>
      </c>
      <c r="F58" s="64"/>
      <c r="G58" s="64">
        <v>10008885</v>
      </c>
      <c r="H58" s="64">
        <v>1426614</v>
      </c>
      <c r="I58" s="64" t="s">
        <v>310</v>
      </c>
      <c r="J58" s="64">
        <v>3</v>
      </c>
      <c r="K58" s="64">
        <v>22</v>
      </c>
      <c r="L58" s="81">
        <v>846108</v>
      </c>
      <c r="M58" s="82">
        <v>44601</v>
      </c>
      <c r="N58" s="82">
        <v>44630</v>
      </c>
      <c r="O58" s="82">
        <v>44630</v>
      </c>
      <c r="P58" s="64" t="s">
        <v>440</v>
      </c>
      <c r="Q58" s="64" t="s">
        <v>57</v>
      </c>
      <c r="R58" s="64" t="s">
        <v>441</v>
      </c>
      <c r="S58" s="64" t="s">
        <v>442</v>
      </c>
      <c r="T58" s="64" t="s">
        <v>443</v>
      </c>
      <c r="U58" s="64"/>
      <c r="V58" s="64"/>
      <c r="W58" s="64"/>
      <c r="X58" s="64"/>
      <c r="Y58" s="64" t="s">
        <v>317</v>
      </c>
      <c r="Z58" s="64" t="s">
        <v>318</v>
      </c>
      <c r="AA58" s="64" t="s">
        <v>319</v>
      </c>
      <c r="AB58" s="64" t="s">
        <v>320</v>
      </c>
      <c r="AC58" s="64" t="s">
        <v>444</v>
      </c>
      <c r="AD58" s="64" t="s">
        <v>445</v>
      </c>
      <c r="AE58" s="64"/>
      <c r="AF58" s="64"/>
    </row>
    <row r="59" spans="1:32" ht="12.75" customHeight="1" x14ac:dyDescent="0.25">
      <c r="A59" s="83" t="s">
        <v>438</v>
      </c>
      <c r="B59" s="83" t="s">
        <v>439</v>
      </c>
      <c r="C59" s="83" t="s">
        <v>308</v>
      </c>
      <c r="D59" s="83"/>
      <c r="E59" s="83" t="s">
        <v>309</v>
      </c>
      <c r="F59" s="83"/>
      <c r="G59" s="83">
        <v>10010704</v>
      </c>
      <c r="H59" s="83">
        <v>1428397</v>
      </c>
      <c r="I59" s="83" t="s">
        <v>310</v>
      </c>
      <c r="J59" s="83">
        <v>3</v>
      </c>
      <c r="K59" s="83">
        <v>22</v>
      </c>
      <c r="L59" s="84">
        <v>846108</v>
      </c>
      <c r="M59" s="85">
        <v>44539</v>
      </c>
      <c r="N59" s="85">
        <v>44630</v>
      </c>
      <c r="O59" s="85">
        <v>44630</v>
      </c>
      <c r="P59" s="83" t="s">
        <v>440</v>
      </c>
      <c r="Q59" s="83" t="s">
        <v>57</v>
      </c>
      <c r="R59" s="83" t="s">
        <v>446</v>
      </c>
      <c r="S59" s="83" t="s">
        <v>442</v>
      </c>
      <c r="T59" s="83" t="s">
        <v>443</v>
      </c>
      <c r="U59" s="83"/>
      <c r="V59" s="83"/>
      <c r="W59" s="83"/>
      <c r="X59" s="83"/>
      <c r="Y59" s="83" t="s">
        <v>317</v>
      </c>
      <c r="Z59" s="83" t="s">
        <v>318</v>
      </c>
      <c r="AA59" s="83" t="s">
        <v>319</v>
      </c>
      <c r="AB59" s="83" t="s">
        <v>320</v>
      </c>
      <c r="AC59" s="83" t="s">
        <v>444</v>
      </c>
      <c r="AD59" s="83" t="s">
        <v>445</v>
      </c>
      <c r="AE59" s="83"/>
      <c r="AF59" s="83"/>
    </row>
    <row r="60" spans="1:32" ht="12.75" customHeight="1" x14ac:dyDescent="0.25">
      <c r="A60" s="86" t="s">
        <v>391</v>
      </c>
      <c r="B60" s="86"/>
      <c r="C60" s="86"/>
      <c r="D60" s="86"/>
      <c r="E60" s="86"/>
      <c r="F60" s="86"/>
      <c r="G60" s="86"/>
      <c r="H60" s="86"/>
      <c r="I60" s="86"/>
      <c r="J60" s="86"/>
      <c r="K60" s="86"/>
      <c r="L60" s="87">
        <v>6083747.4500000002</v>
      </c>
      <c r="M60" s="86"/>
      <c r="N60" s="86"/>
      <c r="O60" s="86"/>
      <c r="P60" s="86"/>
      <c r="Q60" s="86"/>
      <c r="R60" s="86"/>
      <c r="S60" s="86"/>
      <c r="T60" s="86"/>
      <c r="U60" s="86"/>
      <c r="V60" s="86"/>
      <c r="W60" s="86"/>
      <c r="X60" s="86"/>
      <c r="Y60" s="86"/>
      <c r="Z60" s="86"/>
      <c r="AA60" s="86"/>
      <c r="AB60" s="86"/>
      <c r="AC60" s="86"/>
      <c r="AD60" s="86"/>
      <c r="AE60" s="86"/>
      <c r="AF60" s="86"/>
    </row>
    <row r="62" spans="1:32" ht="31.5" x14ac:dyDescent="0.25">
      <c r="A62" s="80" t="s">
        <v>276</v>
      </c>
      <c r="B62" s="80" t="s">
        <v>274</v>
      </c>
      <c r="C62" s="80" t="s">
        <v>277</v>
      </c>
      <c r="D62" s="80" t="s">
        <v>278</v>
      </c>
      <c r="E62" s="80" t="s">
        <v>279</v>
      </c>
      <c r="F62" s="80" t="s">
        <v>280</v>
      </c>
      <c r="G62" s="80" t="s">
        <v>281</v>
      </c>
      <c r="H62" s="80" t="s">
        <v>282</v>
      </c>
      <c r="I62" s="80" t="s">
        <v>283</v>
      </c>
      <c r="J62" s="80" t="s">
        <v>284</v>
      </c>
      <c r="K62" s="80" t="s">
        <v>285</v>
      </c>
      <c r="L62" s="80" t="s">
        <v>286</v>
      </c>
      <c r="M62" s="80" t="s">
        <v>288</v>
      </c>
      <c r="N62" s="80" t="s">
        <v>9</v>
      </c>
      <c r="O62" s="80" t="s">
        <v>289</v>
      </c>
      <c r="P62" s="80" t="s">
        <v>290</v>
      </c>
      <c r="Q62" s="80" t="s">
        <v>291</v>
      </c>
      <c r="R62" s="80" t="s">
        <v>292</v>
      </c>
      <c r="S62" s="80" t="s">
        <v>293</v>
      </c>
      <c r="T62" s="80" t="s">
        <v>294</v>
      </c>
      <c r="U62" s="80" t="s">
        <v>295</v>
      </c>
      <c r="V62" s="80" t="s">
        <v>296</v>
      </c>
      <c r="W62" s="80" t="s">
        <v>297</v>
      </c>
      <c r="X62" s="80" t="s">
        <v>298</v>
      </c>
      <c r="Y62" s="80" t="s">
        <v>299</v>
      </c>
      <c r="Z62" s="80" t="s">
        <v>300</v>
      </c>
      <c r="AA62" s="80" t="s">
        <v>301</v>
      </c>
      <c r="AB62" s="80" t="s">
        <v>302</v>
      </c>
      <c r="AC62" s="80" t="s">
        <v>303</v>
      </c>
      <c r="AD62" s="80" t="s">
        <v>287</v>
      </c>
      <c r="AE62" s="80" t="s">
        <v>304</v>
      </c>
      <c r="AF62" s="80" t="s">
        <v>305</v>
      </c>
    </row>
    <row r="63" spans="1:32" ht="12.75" customHeight="1" x14ac:dyDescent="0.25">
      <c r="A63" s="64" t="s">
        <v>306</v>
      </c>
      <c r="B63" s="64" t="s">
        <v>307</v>
      </c>
      <c r="C63" s="64" t="s">
        <v>308</v>
      </c>
      <c r="D63" s="64"/>
      <c r="E63" s="64" t="s">
        <v>365</v>
      </c>
      <c r="F63" s="64"/>
      <c r="G63" s="64">
        <v>10029088</v>
      </c>
      <c r="H63" s="64">
        <v>3967538</v>
      </c>
      <c r="I63" s="64" t="s">
        <v>366</v>
      </c>
      <c r="J63" s="64">
        <v>4</v>
      </c>
      <c r="K63" s="64">
        <v>22</v>
      </c>
      <c r="L63" s="81">
        <v>4256.1000000000004</v>
      </c>
      <c r="M63" s="82">
        <v>44681</v>
      </c>
      <c r="N63" s="82">
        <v>44674</v>
      </c>
      <c r="O63" s="82">
        <v>44674</v>
      </c>
      <c r="P63" s="64" t="s">
        <v>181</v>
      </c>
      <c r="Q63" s="64" t="s">
        <v>329</v>
      </c>
      <c r="R63" s="64"/>
      <c r="S63" s="64" t="s">
        <v>331</v>
      </c>
      <c r="T63" s="64" t="s">
        <v>447</v>
      </c>
      <c r="U63" s="64"/>
      <c r="V63" s="64"/>
      <c r="W63" s="64"/>
      <c r="X63" s="64"/>
      <c r="Y63" s="64" t="s">
        <v>317</v>
      </c>
      <c r="Z63" s="64" t="s">
        <v>318</v>
      </c>
      <c r="AA63" s="64" t="s">
        <v>320</v>
      </c>
      <c r="AB63" s="64" t="s">
        <v>320</v>
      </c>
      <c r="AC63" s="64" t="s">
        <v>321</v>
      </c>
      <c r="AD63" s="64"/>
      <c r="AE63" s="64"/>
      <c r="AF63" s="64"/>
    </row>
    <row r="64" spans="1:32" ht="12.75" customHeight="1" x14ac:dyDescent="0.25">
      <c r="A64" s="64" t="s">
        <v>341</v>
      </c>
      <c r="B64" s="64" t="s">
        <v>342</v>
      </c>
      <c r="C64" s="64" t="s">
        <v>308</v>
      </c>
      <c r="D64" s="64"/>
      <c r="E64" s="64" t="s">
        <v>309</v>
      </c>
      <c r="F64" s="64"/>
      <c r="G64" s="64">
        <v>10022084</v>
      </c>
      <c r="H64" s="64">
        <v>1431686</v>
      </c>
      <c r="I64" s="64" t="s">
        <v>310</v>
      </c>
      <c r="J64" s="64">
        <v>4</v>
      </c>
      <c r="K64" s="64">
        <v>22</v>
      </c>
      <c r="L64" s="81">
        <v>7647.5</v>
      </c>
      <c r="M64" s="82">
        <v>44643</v>
      </c>
      <c r="N64" s="82">
        <v>44657</v>
      </c>
      <c r="O64" s="82">
        <v>44657</v>
      </c>
      <c r="P64" s="64" t="s">
        <v>344</v>
      </c>
      <c r="Q64" s="64" t="s">
        <v>59</v>
      </c>
      <c r="R64" s="64" t="s">
        <v>448</v>
      </c>
      <c r="S64" s="64" t="s">
        <v>346</v>
      </c>
      <c r="T64" s="64" t="s">
        <v>347</v>
      </c>
      <c r="U64" s="64"/>
      <c r="V64" s="64"/>
      <c r="W64" s="64"/>
      <c r="X64" s="64"/>
      <c r="Y64" s="64" t="s">
        <v>317</v>
      </c>
      <c r="Z64" s="64" t="s">
        <v>318</v>
      </c>
      <c r="AA64" s="64" t="s">
        <v>319</v>
      </c>
      <c r="AB64" s="64" t="s">
        <v>320</v>
      </c>
      <c r="AC64" s="64" t="s">
        <v>348</v>
      </c>
      <c r="AD64" s="64" t="s">
        <v>343</v>
      </c>
      <c r="AE64" s="64"/>
      <c r="AF64" s="64"/>
    </row>
    <row r="65" spans="1:32" ht="12.75" customHeight="1" x14ac:dyDescent="0.25">
      <c r="A65" s="64" t="s">
        <v>341</v>
      </c>
      <c r="B65" s="64" t="s">
        <v>350</v>
      </c>
      <c r="C65" s="64" t="s">
        <v>308</v>
      </c>
      <c r="D65" s="64"/>
      <c r="E65" s="64" t="s">
        <v>379</v>
      </c>
      <c r="F65" s="64"/>
      <c r="G65" s="64">
        <v>10021986</v>
      </c>
      <c r="H65" s="64">
        <v>18965518</v>
      </c>
      <c r="I65" s="64" t="s">
        <v>380</v>
      </c>
      <c r="J65" s="64">
        <v>4</v>
      </c>
      <c r="K65" s="64">
        <v>22</v>
      </c>
      <c r="L65" s="81">
        <v>-521033.32</v>
      </c>
      <c r="M65" s="82">
        <v>44652</v>
      </c>
      <c r="N65" s="82">
        <v>44652</v>
      </c>
      <c r="O65" s="82">
        <v>44657</v>
      </c>
      <c r="P65" s="64" t="s">
        <v>449</v>
      </c>
      <c r="Q65" s="64" t="s">
        <v>450</v>
      </c>
      <c r="R65" s="64"/>
      <c r="S65" s="64">
        <v>0</v>
      </c>
      <c r="T65" s="64" t="s">
        <v>362</v>
      </c>
      <c r="U65" s="64"/>
      <c r="V65" s="64"/>
      <c r="W65" s="64"/>
      <c r="X65" s="64"/>
      <c r="Y65" s="64" t="s">
        <v>317</v>
      </c>
      <c r="Z65" s="64" t="s">
        <v>318</v>
      </c>
      <c r="AA65" s="64" t="s">
        <v>451</v>
      </c>
      <c r="AB65" s="64" t="s">
        <v>320</v>
      </c>
      <c r="AC65" s="64" t="s">
        <v>357</v>
      </c>
      <c r="AD65" s="64" t="s">
        <v>452</v>
      </c>
      <c r="AE65" s="64"/>
      <c r="AF65" s="64"/>
    </row>
    <row r="66" spans="1:32" ht="12.75" customHeight="1" x14ac:dyDescent="0.25">
      <c r="A66" s="64" t="s">
        <v>341</v>
      </c>
      <c r="B66" s="64" t="s">
        <v>350</v>
      </c>
      <c r="C66" s="64" t="s">
        <v>308</v>
      </c>
      <c r="D66" s="64"/>
      <c r="E66" s="64" t="s">
        <v>309</v>
      </c>
      <c r="F66" s="64"/>
      <c r="G66" s="64">
        <v>10020488</v>
      </c>
      <c r="H66" s="64">
        <v>1431084</v>
      </c>
      <c r="I66" s="64" t="s">
        <v>310</v>
      </c>
      <c r="J66" s="64">
        <v>4</v>
      </c>
      <c r="K66" s="64">
        <v>22</v>
      </c>
      <c r="L66" s="81">
        <v>257500</v>
      </c>
      <c r="M66" s="82">
        <v>44630</v>
      </c>
      <c r="N66" s="82">
        <v>44655</v>
      </c>
      <c r="O66" s="82">
        <v>44655</v>
      </c>
      <c r="P66" s="64" t="s">
        <v>453</v>
      </c>
      <c r="Q66" s="64" t="s">
        <v>267</v>
      </c>
      <c r="R66" s="64" t="s">
        <v>454</v>
      </c>
      <c r="S66" s="64" t="s">
        <v>455</v>
      </c>
      <c r="T66" s="64" t="s">
        <v>362</v>
      </c>
      <c r="U66" s="64"/>
      <c r="V66" s="64"/>
      <c r="W66" s="64"/>
      <c r="X66" s="64"/>
      <c r="Y66" s="64" t="s">
        <v>317</v>
      </c>
      <c r="Z66" s="64" t="s">
        <v>318</v>
      </c>
      <c r="AA66" s="64" t="s">
        <v>319</v>
      </c>
      <c r="AB66" s="64" t="s">
        <v>320</v>
      </c>
      <c r="AC66" s="64" t="s">
        <v>357</v>
      </c>
      <c r="AD66" s="64" t="s">
        <v>456</v>
      </c>
      <c r="AE66" s="64"/>
      <c r="AF66" s="64"/>
    </row>
    <row r="67" spans="1:32" ht="12.75" customHeight="1" x14ac:dyDescent="0.25">
      <c r="A67" s="64" t="s">
        <v>341</v>
      </c>
      <c r="B67" s="64" t="s">
        <v>350</v>
      </c>
      <c r="C67" s="64" t="s">
        <v>308</v>
      </c>
      <c r="D67" s="64"/>
      <c r="E67" s="64" t="s">
        <v>309</v>
      </c>
      <c r="F67" s="64"/>
      <c r="G67" s="64">
        <v>10025212</v>
      </c>
      <c r="H67" s="64">
        <v>1432559</v>
      </c>
      <c r="I67" s="64" t="s">
        <v>310</v>
      </c>
      <c r="J67" s="64">
        <v>4</v>
      </c>
      <c r="K67" s="64">
        <v>22</v>
      </c>
      <c r="L67" s="81">
        <v>-640000</v>
      </c>
      <c r="M67" s="82">
        <v>44634</v>
      </c>
      <c r="N67" s="82">
        <v>44664</v>
      </c>
      <c r="O67" s="82">
        <v>44664</v>
      </c>
      <c r="P67" s="64" t="s">
        <v>359</v>
      </c>
      <c r="Q67" s="64" t="s">
        <v>217</v>
      </c>
      <c r="R67" s="64" t="s">
        <v>457</v>
      </c>
      <c r="S67" s="64" t="s">
        <v>428</v>
      </c>
      <c r="T67" s="64" t="s">
        <v>362</v>
      </c>
      <c r="U67" s="64"/>
      <c r="V67" s="64"/>
      <c r="W67" s="64"/>
      <c r="X67" s="64"/>
      <c r="Y67" s="64" t="s">
        <v>317</v>
      </c>
      <c r="Z67" s="64" t="s">
        <v>318</v>
      </c>
      <c r="AA67" s="64" t="s">
        <v>319</v>
      </c>
      <c r="AB67" s="64" t="s">
        <v>320</v>
      </c>
      <c r="AC67" s="64" t="s">
        <v>357</v>
      </c>
      <c r="AD67" s="64" t="s">
        <v>429</v>
      </c>
      <c r="AE67" s="64"/>
      <c r="AF67" s="64"/>
    </row>
    <row r="68" spans="1:32" ht="12.75" customHeight="1" x14ac:dyDescent="0.25">
      <c r="A68" s="64" t="s">
        <v>341</v>
      </c>
      <c r="B68" s="64" t="s">
        <v>350</v>
      </c>
      <c r="C68" s="64" t="s">
        <v>308</v>
      </c>
      <c r="D68" s="64"/>
      <c r="E68" s="64" t="s">
        <v>309</v>
      </c>
      <c r="F68" s="64"/>
      <c r="G68" s="64">
        <v>10025212</v>
      </c>
      <c r="H68" s="64">
        <v>1432559</v>
      </c>
      <c r="I68" s="64" t="s">
        <v>310</v>
      </c>
      <c r="J68" s="64">
        <v>4</v>
      </c>
      <c r="K68" s="64">
        <v>22</v>
      </c>
      <c r="L68" s="81">
        <v>3202315.84</v>
      </c>
      <c r="M68" s="82">
        <v>44634</v>
      </c>
      <c r="N68" s="82">
        <v>44664</v>
      </c>
      <c r="O68" s="82">
        <v>44664</v>
      </c>
      <c r="P68" s="64" t="s">
        <v>426</v>
      </c>
      <c r="Q68" s="64" t="s">
        <v>217</v>
      </c>
      <c r="R68" s="64" t="s">
        <v>457</v>
      </c>
      <c r="S68" s="64" t="s">
        <v>428</v>
      </c>
      <c r="T68" s="64" t="s">
        <v>362</v>
      </c>
      <c r="U68" s="64"/>
      <c r="V68" s="64"/>
      <c r="W68" s="64"/>
      <c r="X68" s="64"/>
      <c r="Y68" s="64" t="s">
        <v>317</v>
      </c>
      <c r="Z68" s="64" t="s">
        <v>318</v>
      </c>
      <c r="AA68" s="64" t="s">
        <v>319</v>
      </c>
      <c r="AB68" s="64" t="s">
        <v>320</v>
      </c>
      <c r="AC68" s="64" t="s">
        <v>357</v>
      </c>
      <c r="AD68" s="64" t="s">
        <v>429</v>
      </c>
      <c r="AE68" s="64"/>
      <c r="AF68" s="64"/>
    </row>
    <row r="69" spans="1:32" ht="12.75" customHeight="1" x14ac:dyDescent="0.25">
      <c r="A69" s="64" t="s">
        <v>341</v>
      </c>
      <c r="B69" s="64" t="s">
        <v>378</v>
      </c>
      <c r="C69" s="64" t="s">
        <v>308</v>
      </c>
      <c r="D69" s="64"/>
      <c r="E69" s="64" t="s">
        <v>379</v>
      </c>
      <c r="F69" s="64"/>
      <c r="G69" s="64">
        <v>10021986</v>
      </c>
      <c r="H69" s="64">
        <v>18965518</v>
      </c>
      <c r="I69" s="64" t="s">
        <v>380</v>
      </c>
      <c r="J69" s="64">
        <v>4</v>
      </c>
      <c r="K69" s="64">
        <v>22</v>
      </c>
      <c r="L69" s="81">
        <v>521033.32</v>
      </c>
      <c r="M69" s="82">
        <v>44652</v>
      </c>
      <c r="N69" s="82">
        <v>44652</v>
      </c>
      <c r="O69" s="82">
        <v>44657</v>
      </c>
      <c r="P69" s="64" t="s">
        <v>449</v>
      </c>
      <c r="Q69" s="64" t="s">
        <v>450</v>
      </c>
      <c r="R69" s="64"/>
      <c r="S69" s="64">
        <v>0</v>
      </c>
      <c r="T69" s="64" t="s">
        <v>362</v>
      </c>
      <c r="U69" s="64"/>
      <c r="V69" s="64"/>
      <c r="W69" s="64"/>
      <c r="X69" s="64"/>
      <c r="Y69" s="64" t="s">
        <v>317</v>
      </c>
      <c r="Z69" s="64" t="s">
        <v>318</v>
      </c>
      <c r="AA69" s="64" t="s">
        <v>451</v>
      </c>
      <c r="AB69" s="64" t="s">
        <v>320</v>
      </c>
      <c r="AC69" s="64" t="s">
        <v>386</v>
      </c>
      <c r="AD69" s="64" t="s">
        <v>452</v>
      </c>
      <c r="AE69" s="64"/>
      <c r="AF69" s="64"/>
    </row>
    <row r="70" spans="1:32" ht="12.75" customHeight="1" x14ac:dyDescent="0.25">
      <c r="A70" s="64" t="s">
        <v>341</v>
      </c>
      <c r="B70" s="64" t="s">
        <v>378</v>
      </c>
      <c r="C70" s="64" t="s">
        <v>308</v>
      </c>
      <c r="D70" s="64"/>
      <c r="E70" s="64" t="s">
        <v>379</v>
      </c>
      <c r="F70" s="64"/>
      <c r="G70" s="64">
        <v>10021986</v>
      </c>
      <c r="H70" s="64">
        <v>18965518</v>
      </c>
      <c r="I70" s="64" t="s">
        <v>380</v>
      </c>
      <c r="J70" s="64">
        <v>4</v>
      </c>
      <c r="K70" s="64">
        <v>22</v>
      </c>
      <c r="L70" s="81">
        <v>0.02</v>
      </c>
      <c r="M70" s="82">
        <v>44652</v>
      </c>
      <c r="N70" s="82">
        <v>44652</v>
      </c>
      <c r="O70" s="82">
        <v>44657</v>
      </c>
      <c r="P70" s="64" t="s">
        <v>449</v>
      </c>
      <c r="Q70" s="64" t="s">
        <v>450</v>
      </c>
      <c r="R70" s="64"/>
      <c r="S70" s="64">
        <v>0</v>
      </c>
      <c r="T70" s="64" t="s">
        <v>362</v>
      </c>
      <c r="U70" s="64"/>
      <c r="V70" s="64"/>
      <c r="W70" s="64"/>
      <c r="X70" s="64"/>
      <c r="Y70" s="64" t="s">
        <v>317</v>
      </c>
      <c r="Z70" s="64" t="s">
        <v>318</v>
      </c>
      <c r="AA70" s="64" t="s">
        <v>451</v>
      </c>
      <c r="AB70" s="64" t="s">
        <v>320</v>
      </c>
      <c r="AC70" s="64" t="s">
        <v>386</v>
      </c>
      <c r="AD70" s="64" t="s">
        <v>452</v>
      </c>
      <c r="AE70" s="64"/>
      <c r="AF70" s="64"/>
    </row>
    <row r="71" spans="1:32" ht="12.75" customHeight="1" x14ac:dyDescent="0.25">
      <c r="A71" s="83" t="s">
        <v>341</v>
      </c>
      <c r="B71" s="83" t="s">
        <v>378</v>
      </c>
      <c r="C71" s="83" t="s">
        <v>308</v>
      </c>
      <c r="D71" s="83"/>
      <c r="E71" s="83" t="s">
        <v>379</v>
      </c>
      <c r="F71" s="83"/>
      <c r="G71" s="83">
        <v>10022005</v>
      </c>
      <c r="H71" s="83">
        <v>18965519</v>
      </c>
      <c r="I71" s="83" t="s">
        <v>380</v>
      </c>
      <c r="J71" s="83">
        <v>4</v>
      </c>
      <c r="K71" s="83">
        <v>22</v>
      </c>
      <c r="L71" s="84">
        <v>0.67</v>
      </c>
      <c r="M71" s="85">
        <v>44652</v>
      </c>
      <c r="N71" s="85">
        <v>44652</v>
      </c>
      <c r="O71" s="85">
        <v>44657</v>
      </c>
      <c r="P71" s="83" t="s">
        <v>449</v>
      </c>
      <c r="Q71" s="83" t="s">
        <v>458</v>
      </c>
      <c r="R71" s="83"/>
      <c r="S71" s="83">
        <v>0</v>
      </c>
      <c r="T71" s="83" t="s">
        <v>362</v>
      </c>
      <c r="U71" s="83"/>
      <c r="V71" s="83"/>
      <c r="W71" s="83"/>
      <c r="X71" s="83"/>
      <c r="Y71" s="83" t="s">
        <v>317</v>
      </c>
      <c r="Z71" s="83" t="s">
        <v>318</v>
      </c>
      <c r="AA71" s="83" t="s">
        <v>451</v>
      </c>
      <c r="AB71" s="83" t="s">
        <v>320</v>
      </c>
      <c r="AC71" s="83" t="s">
        <v>386</v>
      </c>
      <c r="AD71" s="83" t="s">
        <v>459</v>
      </c>
      <c r="AE71" s="83"/>
      <c r="AF71" s="83"/>
    </row>
    <row r="72" spans="1:32" ht="12.75" customHeight="1" x14ac:dyDescent="0.25">
      <c r="A72" s="86" t="s">
        <v>391</v>
      </c>
      <c r="B72" s="86"/>
      <c r="C72" s="86"/>
      <c r="D72" s="86"/>
      <c r="E72" s="86"/>
      <c r="F72" s="86"/>
      <c r="G72" s="86"/>
      <c r="H72" s="86"/>
      <c r="I72" s="86"/>
      <c r="J72" s="86"/>
      <c r="K72" s="86"/>
      <c r="L72" s="87">
        <v>2831720.13</v>
      </c>
      <c r="M72" s="86"/>
      <c r="N72" s="86"/>
      <c r="O72" s="86"/>
      <c r="P72" s="86"/>
      <c r="Q72" s="86"/>
      <c r="R72" s="86"/>
      <c r="S72" s="86"/>
      <c r="T72" s="86"/>
      <c r="U72" s="86"/>
      <c r="V72" s="86"/>
      <c r="W72" s="86"/>
      <c r="X72" s="86"/>
      <c r="Y72" s="86"/>
      <c r="Z72" s="86"/>
      <c r="AA72" s="86"/>
      <c r="AB72" s="86"/>
      <c r="AC72" s="86"/>
      <c r="AD72" s="86"/>
      <c r="AE72" s="86"/>
      <c r="AF72" s="86"/>
    </row>
  </sheetData>
  <autoFilter ref="A1:AF7" xr:uid="{7810B3F0-0C53-47EC-AFF8-EDA856BFDF5D}"/>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7215-C8D0-4BA7-AE77-9C5A6BFF8B96}">
  <sheetPr codeName="Sheet5"/>
  <dimension ref="A1:B1002"/>
  <sheetViews>
    <sheetView workbookViewId="0">
      <selection activeCell="A2" sqref="A2:A1002"/>
    </sheetView>
  </sheetViews>
  <sheetFormatPr defaultRowHeight="15" x14ac:dyDescent="0.25"/>
  <cols>
    <col min="1" max="1" width="9.140625" style="119"/>
    <col min="2" max="2" width="34.140625" style="119" bestFit="1" customWidth="1"/>
    <col min="3" max="16384" width="9.140625" style="118"/>
  </cols>
  <sheetData>
    <row r="1" spans="1:2" ht="12.75" x14ac:dyDescent="0.2">
      <c r="A1" s="117" t="s">
        <v>492</v>
      </c>
      <c r="B1" s="117" t="s">
        <v>493</v>
      </c>
    </row>
    <row r="2" spans="1:2" x14ac:dyDescent="0.25">
      <c r="A2">
        <v>0</v>
      </c>
      <c r="B2" s="119" t="s">
        <v>494</v>
      </c>
    </row>
    <row r="3" spans="1:2" x14ac:dyDescent="0.25">
      <c r="A3">
        <v>1</v>
      </c>
      <c r="B3" s="119" t="s">
        <v>495</v>
      </c>
    </row>
    <row r="4" spans="1:2" x14ac:dyDescent="0.25">
      <c r="A4">
        <v>10000</v>
      </c>
      <c r="B4" s="119" t="s">
        <v>496</v>
      </c>
    </row>
    <row r="5" spans="1:2" x14ac:dyDescent="0.25">
      <c r="A5">
        <v>10200</v>
      </c>
      <c r="B5" s="119" t="s">
        <v>497</v>
      </c>
    </row>
    <row r="6" spans="1:2" x14ac:dyDescent="0.25">
      <c r="A6">
        <v>10500</v>
      </c>
      <c r="B6" s="119" t="s">
        <v>498</v>
      </c>
    </row>
    <row r="7" spans="1:2" x14ac:dyDescent="0.25">
      <c r="A7">
        <v>10501</v>
      </c>
      <c r="B7" s="119" t="s">
        <v>499</v>
      </c>
    </row>
    <row r="8" spans="1:2" x14ac:dyDescent="0.25">
      <c r="A8">
        <v>10503</v>
      </c>
      <c r="B8" s="119" t="s">
        <v>500</v>
      </c>
    </row>
    <row r="9" spans="1:2" x14ac:dyDescent="0.25">
      <c r="A9">
        <v>10505</v>
      </c>
      <c r="B9" s="119" t="s">
        <v>501</v>
      </c>
    </row>
    <row r="10" spans="1:2" x14ac:dyDescent="0.25">
      <c r="A10">
        <v>10506</v>
      </c>
      <c r="B10" s="119" t="s">
        <v>502</v>
      </c>
    </row>
    <row r="11" spans="1:2" x14ac:dyDescent="0.25">
      <c r="A11">
        <v>10507</v>
      </c>
      <c r="B11" s="119" t="s">
        <v>503</v>
      </c>
    </row>
    <row r="12" spans="1:2" x14ac:dyDescent="0.25">
      <c r="A12">
        <v>10508</v>
      </c>
      <c r="B12" s="119" t="s">
        <v>504</v>
      </c>
    </row>
    <row r="13" spans="1:2" x14ac:dyDescent="0.25">
      <c r="A13">
        <v>10509</v>
      </c>
      <c r="B13" s="119" t="s">
        <v>505</v>
      </c>
    </row>
    <row r="14" spans="1:2" x14ac:dyDescent="0.25">
      <c r="A14">
        <v>10510</v>
      </c>
      <c r="B14" s="119" t="s">
        <v>506</v>
      </c>
    </row>
    <row r="15" spans="1:2" x14ac:dyDescent="0.25">
      <c r="A15">
        <v>10511</v>
      </c>
      <c r="B15" s="119" t="s">
        <v>507</v>
      </c>
    </row>
    <row r="16" spans="1:2" x14ac:dyDescent="0.25">
      <c r="A16">
        <v>10513</v>
      </c>
      <c r="B16" s="119" t="s">
        <v>508</v>
      </c>
    </row>
    <row r="17" spans="1:2" x14ac:dyDescent="0.25">
      <c r="A17">
        <v>10516</v>
      </c>
      <c r="B17" s="119" t="s">
        <v>509</v>
      </c>
    </row>
    <row r="18" spans="1:2" x14ac:dyDescent="0.25">
      <c r="A18">
        <v>10519</v>
      </c>
      <c r="B18" s="119" t="s">
        <v>510</v>
      </c>
    </row>
    <row r="19" spans="1:2" x14ac:dyDescent="0.25">
      <c r="A19">
        <v>10900</v>
      </c>
      <c r="B19" s="119" t="s">
        <v>511</v>
      </c>
    </row>
    <row r="20" spans="1:2" x14ac:dyDescent="0.25">
      <c r="A20">
        <v>11998</v>
      </c>
      <c r="B20" s="119" t="s">
        <v>512</v>
      </c>
    </row>
    <row r="21" spans="1:2" x14ac:dyDescent="0.25">
      <c r="A21">
        <v>11999</v>
      </c>
      <c r="B21" s="119" t="s">
        <v>513</v>
      </c>
    </row>
    <row r="22" spans="1:2" x14ac:dyDescent="0.25">
      <c r="A22">
        <v>12001</v>
      </c>
      <c r="B22" s="119" t="s">
        <v>514</v>
      </c>
    </row>
    <row r="23" spans="1:2" x14ac:dyDescent="0.25">
      <c r="A23">
        <v>12002</v>
      </c>
      <c r="B23" s="119" t="s">
        <v>515</v>
      </c>
    </row>
    <row r="24" spans="1:2" x14ac:dyDescent="0.25">
      <c r="A24">
        <v>12003</v>
      </c>
      <c r="B24" s="119" t="s">
        <v>516</v>
      </c>
    </row>
    <row r="25" spans="1:2" x14ac:dyDescent="0.25">
      <c r="A25">
        <v>12004</v>
      </c>
      <c r="B25" s="119" t="s">
        <v>500</v>
      </c>
    </row>
    <row r="26" spans="1:2" x14ac:dyDescent="0.25">
      <c r="A26">
        <v>12005</v>
      </c>
      <c r="B26" s="119" t="s">
        <v>501</v>
      </c>
    </row>
    <row r="27" spans="1:2" x14ac:dyDescent="0.25">
      <c r="A27">
        <v>12006</v>
      </c>
      <c r="B27" s="119" t="s">
        <v>502</v>
      </c>
    </row>
    <row r="28" spans="1:2" x14ac:dyDescent="0.25">
      <c r="A28">
        <v>12007</v>
      </c>
      <c r="B28" s="119" t="s">
        <v>503</v>
      </c>
    </row>
    <row r="29" spans="1:2" x14ac:dyDescent="0.25">
      <c r="A29">
        <v>12008</v>
      </c>
      <c r="B29" s="119" t="s">
        <v>504</v>
      </c>
    </row>
    <row r="30" spans="1:2" x14ac:dyDescent="0.25">
      <c r="A30">
        <v>12009</v>
      </c>
      <c r="B30" s="119" t="s">
        <v>505</v>
      </c>
    </row>
    <row r="31" spans="1:2" x14ac:dyDescent="0.25">
      <c r="A31">
        <v>12010</v>
      </c>
      <c r="B31" s="119" t="s">
        <v>517</v>
      </c>
    </row>
    <row r="32" spans="1:2" x14ac:dyDescent="0.25">
      <c r="A32">
        <v>12011</v>
      </c>
      <c r="B32" s="119" t="s">
        <v>507</v>
      </c>
    </row>
    <row r="33" spans="1:2" x14ac:dyDescent="0.25">
      <c r="A33">
        <v>12012</v>
      </c>
      <c r="B33" s="119" t="s">
        <v>518</v>
      </c>
    </row>
    <row r="34" spans="1:2" x14ac:dyDescent="0.25">
      <c r="A34">
        <v>12013</v>
      </c>
      <c r="B34" s="119" t="s">
        <v>508</v>
      </c>
    </row>
    <row r="35" spans="1:2" x14ac:dyDescent="0.25">
      <c r="A35">
        <v>12014</v>
      </c>
      <c r="B35" s="119" t="s">
        <v>519</v>
      </c>
    </row>
    <row r="36" spans="1:2" x14ac:dyDescent="0.25">
      <c r="A36">
        <v>12015</v>
      </c>
      <c r="B36" s="119" t="s">
        <v>520</v>
      </c>
    </row>
    <row r="37" spans="1:2" x14ac:dyDescent="0.25">
      <c r="A37">
        <v>12016</v>
      </c>
      <c r="B37" s="119" t="s">
        <v>521</v>
      </c>
    </row>
    <row r="38" spans="1:2" x14ac:dyDescent="0.25">
      <c r="A38">
        <v>12017</v>
      </c>
      <c r="B38" s="119" t="s">
        <v>522</v>
      </c>
    </row>
    <row r="39" spans="1:2" x14ac:dyDescent="0.25">
      <c r="A39">
        <v>12019</v>
      </c>
      <c r="B39" s="119" t="s">
        <v>523</v>
      </c>
    </row>
    <row r="40" spans="1:2" x14ac:dyDescent="0.25">
      <c r="A40">
        <v>12020</v>
      </c>
      <c r="B40" s="119" t="s">
        <v>524</v>
      </c>
    </row>
    <row r="41" spans="1:2" x14ac:dyDescent="0.25">
      <c r="A41">
        <v>12021</v>
      </c>
      <c r="B41" s="119" t="s">
        <v>525</v>
      </c>
    </row>
    <row r="42" spans="1:2" x14ac:dyDescent="0.25">
      <c r="A42">
        <v>12022</v>
      </c>
      <c r="B42" s="119" t="s">
        <v>526</v>
      </c>
    </row>
    <row r="43" spans="1:2" x14ac:dyDescent="0.25">
      <c r="A43">
        <v>12200</v>
      </c>
      <c r="B43" s="119" t="s">
        <v>527</v>
      </c>
    </row>
    <row r="44" spans="1:2" x14ac:dyDescent="0.25">
      <c r="A44">
        <v>12201</v>
      </c>
      <c r="B44" s="119" t="s">
        <v>528</v>
      </c>
    </row>
    <row r="45" spans="1:2" x14ac:dyDescent="0.25">
      <c r="A45">
        <v>12202</v>
      </c>
      <c r="B45" s="119" t="s">
        <v>529</v>
      </c>
    </row>
    <row r="46" spans="1:2" x14ac:dyDescent="0.25">
      <c r="A46">
        <v>12203</v>
      </c>
      <c r="B46" s="119" t="s">
        <v>530</v>
      </c>
    </row>
    <row r="47" spans="1:2" x14ac:dyDescent="0.25">
      <c r="A47">
        <v>12204</v>
      </c>
      <c r="B47" s="119" t="s">
        <v>531</v>
      </c>
    </row>
    <row r="48" spans="1:2" x14ac:dyDescent="0.25">
      <c r="A48">
        <v>12205</v>
      </c>
      <c r="B48" s="119" t="s">
        <v>532</v>
      </c>
    </row>
    <row r="49" spans="1:2" x14ac:dyDescent="0.25">
      <c r="A49">
        <v>12206</v>
      </c>
      <c r="B49" s="119" t="s">
        <v>533</v>
      </c>
    </row>
    <row r="50" spans="1:2" x14ac:dyDescent="0.25">
      <c r="A50">
        <v>12207</v>
      </c>
      <c r="B50" s="119" t="s">
        <v>534</v>
      </c>
    </row>
    <row r="51" spans="1:2" x14ac:dyDescent="0.25">
      <c r="A51">
        <v>12208</v>
      </c>
      <c r="B51" s="119" t="s">
        <v>535</v>
      </c>
    </row>
    <row r="52" spans="1:2" x14ac:dyDescent="0.25">
      <c r="A52">
        <v>12209</v>
      </c>
      <c r="B52" s="119" t="s">
        <v>536</v>
      </c>
    </row>
    <row r="53" spans="1:2" x14ac:dyDescent="0.25">
      <c r="A53">
        <v>12210</v>
      </c>
      <c r="B53" s="119" t="s">
        <v>537</v>
      </c>
    </row>
    <row r="54" spans="1:2" x14ac:dyDescent="0.25">
      <c r="A54">
        <v>12211</v>
      </c>
      <c r="B54" s="119" t="s">
        <v>538</v>
      </c>
    </row>
    <row r="55" spans="1:2" x14ac:dyDescent="0.25">
      <c r="A55">
        <v>12212</v>
      </c>
      <c r="B55" s="119" t="s">
        <v>539</v>
      </c>
    </row>
    <row r="56" spans="1:2" x14ac:dyDescent="0.25">
      <c r="A56">
        <v>12213</v>
      </c>
      <c r="B56" s="119" t="s">
        <v>540</v>
      </c>
    </row>
    <row r="57" spans="1:2" x14ac:dyDescent="0.25">
      <c r="A57">
        <v>12214</v>
      </c>
      <c r="B57" s="119" t="s">
        <v>541</v>
      </c>
    </row>
    <row r="58" spans="1:2" x14ac:dyDescent="0.25">
      <c r="A58">
        <v>12215</v>
      </c>
      <c r="B58" s="119" t="s">
        <v>542</v>
      </c>
    </row>
    <row r="59" spans="1:2" x14ac:dyDescent="0.25">
      <c r="A59">
        <v>12216</v>
      </c>
      <c r="B59" s="119" t="s">
        <v>543</v>
      </c>
    </row>
    <row r="60" spans="1:2" x14ac:dyDescent="0.25">
      <c r="A60">
        <v>12217</v>
      </c>
      <c r="B60" s="119" t="s">
        <v>544</v>
      </c>
    </row>
    <row r="61" spans="1:2" x14ac:dyDescent="0.25">
      <c r="A61">
        <v>12218</v>
      </c>
      <c r="B61" s="119" t="s">
        <v>545</v>
      </c>
    </row>
    <row r="62" spans="1:2" x14ac:dyDescent="0.25">
      <c r="A62">
        <v>12219</v>
      </c>
      <c r="B62" s="119" t="s">
        <v>546</v>
      </c>
    </row>
    <row r="63" spans="1:2" x14ac:dyDescent="0.25">
      <c r="A63">
        <v>12220</v>
      </c>
      <c r="B63" s="119" t="s">
        <v>547</v>
      </c>
    </row>
    <row r="64" spans="1:2" x14ac:dyDescent="0.25">
      <c r="A64">
        <v>12221</v>
      </c>
      <c r="B64" s="119" t="s">
        <v>548</v>
      </c>
    </row>
    <row r="65" spans="1:2" x14ac:dyDescent="0.25">
      <c r="A65">
        <v>12222</v>
      </c>
      <c r="B65" s="119" t="s">
        <v>549</v>
      </c>
    </row>
    <row r="66" spans="1:2" x14ac:dyDescent="0.25">
      <c r="A66">
        <v>12223</v>
      </c>
      <c r="B66" s="119" t="s">
        <v>550</v>
      </c>
    </row>
    <row r="67" spans="1:2" x14ac:dyDescent="0.25">
      <c r="A67">
        <v>12224</v>
      </c>
      <c r="B67" s="119" t="s">
        <v>551</v>
      </c>
    </row>
    <row r="68" spans="1:2" x14ac:dyDescent="0.25">
      <c r="A68">
        <v>12225</v>
      </c>
      <c r="B68" s="119" t="s">
        <v>552</v>
      </c>
    </row>
    <row r="69" spans="1:2" x14ac:dyDescent="0.25">
      <c r="A69">
        <v>12226</v>
      </c>
      <c r="B69" s="119" t="s">
        <v>553</v>
      </c>
    </row>
    <row r="70" spans="1:2" x14ac:dyDescent="0.25">
      <c r="A70">
        <v>12227</v>
      </c>
      <c r="B70" s="119" t="s">
        <v>554</v>
      </c>
    </row>
    <row r="71" spans="1:2" x14ac:dyDescent="0.25">
      <c r="A71">
        <v>12228</v>
      </c>
      <c r="B71" s="119" t="s">
        <v>555</v>
      </c>
    </row>
    <row r="72" spans="1:2" x14ac:dyDescent="0.25">
      <c r="A72">
        <v>12229</v>
      </c>
      <c r="B72" s="119" t="s">
        <v>23</v>
      </c>
    </row>
    <row r="73" spans="1:2" x14ac:dyDescent="0.25">
      <c r="A73">
        <v>12230</v>
      </c>
      <c r="B73" s="119" t="s">
        <v>556</v>
      </c>
    </row>
    <row r="74" spans="1:2" x14ac:dyDescent="0.25">
      <c r="A74">
        <v>12231</v>
      </c>
      <c r="B74" s="119" t="s">
        <v>557</v>
      </c>
    </row>
    <row r="75" spans="1:2" x14ac:dyDescent="0.25">
      <c r="A75">
        <v>12232</v>
      </c>
      <c r="B75" s="119" t="s">
        <v>558</v>
      </c>
    </row>
    <row r="76" spans="1:2" x14ac:dyDescent="0.25">
      <c r="A76">
        <v>12233</v>
      </c>
      <c r="B76" s="119" t="s">
        <v>559</v>
      </c>
    </row>
    <row r="77" spans="1:2" x14ac:dyDescent="0.25">
      <c r="A77">
        <v>12234</v>
      </c>
      <c r="B77" s="119" t="s">
        <v>560</v>
      </c>
    </row>
    <row r="78" spans="1:2" x14ac:dyDescent="0.25">
      <c r="A78">
        <v>12235</v>
      </c>
      <c r="B78" s="119" t="s">
        <v>34</v>
      </c>
    </row>
    <row r="79" spans="1:2" x14ac:dyDescent="0.25">
      <c r="A79">
        <v>12236</v>
      </c>
      <c r="B79" s="119" t="s">
        <v>561</v>
      </c>
    </row>
    <row r="80" spans="1:2" x14ac:dyDescent="0.25">
      <c r="A80">
        <v>12237</v>
      </c>
      <c r="B80" s="119" t="s">
        <v>562</v>
      </c>
    </row>
    <row r="81" spans="1:2" x14ac:dyDescent="0.25">
      <c r="A81">
        <v>12238</v>
      </c>
      <c r="B81" s="119" t="s">
        <v>563</v>
      </c>
    </row>
    <row r="82" spans="1:2" x14ac:dyDescent="0.25">
      <c r="A82">
        <v>12239</v>
      </c>
      <c r="B82" s="119" t="s">
        <v>564</v>
      </c>
    </row>
    <row r="83" spans="1:2" x14ac:dyDescent="0.25">
      <c r="A83">
        <v>12240</v>
      </c>
      <c r="B83" s="119" t="s">
        <v>565</v>
      </c>
    </row>
    <row r="84" spans="1:2" x14ac:dyDescent="0.25">
      <c r="A84">
        <v>12241</v>
      </c>
      <c r="B84" s="119" t="s">
        <v>566</v>
      </c>
    </row>
    <row r="85" spans="1:2" x14ac:dyDescent="0.25">
      <c r="A85">
        <v>12242</v>
      </c>
      <c r="B85" s="119" t="s">
        <v>567</v>
      </c>
    </row>
    <row r="86" spans="1:2" x14ac:dyDescent="0.25">
      <c r="A86">
        <v>12243</v>
      </c>
      <c r="B86" s="119" t="s">
        <v>568</v>
      </c>
    </row>
    <row r="87" spans="1:2" x14ac:dyDescent="0.25">
      <c r="A87">
        <v>12244</v>
      </c>
      <c r="B87" s="119" t="s">
        <v>569</v>
      </c>
    </row>
    <row r="88" spans="1:2" x14ac:dyDescent="0.25">
      <c r="A88">
        <v>12245</v>
      </c>
      <c r="B88" s="119" t="s">
        <v>570</v>
      </c>
    </row>
    <row r="89" spans="1:2" x14ac:dyDescent="0.25">
      <c r="A89">
        <v>12246</v>
      </c>
      <c r="B89" s="119" t="s">
        <v>571</v>
      </c>
    </row>
    <row r="90" spans="1:2" x14ac:dyDescent="0.25">
      <c r="A90">
        <v>12247</v>
      </c>
      <c r="B90" s="119" t="s">
        <v>572</v>
      </c>
    </row>
    <row r="91" spans="1:2" x14ac:dyDescent="0.25">
      <c r="A91">
        <v>12248</v>
      </c>
      <c r="B91" s="119" t="s">
        <v>573</v>
      </c>
    </row>
    <row r="92" spans="1:2" x14ac:dyDescent="0.25">
      <c r="A92">
        <v>12249</v>
      </c>
      <c r="B92" s="119" t="s">
        <v>574</v>
      </c>
    </row>
    <row r="93" spans="1:2" x14ac:dyDescent="0.25">
      <c r="A93">
        <v>12250</v>
      </c>
      <c r="B93" s="119" t="s">
        <v>575</v>
      </c>
    </row>
    <row r="94" spans="1:2" x14ac:dyDescent="0.25">
      <c r="A94">
        <v>12251</v>
      </c>
      <c r="B94" s="119" t="s">
        <v>576</v>
      </c>
    </row>
    <row r="95" spans="1:2" x14ac:dyDescent="0.25">
      <c r="A95">
        <v>12252</v>
      </c>
      <c r="B95" s="119" t="s">
        <v>577</v>
      </c>
    </row>
    <row r="96" spans="1:2" x14ac:dyDescent="0.25">
      <c r="A96">
        <v>12253</v>
      </c>
      <c r="B96" s="119" t="s">
        <v>37</v>
      </c>
    </row>
    <row r="97" spans="1:2" x14ac:dyDescent="0.25">
      <c r="A97">
        <v>12254</v>
      </c>
      <c r="B97" s="119" t="s">
        <v>578</v>
      </c>
    </row>
    <row r="98" spans="1:2" x14ac:dyDescent="0.25">
      <c r="A98">
        <v>12255</v>
      </c>
      <c r="B98" s="119" t="s">
        <v>579</v>
      </c>
    </row>
    <row r="99" spans="1:2" x14ac:dyDescent="0.25">
      <c r="A99">
        <v>12256</v>
      </c>
      <c r="B99" s="119" t="s">
        <v>580</v>
      </c>
    </row>
    <row r="100" spans="1:2" x14ac:dyDescent="0.25">
      <c r="A100">
        <v>12257</v>
      </c>
      <c r="B100" s="119" t="s">
        <v>581</v>
      </c>
    </row>
    <row r="101" spans="1:2" x14ac:dyDescent="0.25">
      <c r="A101">
        <v>12258</v>
      </c>
      <c r="B101" s="119" t="s">
        <v>582</v>
      </c>
    </row>
    <row r="102" spans="1:2" x14ac:dyDescent="0.25">
      <c r="A102">
        <v>12259</v>
      </c>
      <c r="B102" s="119" t="s">
        <v>583</v>
      </c>
    </row>
    <row r="103" spans="1:2" x14ac:dyDescent="0.25">
      <c r="A103">
        <v>12260</v>
      </c>
      <c r="B103" s="119" t="s">
        <v>584</v>
      </c>
    </row>
    <row r="104" spans="1:2" x14ac:dyDescent="0.25">
      <c r="A104">
        <v>12261</v>
      </c>
      <c r="B104" s="119" t="s">
        <v>585</v>
      </c>
    </row>
    <row r="105" spans="1:2" x14ac:dyDescent="0.25">
      <c r="A105">
        <v>12262</v>
      </c>
      <c r="B105" s="119" t="s">
        <v>586</v>
      </c>
    </row>
    <row r="106" spans="1:2" x14ac:dyDescent="0.25">
      <c r="A106">
        <v>12263</v>
      </c>
      <c r="B106" s="119" t="s">
        <v>587</v>
      </c>
    </row>
    <row r="107" spans="1:2" x14ac:dyDescent="0.25">
      <c r="A107">
        <v>12264</v>
      </c>
      <c r="B107" s="119" t="s">
        <v>588</v>
      </c>
    </row>
    <row r="108" spans="1:2" x14ac:dyDescent="0.25">
      <c r="A108">
        <v>12265</v>
      </c>
      <c r="B108" s="119" t="s">
        <v>589</v>
      </c>
    </row>
    <row r="109" spans="1:2" x14ac:dyDescent="0.25">
      <c r="A109">
        <v>12266</v>
      </c>
      <c r="B109" s="119" t="s">
        <v>55</v>
      </c>
    </row>
    <row r="110" spans="1:2" x14ac:dyDescent="0.25">
      <c r="A110">
        <v>12267</v>
      </c>
      <c r="B110" s="119" t="s">
        <v>590</v>
      </c>
    </row>
    <row r="111" spans="1:2" x14ac:dyDescent="0.25">
      <c r="A111">
        <v>12268</v>
      </c>
      <c r="B111" s="119" t="s">
        <v>591</v>
      </c>
    </row>
    <row r="112" spans="1:2" x14ac:dyDescent="0.25">
      <c r="A112">
        <v>12269</v>
      </c>
      <c r="B112" s="119" t="s">
        <v>592</v>
      </c>
    </row>
    <row r="113" spans="1:2" x14ac:dyDescent="0.25">
      <c r="A113">
        <v>12270</v>
      </c>
      <c r="B113" s="119" t="s">
        <v>593</v>
      </c>
    </row>
    <row r="114" spans="1:2" x14ac:dyDescent="0.25">
      <c r="A114">
        <v>12271</v>
      </c>
      <c r="B114" s="119" t="s">
        <v>594</v>
      </c>
    </row>
    <row r="115" spans="1:2" x14ac:dyDescent="0.25">
      <c r="A115">
        <v>12272</v>
      </c>
      <c r="B115" s="119" t="s">
        <v>595</v>
      </c>
    </row>
    <row r="116" spans="1:2" x14ac:dyDescent="0.25">
      <c r="A116">
        <v>12273</v>
      </c>
      <c r="B116" s="119" t="s">
        <v>596</v>
      </c>
    </row>
    <row r="117" spans="1:2" x14ac:dyDescent="0.25">
      <c r="A117">
        <v>12274</v>
      </c>
      <c r="B117" s="119" t="s">
        <v>597</v>
      </c>
    </row>
    <row r="118" spans="1:2" x14ac:dyDescent="0.25">
      <c r="A118">
        <v>12275</v>
      </c>
      <c r="B118" s="119" t="s">
        <v>598</v>
      </c>
    </row>
    <row r="119" spans="1:2" x14ac:dyDescent="0.25">
      <c r="A119">
        <v>12276</v>
      </c>
      <c r="B119" s="119" t="s">
        <v>599</v>
      </c>
    </row>
    <row r="120" spans="1:2" x14ac:dyDescent="0.25">
      <c r="A120">
        <v>12277</v>
      </c>
      <c r="B120" s="119" t="s">
        <v>600</v>
      </c>
    </row>
    <row r="121" spans="1:2" x14ac:dyDescent="0.25">
      <c r="A121">
        <v>12278</v>
      </c>
      <c r="B121" s="119" t="s">
        <v>601</v>
      </c>
    </row>
    <row r="122" spans="1:2" x14ac:dyDescent="0.25">
      <c r="A122">
        <v>12279</v>
      </c>
      <c r="B122" s="119" t="s">
        <v>602</v>
      </c>
    </row>
    <row r="123" spans="1:2" x14ac:dyDescent="0.25">
      <c r="A123">
        <v>12280</v>
      </c>
      <c r="B123" s="119" t="s">
        <v>603</v>
      </c>
    </row>
    <row r="124" spans="1:2" x14ac:dyDescent="0.25">
      <c r="A124">
        <v>12281</v>
      </c>
      <c r="B124" s="119" t="s">
        <v>604</v>
      </c>
    </row>
    <row r="125" spans="1:2" x14ac:dyDescent="0.25">
      <c r="A125">
        <v>12282</v>
      </c>
      <c r="B125" s="119" t="s">
        <v>605</v>
      </c>
    </row>
    <row r="126" spans="1:2" x14ac:dyDescent="0.25">
      <c r="A126">
        <v>12283</v>
      </c>
      <c r="B126" s="119" t="s">
        <v>606</v>
      </c>
    </row>
    <row r="127" spans="1:2" x14ac:dyDescent="0.25">
      <c r="A127">
        <v>12284</v>
      </c>
      <c r="B127" s="119" t="s">
        <v>607</v>
      </c>
    </row>
    <row r="128" spans="1:2" x14ac:dyDescent="0.25">
      <c r="A128">
        <v>12285</v>
      </c>
      <c r="B128" s="119" t="s">
        <v>608</v>
      </c>
    </row>
    <row r="129" spans="1:2" x14ac:dyDescent="0.25">
      <c r="A129">
        <v>12286</v>
      </c>
      <c r="B129" s="119" t="s">
        <v>609</v>
      </c>
    </row>
    <row r="130" spans="1:2" x14ac:dyDescent="0.25">
      <c r="A130">
        <v>12287</v>
      </c>
      <c r="B130" s="119" t="s">
        <v>610</v>
      </c>
    </row>
    <row r="131" spans="1:2" x14ac:dyDescent="0.25">
      <c r="A131">
        <v>12288</v>
      </c>
      <c r="B131" s="119" t="s">
        <v>611</v>
      </c>
    </row>
    <row r="132" spans="1:2" x14ac:dyDescent="0.25">
      <c r="A132">
        <v>12289</v>
      </c>
      <c r="B132" s="119" t="s">
        <v>612</v>
      </c>
    </row>
    <row r="133" spans="1:2" x14ac:dyDescent="0.25">
      <c r="A133">
        <v>12290</v>
      </c>
      <c r="B133" s="119" t="s">
        <v>613</v>
      </c>
    </row>
    <row r="134" spans="1:2" x14ac:dyDescent="0.25">
      <c r="A134">
        <v>12291</v>
      </c>
      <c r="B134" s="119" t="s">
        <v>58</v>
      </c>
    </row>
    <row r="135" spans="1:2" x14ac:dyDescent="0.25">
      <c r="A135">
        <v>12292</v>
      </c>
      <c r="B135" s="119" t="s">
        <v>614</v>
      </c>
    </row>
    <row r="136" spans="1:2" x14ac:dyDescent="0.25">
      <c r="A136">
        <v>12293</v>
      </c>
      <c r="B136" s="119" t="s">
        <v>615</v>
      </c>
    </row>
    <row r="137" spans="1:2" x14ac:dyDescent="0.25">
      <c r="A137">
        <v>12294</v>
      </c>
      <c r="B137" s="119" t="s">
        <v>616</v>
      </c>
    </row>
    <row r="138" spans="1:2" x14ac:dyDescent="0.25">
      <c r="A138">
        <v>12295</v>
      </c>
      <c r="B138" s="119" t="s">
        <v>617</v>
      </c>
    </row>
    <row r="139" spans="1:2" x14ac:dyDescent="0.25">
      <c r="A139">
        <v>12296</v>
      </c>
      <c r="B139" s="119" t="s">
        <v>618</v>
      </c>
    </row>
    <row r="140" spans="1:2" x14ac:dyDescent="0.25">
      <c r="A140">
        <v>12297</v>
      </c>
      <c r="B140" s="119" t="s">
        <v>186</v>
      </c>
    </row>
    <row r="141" spans="1:2" x14ac:dyDescent="0.25">
      <c r="A141">
        <v>12298</v>
      </c>
      <c r="B141" s="119" t="s">
        <v>619</v>
      </c>
    </row>
    <row r="142" spans="1:2" x14ac:dyDescent="0.25">
      <c r="A142">
        <v>12299</v>
      </c>
      <c r="B142" s="119" t="s">
        <v>620</v>
      </c>
    </row>
    <row r="143" spans="1:2" x14ac:dyDescent="0.25">
      <c r="A143">
        <v>12300</v>
      </c>
      <c r="B143" s="119" t="s">
        <v>621</v>
      </c>
    </row>
    <row r="144" spans="1:2" x14ac:dyDescent="0.25">
      <c r="A144">
        <v>12301</v>
      </c>
      <c r="B144" s="119" t="s">
        <v>622</v>
      </c>
    </row>
    <row r="145" spans="1:2" x14ac:dyDescent="0.25">
      <c r="A145">
        <v>12302</v>
      </c>
      <c r="B145" s="119" t="s">
        <v>623</v>
      </c>
    </row>
    <row r="146" spans="1:2" x14ac:dyDescent="0.25">
      <c r="A146">
        <v>12303</v>
      </c>
      <c r="B146" s="119" t="s">
        <v>624</v>
      </c>
    </row>
    <row r="147" spans="1:2" x14ac:dyDescent="0.25">
      <c r="A147">
        <v>12304</v>
      </c>
      <c r="B147" s="119" t="s">
        <v>625</v>
      </c>
    </row>
    <row r="148" spans="1:2" x14ac:dyDescent="0.25">
      <c r="A148">
        <v>12305</v>
      </c>
      <c r="B148" s="119" t="s">
        <v>626</v>
      </c>
    </row>
    <row r="149" spans="1:2" x14ac:dyDescent="0.25">
      <c r="A149">
        <v>12306</v>
      </c>
      <c r="B149" s="119" t="s">
        <v>627</v>
      </c>
    </row>
    <row r="150" spans="1:2" x14ac:dyDescent="0.25">
      <c r="A150">
        <v>12307</v>
      </c>
      <c r="B150" s="119" t="s">
        <v>628</v>
      </c>
    </row>
    <row r="151" spans="1:2" x14ac:dyDescent="0.25">
      <c r="A151">
        <v>12308</v>
      </c>
      <c r="B151" s="119" t="s">
        <v>629</v>
      </c>
    </row>
    <row r="152" spans="1:2" x14ac:dyDescent="0.25">
      <c r="A152">
        <v>12309</v>
      </c>
      <c r="B152" s="119" t="s">
        <v>630</v>
      </c>
    </row>
    <row r="153" spans="1:2" x14ac:dyDescent="0.25">
      <c r="A153">
        <v>12310</v>
      </c>
      <c r="B153" s="119" t="s">
        <v>631</v>
      </c>
    </row>
    <row r="154" spans="1:2" x14ac:dyDescent="0.25">
      <c r="A154">
        <v>12311</v>
      </c>
      <c r="B154" s="119" t="s">
        <v>632</v>
      </c>
    </row>
    <row r="155" spans="1:2" x14ac:dyDescent="0.25">
      <c r="A155">
        <v>12312</v>
      </c>
      <c r="B155" s="119" t="s">
        <v>633</v>
      </c>
    </row>
    <row r="156" spans="1:2" x14ac:dyDescent="0.25">
      <c r="A156">
        <v>12313</v>
      </c>
      <c r="B156" s="119" t="s">
        <v>634</v>
      </c>
    </row>
    <row r="157" spans="1:2" x14ac:dyDescent="0.25">
      <c r="A157">
        <v>12314</v>
      </c>
      <c r="B157" s="119" t="s">
        <v>635</v>
      </c>
    </row>
    <row r="158" spans="1:2" x14ac:dyDescent="0.25">
      <c r="A158">
        <v>12315</v>
      </c>
      <c r="B158" s="119" t="s">
        <v>636</v>
      </c>
    </row>
    <row r="159" spans="1:2" x14ac:dyDescent="0.25">
      <c r="A159">
        <v>12316</v>
      </c>
      <c r="B159" s="119" t="s">
        <v>637</v>
      </c>
    </row>
    <row r="160" spans="1:2" x14ac:dyDescent="0.25">
      <c r="A160">
        <v>12317</v>
      </c>
      <c r="B160" s="119" t="s">
        <v>638</v>
      </c>
    </row>
    <row r="161" spans="1:2" x14ac:dyDescent="0.25">
      <c r="A161">
        <v>12318</v>
      </c>
      <c r="B161" s="119" t="s">
        <v>639</v>
      </c>
    </row>
    <row r="162" spans="1:2" x14ac:dyDescent="0.25">
      <c r="A162">
        <v>12319</v>
      </c>
      <c r="B162" s="119" t="s">
        <v>640</v>
      </c>
    </row>
    <row r="163" spans="1:2" x14ac:dyDescent="0.25">
      <c r="A163">
        <v>12320</v>
      </c>
      <c r="B163" s="119" t="s">
        <v>641</v>
      </c>
    </row>
    <row r="164" spans="1:2" x14ac:dyDescent="0.25">
      <c r="A164">
        <v>12321</v>
      </c>
      <c r="B164" s="119" t="s">
        <v>642</v>
      </c>
    </row>
    <row r="165" spans="1:2" x14ac:dyDescent="0.25">
      <c r="A165">
        <v>12322</v>
      </c>
      <c r="B165" s="119" t="s">
        <v>643</v>
      </c>
    </row>
    <row r="166" spans="1:2" x14ac:dyDescent="0.25">
      <c r="A166">
        <v>12323</v>
      </c>
      <c r="B166" s="119" t="s">
        <v>644</v>
      </c>
    </row>
    <row r="167" spans="1:2" x14ac:dyDescent="0.25">
      <c r="A167">
        <v>12324</v>
      </c>
      <c r="B167" s="119" t="s">
        <v>645</v>
      </c>
    </row>
    <row r="168" spans="1:2" x14ac:dyDescent="0.25">
      <c r="A168">
        <v>12325</v>
      </c>
      <c r="B168" s="119" t="s">
        <v>646</v>
      </c>
    </row>
    <row r="169" spans="1:2" x14ac:dyDescent="0.25">
      <c r="A169">
        <v>12326</v>
      </c>
      <c r="B169" s="119" t="s">
        <v>647</v>
      </c>
    </row>
    <row r="170" spans="1:2" x14ac:dyDescent="0.25">
      <c r="A170">
        <v>12327</v>
      </c>
      <c r="B170" s="119" t="s">
        <v>648</v>
      </c>
    </row>
    <row r="171" spans="1:2" x14ac:dyDescent="0.25">
      <c r="A171">
        <v>12328</v>
      </c>
      <c r="B171" s="119" t="s">
        <v>649</v>
      </c>
    </row>
    <row r="172" spans="1:2" x14ac:dyDescent="0.25">
      <c r="A172">
        <v>12329</v>
      </c>
      <c r="B172" s="119" t="s">
        <v>650</v>
      </c>
    </row>
    <row r="173" spans="1:2" x14ac:dyDescent="0.25">
      <c r="A173">
        <v>12330</v>
      </c>
      <c r="B173" s="119" t="s">
        <v>651</v>
      </c>
    </row>
    <row r="174" spans="1:2" x14ac:dyDescent="0.25">
      <c r="A174">
        <v>12331</v>
      </c>
      <c r="B174" s="119" t="s">
        <v>652</v>
      </c>
    </row>
    <row r="175" spans="1:2" x14ac:dyDescent="0.25">
      <c r="A175">
        <v>12332</v>
      </c>
      <c r="B175" s="119" t="s">
        <v>653</v>
      </c>
    </row>
    <row r="176" spans="1:2" x14ac:dyDescent="0.25">
      <c r="A176">
        <v>12333</v>
      </c>
      <c r="B176" s="119" t="s">
        <v>654</v>
      </c>
    </row>
    <row r="177" spans="1:2" x14ac:dyDescent="0.25">
      <c r="A177">
        <v>12334</v>
      </c>
      <c r="B177" s="119" t="s">
        <v>655</v>
      </c>
    </row>
    <row r="178" spans="1:2" x14ac:dyDescent="0.25">
      <c r="A178">
        <v>12335</v>
      </c>
      <c r="B178" s="119" t="s">
        <v>656</v>
      </c>
    </row>
    <row r="179" spans="1:2" x14ac:dyDescent="0.25">
      <c r="A179">
        <v>12336</v>
      </c>
      <c r="B179" s="119" t="s">
        <v>657</v>
      </c>
    </row>
    <row r="180" spans="1:2" x14ac:dyDescent="0.25">
      <c r="A180">
        <v>12337</v>
      </c>
      <c r="B180" s="119" t="s">
        <v>658</v>
      </c>
    </row>
    <row r="181" spans="1:2" x14ac:dyDescent="0.25">
      <c r="A181">
        <v>12338</v>
      </c>
      <c r="B181" s="119" t="s">
        <v>659</v>
      </c>
    </row>
    <row r="182" spans="1:2" x14ac:dyDescent="0.25">
      <c r="A182">
        <v>12339</v>
      </c>
      <c r="B182" s="119" t="s">
        <v>660</v>
      </c>
    </row>
    <row r="183" spans="1:2" x14ac:dyDescent="0.25">
      <c r="A183">
        <v>12340</v>
      </c>
      <c r="B183" s="119" t="s">
        <v>661</v>
      </c>
    </row>
    <row r="184" spans="1:2" x14ac:dyDescent="0.25">
      <c r="A184">
        <v>12341</v>
      </c>
      <c r="B184" s="119" t="s">
        <v>662</v>
      </c>
    </row>
    <row r="185" spans="1:2" x14ac:dyDescent="0.25">
      <c r="A185">
        <v>12342</v>
      </c>
      <c r="B185" s="119" t="s">
        <v>663</v>
      </c>
    </row>
    <row r="186" spans="1:2" x14ac:dyDescent="0.25">
      <c r="A186">
        <v>12343</v>
      </c>
      <c r="B186" s="119" t="s">
        <v>664</v>
      </c>
    </row>
    <row r="187" spans="1:2" x14ac:dyDescent="0.25">
      <c r="A187">
        <v>12344</v>
      </c>
      <c r="B187" s="119" t="s">
        <v>665</v>
      </c>
    </row>
    <row r="188" spans="1:2" x14ac:dyDescent="0.25">
      <c r="A188">
        <v>12345</v>
      </c>
      <c r="B188" s="119" t="s">
        <v>666</v>
      </c>
    </row>
    <row r="189" spans="1:2" x14ac:dyDescent="0.25">
      <c r="A189">
        <v>12346</v>
      </c>
      <c r="B189" s="119" t="s">
        <v>667</v>
      </c>
    </row>
    <row r="190" spans="1:2" x14ac:dyDescent="0.25">
      <c r="A190">
        <v>12347</v>
      </c>
      <c r="B190" s="119" t="s">
        <v>668</v>
      </c>
    </row>
    <row r="191" spans="1:2" x14ac:dyDescent="0.25">
      <c r="A191">
        <v>12348</v>
      </c>
      <c r="B191" s="119" t="s">
        <v>669</v>
      </c>
    </row>
    <row r="192" spans="1:2" x14ac:dyDescent="0.25">
      <c r="A192">
        <v>12349</v>
      </c>
      <c r="B192" s="119" t="s">
        <v>670</v>
      </c>
    </row>
    <row r="193" spans="1:2" x14ac:dyDescent="0.25">
      <c r="A193">
        <v>12350</v>
      </c>
      <c r="B193" s="119" t="s">
        <v>671</v>
      </c>
    </row>
    <row r="194" spans="1:2" x14ac:dyDescent="0.25">
      <c r="A194">
        <v>12351</v>
      </c>
      <c r="B194" s="119" t="s">
        <v>672</v>
      </c>
    </row>
    <row r="195" spans="1:2" x14ac:dyDescent="0.25">
      <c r="A195">
        <v>12352</v>
      </c>
      <c r="B195" s="119" t="s">
        <v>673</v>
      </c>
    </row>
    <row r="196" spans="1:2" x14ac:dyDescent="0.25">
      <c r="A196">
        <v>12353</v>
      </c>
      <c r="B196" s="119" t="s">
        <v>674</v>
      </c>
    </row>
    <row r="197" spans="1:2" x14ac:dyDescent="0.25">
      <c r="A197">
        <v>12354</v>
      </c>
      <c r="B197" s="119" t="s">
        <v>675</v>
      </c>
    </row>
    <row r="198" spans="1:2" x14ac:dyDescent="0.25">
      <c r="A198">
        <v>12355</v>
      </c>
      <c r="B198" s="119" t="s">
        <v>676</v>
      </c>
    </row>
    <row r="199" spans="1:2" x14ac:dyDescent="0.25">
      <c r="A199">
        <v>12356</v>
      </c>
      <c r="B199" s="119" t="s">
        <v>677</v>
      </c>
    </row>
    <row r="200" spans="1:2" x14ac:dyDescent="0.25">
      <c r="A200">
        <v>12357</v>
      </c>
      <c r="B200" s="119" t="s">
        <v>678</v>
      </c>
    </row>
    <row r="201" spans="1:2" x14ac:dyDescent="0.25">
      <c r="A201">
        <v>12358</v>
      </c>
      <c r="B201" s="119" t="s">
        <v>679</v>
      </c>
    </row>
    <row r="202" spans="1:2" x14ac:dyDescent="0.25">
      <c r="A202">
        <v>12359</v>
      </c>
      <c r="B202" s="119" t="s">
        <v>68</v>
      </c>
    </row>
    <row r="203" spans="1:2" x14ac:dyDescent="0.25">
      <c r="A203">
        <v>12360</v>
      </c>
      <c r="B203" s="119" t="s">
        <v>680</v>
      </c>
    </row>
    <row r="204" spans="1:2" x14ac:dyDescent="0.25">
      <c r="A204">
        <v>12361</v>
      </c>
      <c r="B204" s="119" t="s">
        <v>74</v>
      </c>
    </row>
    <row r="205" spans="1:2" x14ac:dyDescent="0.25">
      <c r="A205">
        <v>12362</v>
      </c>
      <c r="B205" s="119" t="s">
        <v>681</v>
      </c>
    </row>
    <row r="206" spans="1:2" x14ac:dyDescent="0.25">
      <c r="A206">
        <v>12363</v>
      </c>
      <c r="B206" s="119" t="s">
        <v>143</v>
      </c>
    </row>
    <row r="207" spans="1:2" x14ac:dyDescent="0.25">
      <c r="A207">
        <v>12364</v>
      </c>
      <c r="B207" s="119" t="s">
        <v>682</v>
      </c>
    </row>
    <row r="208" spans="1:2" x14ac:dyDescent="0.25">
      <c r="A208">
        <v>12365</v>
      </c>
      <c r="B208" s="119" t="s">
        <v>683</v>
      </c>
    </row>
    <row r="209" spans="1:2" x14ac:dyDescent="0.25">
      <c r="A209">
        <v>12367</v>
      </c>
      <c r="B209" s="119" t="s">
        <v>684</v>
      </c>
    </row>
    <row r="210" spans="1:2" x14ac:dyDescent="0.25">
      <c r="A210">
        <v>12368</v>
      </c>
      <c r="B210" s="119" t="s">
        <v>685</v>
      </c>
    </row>
    <row r="211" spans="1:2" x14ac:dyDescent="0.25">
      <c r="A211">
        <v>12369</v>
      </c>
      <c r="B211" s="119" t="s">
        <v>686</v>
      </c>
    </row>
    <row r="212" spans="1:2" x14ac:dyDescent="0.25">
      <c r="A212">
        <v>12370</v>
      </c>
      <c r="B212" s="119" t="s">
        <v>687</v>
      </c>
    </row>
    <row r="213" spans="1:2" x14ac:dyDescent="0.25">
      <c r="A213">
        <v>12701</v>
      </c>
      <c r="B213" s="119" t="s">
        <v>688</v>
      </c>
    </row>
    <row r="214" spans="1:2" x14ac:dyDescent="0.25">
      <c r="A214">
        <v>12702</v>
      </c>
      <c r="B214" s="119" t="s">
        <v>689</v>
      </c>
    </row>
    <row r="215" spans="1:2" x14ac:dyDescent="0.25">
      <c r="A215">
        <v>12703</v>
      </c>
      <c r="B215" s="119" t="s">
        <v>690</v>
      </c>
    </row>
    <row r="216" spans="1:2" x14ac:dyDescent="0.25">
      <c r="A216">
        <v>12704</v>
      </c>
      <c r="B216" s="119" t="s">
        <v>691</v>
      </c>
    </row>
    <row r="217" spans="1:2" x14ac:dyDescent="0.25">
      <c r="A217">
        <v>12705</v>
      </c>
      <c r="B217" s="119" t="s">
        <v>692</v>
      </c>
    </row>
    <row r="218" spans="1:2" x14ac:dyDescent="0.25">
      <c r="A218">
        <v>12706</v>
      </c>
      <c r="B218" s="119" t="s">
        <v>693</v>
      </c>
    </row>
    <row r="219" spans="1:2" x14ac:dyDescent="0.25">
      <c r="A219">
        <v>12707</v>
      </c>
      <c r="B219" s="119" t="s">
        <v>694</v>
      </c>
    </row>
    <row r="220" spans="1:2" x14ac:dyDescent="0.25">
      <c r="A220">
        <v>12708</v>
      </c>
      <c r="B220" s="119" t="s">
        <v>695</v>
      </c>
    </row>
    <row r="221" spans="1:2" x14ac:dyDescent="0.25">
      <c r="A221">
        <v>12709</v>
      </c>
      <c r="B221" s="119" t="s">
        <v>696</v>
      </c>
    </row>
    <row r="222" spans="1:2" x14ac:dyDescent="0.25">
      <c r="A222">
        <v>12710</v>
      </c>
      <c r="B222" s="119" t="s">
        <v>697</v>
      </c>
    </row>
    <row r="223" spans="1:2" x14ac:dyDescent="0.25">
      <c r="A223">
        <v>12711</v>
      </c>
      <c r="B223" s="119" t="s">
        <v>698</v>
      </c>
    </row>
    <row r="224" spans="1:2" x14ac:dyDescent="0.25">
      <c r="A224">
        <v>12712</v>
      </c>
      <c r="B224" s="119" t="s">
        <v>699</v>
      </c>
    </row>
    <row r="225" spans="1:2" x14ac:dyDescent="0.25">
      <c r="A225">
        <v>12713</v>
      </c>
      <c r="B225" s="119" t="s">
        <v>700</v>
      </c>
    </row>
    <row r="226" spans="1:2" x14ac:dyDescent="0.25">
      <c r="A226">
        <v>12714</v>
      </c>
      <c r="B226" s="119" t="s">
        <v>701</v>
      </c>
    </row>
    <row r="227" spans="1:2" x14ac:dyDescent="0.25">
      <c r="A227">
        <v>12715</v>
      </c>
      <c r="B227" s="119" t="s">
        <v>702</v>
      </c>
    </row>
    <row r="228" spans="1:2" x14ac:dyDescent="0.25">
      <c r="A228">
        <v>12716</v>
      </c>
      <c r="B228" s="119" t="s">
        <v>703</v>
      </c>
    </row>
    <row r="229" spans="1:2" x14ac:dyDescent="0.25">
      <c r="A229">
        <v>12717</v>
      </c>
      <c r="B229" s="119" t="s">
        <v>704</v>
      </c>
    </row>
    <row r="230" spans="1:2" x14ac:dyDescent="0.25">
      <c r="A230">
        <v>12718</v>
      </c>
      <c r="B230" s="119" t="s">
        <v>705</v>
      </c>
    </row>
    <row r="231" spans="1:2" x14ac:dyDescent="0.25">
      <c r="A231">
        <v>12719</v>
      </c>
      <c r="B231" s="119" t="s">
        <v>706</v>
      </c>
    </row>
    <row r="232" spans="1:2" x14ac:dyDescent="0.25">
      <c r="A232">
        <v>12720</v>
      </c>
      <c r="B232" s="119" t="s">
        <v>707</v>
      </c>
    </row>
    <row r="233" spans="1:2" x14ac:dyDescent="0.25">
      <c r="A233">
        <v>12721</v>
      </c>
      <c r="B233" s="119" t="s">
        <v>708</v>
      </c>
    </row>
    <row r="234" spans="1:2" x14ac:dyDescent="0.25">
      <c r="A234">
        <v>12900</v>
      </c>
      <c r="B234" s="119" t="s">
        <v>709</v>
      </c>
    </row>
    <row r="235" spans="1:2" x14ac:dyDescent="0.25">
      <c r="A235">
        <v>12901</v>
      </c>
      <c r="B235" s="119" t="s">
        <v>710</v>
      </c>
    </row>
    <row r="236" spans="1:2" x14ac:dyDescent="0.25">
      <c r="A236">
        <v>12902</v>
      </c>
      <c r="B236" s="119" t="s">
        <v>711</v>
      </c>
    </row>
    <row r="237" spans="1:2" x14ac:dyDescent="0.25">
      <c r="A237">
        <v>12999</v>
      </c>
      <c r="B237" s="119" t="s">
        <v>712</v>
      </c>
    </row>
    <row r="238" spans="1:2" x14ac:dyDescent="0.25">
      <c r="A238">
        <v>13000</v>
      </c>
      <c r="B238" s="119" t="s">
        <v>713</v>
      </c>
    </row>
    <row r="239" spans="1:2" x14ac:dyDescent="0.25">
      <c r="A239">
        <v>13001</v>
      </c>
      <c r="B239" s="119" t="s">
        <v>714</v>
      </c>
    </row>
    <row r="240" spans="1:2" x14ac:dyDescent="0.25">
      <c r="A240">
        <v>13002</v>
      </c>
      <c r="B240" s="119" t="s">
        <v>715</v>
      </c>
    </row>
    <row r="241" spans="1:2" x14ac:dyDescent="0.25">
      <c r="A241">
        <v>13003</v>
      </c>
      <c r="B241" s="119" t="s">
        <v>716</v>
      </c>
    </row>
    <row r="242" spans="1:2" x14ac:dyDescent="0.25">
      <c r="A242">
        <v>13004</v>
      </c>
      <c r="B242" s="119" t="s">
        <v>717</v>
      </c>
    </row>
    <row r="243" spans="1:2" x14ac:dyDescent="0.25">
      <c r="A243">
        <v>13005</v>
      </c>
      <c r="B243" s="119" t="s">
        <v>718</v>
      </c>
    </row>
    <row r="244" spans="1:2" x14ac:dyDescent="0.25">
      <c r="A244">
        <v>13006</v>
      </c>
      <c r="B244" s="119" t="s">
        <v>719</v>
      </c>
    </row>
    <row r="245" spans="1:2" x14ac:dyDescent="0.25">
      <c r="A245">
        <v>13007</v>
      </c>
      <c r="B245" s="119" t="s">
        <v>720</v>
      </c>
    </row>
    <row r="246" spans="1:2" x14ac:dyDescent="0.25">
      <c r="A246">
        <v>13008</v>
      </c>
      <c r="B246" s="119" t="s">
        <v>721</v>
      </c>
    </row>
    <row r="247" spans="1:2" x14ac:dyDescent="0.25">
      <c r="A247">
        <v>13009</v>
      </c>
      <c r="B247" s="119" t="s">
        <v>722</v>
      </c>
    </row>
    <row r="248" spans="1:2" x14ac:dyDescent="0.25">
      <c r="A248">
        <v>13010</v>
      </c>
      <c r="B248" s="119" t="s">
        <v>723</v>
      </c>
    </row>
    <row r="249" spans="1:2" x14ac:dyDescent="0.25">
      <c r="A249">
        <v>13011</v>
      </c>
      <c r="B249" s="119" t="s">
        <v>724</v>
      </c>
    </row>
    <row r="250" spans="1:2" x14ac:dyDescent="0.25">
      <c r="A250">
        <v>13012</v>
      </c>
      <c r="B250" s="119" t="s">
        <v>725</v>
      </c>
    </row>
    <row r="251" spans="1:2" x14ac:dyDescent="0.25">
      <c r="A251">
        <v>13013</v>
      </c>
      <c r="B251" s="119" t="s">
        <v>726</v>
      </c>
    </row>
    <row r="252" spans="1:2" x14ac:dyDescent="0.25">
      <c r="A252">
        <v>13014</v>
      </c>
      <c r="B252" s="119" t="s">
        <v>727</v>
      </c>
    </row>
    <row r="253" spans="1:2" x14ac:dyDescent="0.25">
      <c r="A253">
        <v>13015</v>
      </c>
      <c r="B253" s="119" t="s">
        <v>728</v>
      </c>
    </row>
    <row r="254" spans="1:2" x14ac:dyDescent="0.25">
      <c r="A254">
        <v>13016</v>
      </c>
      <c r="B254" s="119" t="s">
        <v>729</v>
      </c>
    </row>
    <row r="255" spans="1:2" x14ac:dyDescent="0.25">
      <c r="A255">
        <v>13017</v>
      </c>
      <c r="B255" s="119" t="s">
        <v>730</v>
      </c>
    </row>
    <row r="256" spans="1:2" x14ac:dyDescent="0.25">
      <c r="A256">
        <v>13018</v>
      </c>
      <c r="B256" s="119" t="s">
        <v>731</v>
      </c>
    </row>
    <row r="257" spans="1:2" x14ac:dyDescent="0.25">
      <c r="A257">
        <v>13019</v>
      </c>
      <c r="B257" s="119" t="s">
        <v>732</v>
      </c>
    </row>
    <row r="258" spans="1:2" x14ac:dyDescent="0.25">
      <c r="A258">
        <v>13020</v>
      </c>
      <c r="B258" s="119" t="s">
        <v>733</v>
      </c>
    </row>
    <row r="259" spans="1:2" x14ac:dyDescent="0.25">
      <c r="A259">
        <v>13021</v>
      </c>
      <c r="B259" s="119" t="s">
        <v>734</v>
      </c>
    </row>
    <row r="260" spans="1:2" x14ac:dyDescent="0.25">
      <c r="A260">
        <v>13022</v>
      </c>
      <c r="B260" s="119" t="s">
        <v>735</v>
      </c>
    </row>
    <row r="261" spans="1:2" x14ac:dyDescent="0.25">
      <c r="A261">
        <v>13023</v>
      </c>
      <c r="B261" s="119" t="s">
        <v>736</v>
      </c>
    </row>
    <row r="262" spans="1:2" x14ac:dyDescent="0.25">
      <c r="A262">
        <v>13024</v>
      </c>
      <c r="B262" s="119" t="s">
        <v>737</v>
      </c>
    </row>
    <row r="263" spans="1:2" x14ac:dyDescent="0.25">
      <c r="A263">
        <v>13025</v>
      </c>
      <c r="B263" s="119" t="s">
        <v>738</v>
      </c>
    </row>
    <row r="264" spans="1:2" x14ac:dyDescent="0.25">
      <c r="A264">
        <v>13026</v>
      </c>
      <c r="B264" s="119" t="s">
        <v>739</v>
      </c>
    </row>
    <row r="265" spans="1:2" x14ac:dyDescent="0.25">
      <c r="A265">
        <v>13027</v>
      </c>
      <c r="B265" s="119" t="s">
        <v>740</v>
      </c>
    </row>
    <row r="266" spans="1:2" x14ac:dyDescent="0.25">
      <c r="A266">
        <v>13028</v>
      </c>
      <c r="B266" s="119" t="s">
        <v>741</v>
      </c>
    </row>
    <row r="267" spans="1:2" x14ac:dyDescent="0.25">
      <c r="A267">
        <v>13029</v>
      </c>
      <c r="B267" s="119" t="s">
        <v>742</v>
      </c>
    </row>
    <row r="268" spans="1:2" x14ac:dyDescent="0.25">
      <c r="A268">
        <v>13030</v>
      </c>
      <c r="B268" s="119" t="s">
        <v>743</v>
      </c>
    </row>
    <row r="269" spans="1:2" x14ac:dyDescent="0.25">
      <c r="A269">
        <v>13031</v>
      </c>
      <c r="B269" s="119" t="s">
        <v>744</v>
      </c>
    </row>
    <row r="270" spans="1:2" x14ac:dyDescent="0.25">
      <c r="A270">
        <v>13032</v>
      </c>
      <c r="B270" s="119" t="s">
        <v>745</v>
      </c>
    </row>
    <row r="271" spans="1:2" x14ac:dyDescent="0.25">
      <c r="A271">
        <v>13033</v>
      </c>
      <c r="B271" s="119" t="s">
        <v>746</v>
      </c>
    </row>
    <row r="272" spans="1:2" x14ac:dyDescent="0.25">
      <c r="A272">
        <v>13034</v>
      </c>
      <c r="B272" s="119" t="s">
        <v>747</v>
      </c>
    </row>
    <row r="273" spans="1:2" x14ac:dyDescent="0.25">
      <c r="A273">
        <v>13035</v>
      </c>
      <c r="B273" s="119" t="s">
        <v>748</v>
      </c>
    </row>
    <row r="274" spans="1:2" x14ac:dyDescent="0.25">
      <c r="A274">
        <v>13036</v>
      </c>
      <c r="B274" s="119" t="s">
        <v>749</v>
      </c>
    </row>
    <row r="275" spans="1:2" x14ac:dyDescent="0.25">
      <c r="A275">
        <v>13037</v>
      </c>
      <c r="B275" s="119" t="s">
        <v>750</v>
      </c>
    </row>
    <row r="276" spans="1:2" x14ac:dyDescent="0.25">
      <c r="A276">
        <v>13038</v>
      </c>
      <c r="B276" s="119" t="s">
        <v>751</v>
      </c>
    </row>
    <row r="277" spans="1:2" x14ac:dyDescent="0.25">
      <c r="A277">
        <v>13039</v>
      </c>
      <c r="B277" s="119" t="s">
        <v>752</v>
      </c>
    </row>
    <row r="278" spans="1:2" x14ac:dyDescent="0.25">
      <c r="A278">
        <v>13040</v>
      </c>
      <c r="B278" s="119" t="s">
        <v>753</v>
      </c>
    </row>
    <row r="279" spans="1:2" x14ac:dyDescent="0.25">
      <c r="A279">
        <v>13041</v>
      </c>
      <c r="B279" s="119" t="s">
        <v>754</v>
      </c>
    </row>
    <row r="280" spans="1:2" x14ac:dyDescent="0.25">
      <c r="A280">
        <v>13042</v>
      </c>
      <c r="B280" s="119" t="s">
        <v>755</v>
      </c>
    </row>
    <row r="281" spans="1:2" x14ac:dyDescent="0.25">
      <c r="A281">
        <v>13043</v>
      </c>
      <c r="B281" s="119" t="s">
        <v>756</v>
      </c>
    </row>
    <row r="282" spans="1:2" x14ac:dyDescent="0.25">
      <c r="A282">
        <v>13044</v>
      </c>
      <c r="B282" s="119" t="s">
        <v>757</v>
      </c>
    </row>
    <row r="283" spans="1:2" x14ac:dyDescent="0.25">
      <c r="A283">
        <v>13045</v>
      </c>
      <c r="B283" s="119" t="s">
        <v>758</v>
      </c>
    </row>
    <row r="284" spans="1:2" x14ac:dyDescent="0.25">
      <c r="A284">
        <v>13046</v>
      </c>
      <c r="B284" s="119" t="s">
        <v>759</v>
      </c>
    </row>
    <row r="285" spans="1:2" x14ac:dyDescent="0.25">
      <c r="A285">
        <v>13047</v>
      </c>
      <c r="B285" s="119" t="s">
        <v>760</v>
      </c>
    </row>
    <row r="286" spans="1:2" x14ac:dyDescent="0.25">
      <c r="A286">
        <v>13048</v>
      </c>
      <c r="B286" s="119" t="s">
        <v>761</v>
      </c>
    </row>
    <row r="287" spans="1:2" x14ac:dyDescent="0.25">
      <c r="A287">
        <v>13049</v>
      </c>
      <c r="B287" s="119" t="s">
        <v>762</v>
      </c>
    </row>
    <row r="288" spans="1:2" x14ac:dyDescent="0.25">
      <c r="A288">
        <v>13050</v>
      </c>
      <c r="B288" s="119" t="s">
        <v>763</v>
      </c>
    </row>
    <row r="289" spans="1:2" x14ac:dyDescent="0.25">
      <c r="A289">
        <v>13051</v>
      </c>
      <c r="B289" s="119" t="s">
        <v>764</v>
      </c>
    </row>
    <row r="290" spans="1:2" x14ac:dyDescent="0.25">
      <c r="A290">
        <v>13052</v>
      </c>
      <c r="B290" s="119" t="s">
        <v>765</v>
      </c>
    </row>
    <row r="291" spans="1:2" x14ac:dyDescent="0.25">
      <c r="A291">
        <v>13053</v>
      </c>
      <c r="B291" s="119" t="s">
        <v>766</v>
      </c>
    </row>
    <row r="292" spans="1:2" x14ac:dyDescent="0.25">
      <c r="A292">
        <v>13054</v>
      </c>
      <c r="B292" s="119" t="s">
        <v>767</v>
      </c>
    </row>
    <row r="293" spans="1:2" x14ac:dyDescent="0.25">
      <c r="A293">
        <v>13055</v>
      </c>
      <c r="B293" s="119" t="s">
        <v>768</v>
      </c>
    </row>
    <row r="294" spans="1:2" x14ac:dyDescent="0.25">
      <c r="A294">
        <v>13056</v>
      </c>
      <c r="B294" s="119" t="s">
        <v>769</v>
      </c>
    </row>
    <row r="295" spans="1:2" x14ac:dyDescent="0.25">
      <c r="A295">
        <v>13057</v>
      </c>
      <c r="B295" s="119" t="s">
        <v>770</v>
      </c>
    </row>
    <row r="296" spans="1:2" x14ac:dyDescent="0.25">
      <c r="A296">
        <v>13058</v>
      </c>
      <c r="B296" s="119" t="s">
        <v>771</v>
      </c>
    </row>
    <row r="297" spans="1:2" x14ac:dyDescent="0.25">
      <c r="A297">
        <v>13059</v>
      </c>
      <c r="B297" s="119" t="s">
        <v>772</v>
      </c>
    </row>
    <row r="298" spans="1:2" x14ac:dyDescent="0.25">
      <c r="A298">
        <v>13060</v>
      </c>
      <c r="B298" s="119" t="s">
        <v>773</v>
      </c>
    </row>
    <row r="299" spans="1:2" x14ac:dyDescent="0.25">
      <c r="A299">
        <v>13061</v>
      </c>
      <c r="B299" s="119" t="s">
        <v>774</v>
      </c>
    </row>
    <row r="300" spans="1:2" x14ac:dyDescent="0.25">
      <c r="A300">
        <v>13062</v>
      </c>
      <c r="B300" s="119" t="s">
        <v>775</v>
      </c>
    </row>
    <row r="301" spans="1:2" x14ac:dyDescent="0.25">
      <c r="A301">
        <v>13063</v>
      </c>
      <c r="B301" s="119" t="s">
        <v>776</v>
      </c>
    </row>
    <row r="302" spans="1:2" x14ac:dyDescent="0.25">
      <c r="A302">
        <v>13064</v>
      </c>
      <c r="B302" s="119" t="s">
        <v>777</v>
      </c>
    </row>
    <row r="303" spans="1:2" x14ac:dyDescent="0.25">
      <c r="A303">
        <v>13065</v>
      </c>
      <c r="B303" s="119" t="s">
        <v>778</v>
      </c>
    </row>
    <row r="304" spans="1:2" x14ac:dyDescent="0.25">
      <c r="A304">
        <v>13066</v>
      </c>
      <c r="B304" s="119" t="s">
        <v>779</v>
      </c>
    </row>
    <row r="305" spans="1:2" x14ac:dyDescent="0.25">
      <c r="A305">
        <v>13067</v>
      </c>
      <c r="B305" s="119" t="s">
        <v>780</v>
      </c>
    </row>
    <row r="306" spans="1:2" x14ac:dyDescent="0.25">
      <c r="A306">
        <v>13068</v>
      </c>
      <c r="B306" s="119" t="s">
        <v>781</v>
      </c>
    </row>
    <row r="307" spans="1:2" x14ac:dyDescent="0.25">
      <c r="A307">
        <v>13069</v>
      </c>
      <c r="B307" s="119" t="s">
        <v>782</v>
      </c>
    </row>
    <row r="308" spans="1:2" x14ac:dyDescent="0.25">
      <c r="A308">
        <v>13070</v>
      </c>
      <c r="B308" s="119" t="s">
        <v>783</v>
      </c>
    </row>
    <row r="309" spans="1:2" x14ac:dyDescent="0.25">
      <c r="A309">
        <v>13071</v>
      </c>
      <c r="B309" s="119" t="s">
        <v>784</v>
      </c>
    </row>
    <row r="310" spans="1:2" x14ac:dyDescent="0.25">
      <c r="A310">
        <v>13072</v>
      </c>
      <c r="B310" s="119" t="s">
        <v>785</v>
      </c>
    </row>
    <row r="311" spans="1:2" x14ac:dyDescent="0.25">
      <c r="A311">
        <v>13073</v>
      </c>
      <c r="B311" s="119" t="s">
        <v>786</v>
      </c>
    </row>
    <row r="312" spans="1:2" x14ac:dyDescent="0.25">
      <c r="A312">
        <v>13500</v>
      </c>
      <c r="B312" s="119" t="s">
        <v>787</v>
      </c>
    </row>
    <row r="313" spans="1:2" x14ac:dyDescent="0.25">
      <c r="A313">
        <v>13501</v>
      </c>
      <c r="B313" s="119" t="s">
        <v>788</v>
      </c>
    </row>
    <row r="314" spans="1:2" x14ac:dyDescent="0.25">
      <c r="A314">
        <v>13502</v>
      </c>
      <c r="B314" s="119" t="s">
        <v>789</v>
      </c>
    </row>
    <row r="315" spans="1:2" x14ac:dyDescent="0.25">
      <c r="A315">
        <v>13601</v>
      </c>
      <c r="B315" s="119" t="s">
        <v>790</v>
      </c>
    </row>
    <row r="316" spans="1:2" x14ac:dyDescent="0.25">
      <c r="A316">
        <v>13602</v>
      </c>
      <c r="B316" s="119" t="s">
        <v>791</v>
      </c>
    </row>
    <row r="317" spans="1:2" x14ac:dyDescent="0.25">
      <c r="A317">
        <v>13603</v>
      </c>
      <c r="B317" s="119" t="s">
        <v>792</v>
      </c>
    </row>
    <row r="318" spans="1:2" x14ac:dyDescent="0.25">
      <c r="A318">
        <v>13604</v>
      </c>
      <c r="B318" s="119" t="s">
        <v>793</v>
      </c>
    </row>
    <row r="319" spans="1:2" x14ac:dyDescent="0.25">
      <c r="A319">
        <v>13605</v>
      </c>
      <c r="B319" s="119" t="s">
        <v>794</v>
      </c>
    </row>
    <row r="320" spans="1:2" x14ac:dyDescent="0.25">
      <c r="A320">
        <v>13606</v>
      </c>
      <c r="B320" s="119" t="s">
        <v>795</v>
      </c>
    </row>
    <row r="321" spans="1:2" x14ac:dyDescent="0.25">
      <c r="A321">
        <v>13607</v>
      </c>
      <c r="B321" s="119" t="s">
        <v>796</v>
      </c>
    </row>
    <row r="322" spans="1:2" x14ac:dyDescent="0.25">
      <c r="A322">
        <v>13608</v>
      </c>
      <c r="B322" s="119" t="s">
        <v>797</v>
      </c>
    </row>
    <row r="323" spans="1:2" x14ac:dyDescent="0.25">
      <c r="A323">
        <v>13609</v>
      </c>
      <c r="B323" s="119" t="s">
        <v>798</v>
      </c>
    </row>
    <row r="324" spans="1:2" x14ac:dyDescent="0.25">
      <c r="A324">
        <v>13610</v>
      </c>
      <c r="B324" s="119" t="s">
        <v>799</v>
      </c>
    </row>
    <row r="325" spans="1:2" x14ac:dyDescent="0.25">
      <c r="A325">
        <v>13611</v>
      </c>
      <c r="B325" s="119" t="s">
        <v>800</v>
      </c>
    </row>
    <row r="326" spans="1:2" x14ac:dyDescent="0.25">
      <c r="A326">
        <v>13612</v>
      </c>
      <c r="B326" s="119" t="s">
        <v>801</v>
      </c>
    </row>
    <row r="327" spans="1:2" x14ac:dyDescent="0.25">
      <c r="A327">
        <v>13613</v>
      </c>
      <c r="B327" s="119" t="s">
        <v>802</v>
      </c>
    </row>
    <row r="328" spans="1:2" x14ac:dyDescent="0.25">
      <c r="A328">
        <v>13614</v>
      </c>
      <c r="B328" s="119" t="s">
        <v>803</v>
      </c>
    </row>
    <row r="329" spans="1:2" x14ac:dyDescent="0.25">
      <c r="A329">
        <v>13615</v>
      </c>
      <c r="B329" s="119" t="s">
        <v>804</v>
      </c>
    </row>
    <row r="330" spans="1:2" x14ac:dyDescent="0.25">
      <c r="A330">
        <v>13616</v>
      </c>
      <c r="B330" s="119" t="s">
        <v>805</v>
      </c>
    </row>
    <row r="331" spans="1:2" x14ac:dyDescent="0.25">
      <c r="A331">
        <v>13617</v>
      </c>
      <c r="B331" s="119" t="s">
        <v>806</v>
      </c>
    </row>
    <row r="332" spans="1:2" x14ac:dyDescent="0.25">
      <c r="A332">
        <v>13618</v>
      </c>
      <c r="B332" s="119" t="s">
        <v>807</v>
      </c>
    </row>
    <row r="333" spans="1:2" x14ac:dyDescent="0.25">
      <c r="A333">
        <v>13619</v>
      </c>
      <c r="B333" s="119" t="s">
        <v>808</v>
      </c>
    </row>
    <row r="334" spans="1:2" x14ac:dyDescent="0.25">
      <c r="A334">
        <v>13620</v>
      </c>
      <c r="B334" s="119" t="s">
        <v>809</v>
      </c>
    </row>
    <row r="335" spans="1:2" x14ac:dyDescent="0.25">
      <c r="A335">
        <v>13621</v>
      </c>
      <c r="B335" s="119" t="s">
        <v>810</v>
      </c>
    </row>
    <row r="336" spans="1:2" x14ac:dyDescent="0.25">
      <c r="A336">
        <v>13622</v>
      </c>
      <c r="B336" s="119" t="s">
        <v>811</v>
      </c>
    </row>
    <row r="337" spans="1:2" x14ac:dyDescent="0.25">
      <c r="A337">
        <v>13623</v>
      </c>
      <c r="B337" s="119" t="s">
        <v>812</v>
      </c>
    </row>
    <row r="338" spans="1:2" x14ac:dyDescent="0.25">
      <c r="A338">
        <v>13624</v>
      </c>
      <c r="B338" s="119" t="s">
        <v>813</v>
      </c>
    </row>
    <row r="339" spans="1:2" x14ac:dyDescent="0.25">
      <c r="A339">
        <v>13625</v>
      </c>
      <c r="B339" s="119" t="s">
        <v>814</v>
      </c>
    </row>
    <row r="340" spans="1:2" x14ac:dyDescent="0.25">
      <c r="A340">
        <v>13626</v>
      </c>
      <c r="B340" s="119" t="s">
        <v>815</v>
      </c>
    </row>
    <row r="341" spans="1:2" x14ac:dyDescent="0.25">
      <c r="A341">
        <v>13627</v>
      </c>
      <c r="B341" s="119" t="s">
        <v>816</v>
      </c>
    </row>
    <row r="342" spans="1:2" x14ac:dyDescent="0.25">
      <c r="A342">
        <v>13628</v>
      </c>
      <c r="B342" s="119" t="s">
        <v>817</v>
      </c>
    </row>
    <row r="343" spans="1:2" x14ac:dyDescent="0.25">
      <c r="A343">
        <v>13629</v>
      </c>
      <c r="B343" s="119" t="s">
        <v>818</v>
      </c>
    </row>
    <row r="344" spans="1:2" x14ac:dyDescent="0.25">
      <c r="A344">
        <v>13630</v>
      </c>
      <c r="B344" s="119" t="s">
        <v>819</v>
      </c>
    </row>
    <row r="345" spans="1:2" x14ac:dyDescent="0.25">
      <c r="A345">
        <v>13631</v>
      </c>
      <c r="B345" s="119" t="s">
        <v>820</v>
      </c>
    </row>
    <row r="346" spans="1:2" x14ac:dyDescent="0.25">
      <c r="A346">
        <v>13632</v>
      </c>
      <c r="B346" s="119" t="s">
        <v>821</v>
      </c>
    </row>
    <row r="347" spans="1:2" x14ac:dyDescent="0.25">
      <c r="A347">
        <v>13633</v>
      </c>
      <c r="B347" s="119" t="s">
        <v>822</v>
      </c>
    </row>
    <row r="348" spans="1:2" x14ac:dyDescent="0.25">
      <c r="A348">
        <v>13634</v>
      </c>
      <c r="B348" s="119" t="s">
        <v>823</v>
      </c>
    </row>
    <row r="349" spans="1:2" x14ac:dyDescent="0.25">
      <c r="A349">
        <v>13635</v>
      </c>
      <c r="B349" s="119" t="s">
        <v>824</v>
      </c>
    </row>
    <row r="350" spans="1:2" x14ac:dyDescent="0.25">
      <c r="A350">
        <v>13636</v>
      </c>
      <c r="B350" s="119" t="s">
        <v>825</v>
      </c>
    </row>
    <row r="351" spans="1:2" x14ac:dyDescent="0.25">
      <c r="A351">
        <v>13637</v>
      </c>
      <c r="B351" s="119" t="s">
        <v>826</v>
      </c>
    </row>
    <row r="352" spans="1:2" x14ac:dyDescent="0.25">
      <c r="A352">
        <v>13638</v>
      </c>
      <c r="B352" s="119" t="s">
        <v>827</v>
      </c>
    </row>
    <row r="353" spans="1:2" x14ac:dyDescent="0.25">
      <c r="A353">
        <v>13639</v>
      </c>
      <c r="B353" s="119" t="s">
        <v>828</v>
      </c>
    </row>
    <row r="354" spans="1:2" x14ac:dyDescent="0.25">
      <c r="A354">
        <v>13640</v>
      </c>
      <c r="B354" s="119" t="s">
        <v>829</v>
      </c>
    </row>
    <row r="355" spans="1:2" x14ac:dyDescent="0.25">
      <c r="A355">
        <v>13641</v>
      </c>
      <c r="B355" s="119" t="s">
        <v>830</v>
      </c>
    </row>
    <row r="356" spans="1:2" x14ac:dyDescent="0.25">
      <c r="A356">
        <v>13642</v>
      </c>
      <c r="B356" s="119" t="s">
        <v>831</v>
      </c>
    </row>
    <row r="357" spans="1:2" x14ac:dyDescent="0.25">
      <c r="A357">
        <v>13643</v>
      </c>
      <c r="B357" s="119" t="s">
        <v>832</v>
      </c>
    </row>
    <row r="358" spans="1:2" x14ac:dyDescent="0.25">
      <c r="A358">
        <v>13644</v>
      </c>
      <c r="B358" s="119" t="s">
        <v>833</v>
      </c>
    </row>
    <row r="359" spans="1:2" x14ac:dyDescent="0.25">
      <c r="A359">
        <v>13645</v>
      </c>
      <c r="B359" s="119" t="s">
        <v>834</v>
      </c>
    </row>
    <row r="360" spans="1:2" x14ac:dyDescent="0.25">
      <c r="A360">
        <v>13646</v>
      </c>
      <c r="B360" s="119" t="s">
        <v>835</v>
      </c>
    </row>
    <row r="361" spans="1:2" x14ac:dyDescent="0.25">
      <c r="A361">
        <v>13647</v>
      </c>
      <c r="B361" s="119" t="s">
        <v>836</v>
      </c>
    </row>
    <row r="362" spans="1:2" x14ac:dyDescent="0.25">
      <c r="A362">
        <v>13648</v>
      </c>
      <c r="B362" s="119" t="s">
        <v>837</v>
      </c>
    </row>
    <row r="363" spans="1:2" x14ac:dyDescent="0.25">
      <c r="A363">
        <v>13649</v>
      </c>
      <c r="B363" s="119" t="s">
        <v>838</v>
      </c>
    </row>
    <row r="364" spans="1:2" x14ac:dyDescent="0.25">
      <c r="A364">
        <v>13650</v>
      </c>
      <c r="B364" s="119" t="s">
        <v>839</v>
      </c>
    </row>
    <row r="365" spans="1:2" x14ac:dyDescent="0.25">
      <c r="A365">
        <v>13651</v>
      </c>
      <c r="B365" s="119" t="s">
        <v>840</v>
      </c>
    </row>
    <row r="366" spans="1:2" x14ac:dyDescent="0.25">
      <c r="A366">
        <v>13652</v>
      </c>
      <c r="B366" s="119" t="s">
        <v>841</v>
      </c>
    </row>
    <row r="367" spans="1:2" x14ac:dyDescent="0.25">
      <c r="A367">
        <v>13653</v>
      </c>
      <c r="B367" s="119" t="s">
        <v>842</v>
      </c>
    </row>
    <row r="368" spans="1:2" x14ac:dyDescent="0.25">
      <c r="A368">
        <v>13654</v>
      </c>
      <c r="B368" s="119" t="s">
        <v>843</v>
      </c>
    </row>
    <row r="369" spans="1:2" x14ac:dyDescent="0.25">
      <c r="A369">
        <v>13655</v>
      </c>
      <c r="B369" s="119" t="s">
        <v>844</v>
      </c>
    </row>
    <row r="370" spans="1:2" x14ac:dyDescent="0.25">
      <c r="A370">
        <v>13656</v>
      </c>
      <c r="B370" s="119" t="s">
        <v>845</v>
      </c>
    </row>
    <row r="371" spans="1:2" x14ac:dyDescent="0.25">
      <c r="A371">
        <v>13657</v>
      </c>
      <c r="B371" s="119" t="s">
        <v>846</v>
      </c>
    </row>
    <row r="372" spans="1:2" x14ac:dyDescent="0.25">
      <c r="A372">
        <v>13658</v>
      </c>
      <c r="B372" s="119" t="s">
        <v>847</v>
      </c>
    </row>
    <row r="373" spans="1:2" x14ac:dyDescent="0.25">
      <c r="A373">
        <v>13659</v>
      </c>
      <c r="B373" s="119" t="s">
        <v>848</v>
      </c>
    </row>
    <row r="374" spans="1:2" x14ac:dyDescent="0.25">
      <c r="A374">
        <v>13660</v>
      </c>
      <c r="B374" s="119" t="s">
        <v>849</v>
      </c>
    </row>
    <row r="375" spans="1:2" x14ac:dyDescent="0.25">
      <c r="A375">
        <v>13661</v>
      </c>
      <c r="B375" s="119" t="s">
        <v>850</v>
      </c>
    </row>
    <row r="376" spans="1:2" x14ac:dyDescent="0.25">
      <c r="A376">
        <v>13662</v>
      </c>
      <c r="B376" s="119" t="s">
        <v>851</v>
      </c>
    </row>
    <row r="377" spans="1:2" x14ac:dyDescent="0.25">
      <c r="A377">
        <v>13663</v>
      </c>
      <c r="B377" s="119" t="s">
        <v>852</v>
      </c>
    </row>
    <row r="378" spans="1:2" x14ac:dyDescent="0.25">
      <c r="A378">
        <v>13664</v>
      </c>
      <c r="B378" s="119" t="s">
        <v>853</v>
      </c>
    </row>
    <row r="379" spans="1:2" x14ac:dyDescent="0.25">
      <c r="A379">
        <v>13665</v>
      </c>
      <c r="B379" s="119" t="s">
        <v>854</v>
      </c>
    </row>
    <row r="380" spans="1:2" x14ac:dyDescent="0.25">
      <c r="A380">
        <v>13666</v>
      </c>
      <c r="B380" s="119" t="s">
        <v>855</v>
      </c>
    </row>
    <row r="381" spans="1:2" x14ac:dyDescent="0.25">
      <c r="A381">
        <v>13667</v>
      </c>
      <c r="B381" s="119" t="s">
        <v>856</v>
      </c>
    </row>
    <row r="382" spans="1:2" x14ac:dyDescent="0.25">
      <c r="A382">
        <v>13668</v>
      </c>
      <c r="B382" s="119" t="s">
        <v>857</v>
      </c>
    </row>
    <row r="383" spans="1:2" x14ac:dyDescent="0.25">
      <c r="A383">
        <v>13669</v>
      </c>
      <c r="B383" s="119" t="s">
        <v>858</v>
      </c>
    </row>
    <row r="384" spans="1:2" x14ac:dyDescent="0.25">
      <c r="A384">
        <v>13670</v>
      </c>
      <c r="B384" s="119" t="s">
        <v>859</v>
      </c>
    </row>
    <row r="385" spans="1:2" x14ac:dyDescent="0.25">
      <c r="A385">
        <v>13671</v>
      </c>
      <c r="B385" s="119" t="s">
        <v>860</v>
      </c>
    </row>
    <row r="386" spans="1:2" x14ac:dyDescent="0.25">
      <c r="A386">
        <v>13672</v>
      </c>
      <c r="B386" s="119" t="s">
        <v>861</v>
      </c>
    </row>
    <row r="387" spans="1:2" x14ac:dyDescent="0.25">
      <c r="A387">
        <v>13673</v>
      </c>
      <c r="B387" s="119" t="s">
        <v>862</v>
      </c>
    </row>
    <row r="388" spans="1:2" x14ac:dyDescent="0.25">
      <c r="A388">
        <v>13674</v>
      </c>
      <c r="B388" s="119" t="s">
        <v>863</v>
      </c>
    </row>
    <row r="389" spans="1:2" x14ac:dyDescent="0.25">
      <c r="A389">
        <v>13675</v>
      </c>
      <c r="B389" s="119" t="s">
        <v>864</v>
      </c>
    </row>
    <row r="390" spans="1:2" x14ac:dyDescent="0.25">
      <c r="A390">
        <v>13676</v>
      </c>
      <c r="B390" s="119" t="s">
        <v>865</v>
      </c>
    </row>
    <row r="391" spans="1:2" x14ac:dyDescent="0.25">
      <c r="A391">
        <v>13677</v>
      </c>
      <c r="B391" s="119" t="s">
        <v>866</v>
      </c>
    </row>
    <row r="392" spans="1:2" x14ac:dyDescent="0.25">
      <c r="A392">
        <v>13678</v>
      </c>
      <c r="B392" s="119" t="s">
        <v>867</v>
      </c>
    </row>
    <row r="393" spans="1:2" x14ac:dyDescent="0.25">
      <c r="A393">
        <v>13679</v>
      </c>
      <c r="B393" s="119" t="s">
        <v>868</v>
      </c>
    </row>
    <row r="394" spans="1:2" x14ac:dyDescent="0.25">
      <c r="A394">
        <v>13680</v>
      </c>
      <c r="B394" s="119" t="s">
        <v>869</v>
      </c>
    </row>
    <row r="395" spans="1:2" x14ac:dyDescent="0.25">
      <c r="A395">
        <v>13681</v>
      </c>
      <c r="B395" s="119" t="s">
        <v>870</v>
      </c>
    </row>
    <row r="396" spans="1:2" x14ac:dyDescent="0.25">
      <c r="A396">
        <v>13682</v>
      </c>
      <c r="B396" s="119" t="s">
        <v>871</v>
      </c>
    </row>
    <row r="397" spans="1:2" x14ac:dyDescent="0.25">
      <c r="A397">
        <v>13683</v>
      </c>
      <c r="B397" s="119" t="s">
        <v>872</v>
      </c>
    </row>
    <row r="398" spans="1:2" x14ac:dyDescent="0.25">
      <c r="A398">
        <v>13684</v>
      </c>
      <c r="B398" s="119" t="s">
        <v>873</v>
      </c>
    </row>
    <row r="399" spans="1:2" x14ac:dyDescent="0.25">
      <c r="A399">
        <v>13685</v>
      </c>
      <c r="B399" s="119" t="s">
        <v>874</v>
      </c>
    </row>
    <row r="400" spans="1:2" x14ac:dyDescent="0.25">
      <c r="A400">
        <v>13686</v>
      </c>
      <c r="B400" s="119" t="s">
        <v>875</v>
      </c>
    </row>
    <row r="401" spans="1:2" x14ac:dyDescent="0.25">
      <c r="A401">
        <v>13687</v>
      </c>
      <c r="B401" s="119" t="s">
        <v>876</v>
      </c>
    </row>
    <row r="402" spans="1:2" x14ac:dyDescent="0.25">
      <c r="A402">
        <v>13688</v>
      </c>
      <c r="B402" s="119" t="s">
        <v>877</v>
      </c>
    </row>
    <row r="403" spans="1:2" x14ac:dyDescent="0.25">
      <c r="A403">
        <v>13689</v>
      </c>
      <c r="B403" s="119" t="s">
        <v>878</v>
      </c>
    </row>
    <row r="404" spans="1:2" x14ac:dyDescent="0.25">
      <c r="A404">
        <v>13690</v>
      </c>
      <c r="B404" s="119" t="s">
        <v>879</v>
      </c>
    </row>
    <row r="405" spans="1:2" x14ac:dyDescent="0.25">
      <c r="A405">
        <v>14000</v>
      </c>
      <c r="B405" s="119" t="s">
        <v>880</v>
      </c>
    </row>
    <row r="406" spans="1:2" x14ac:dyDescent="0.25">
      <c r="A406">
        <v>14001</v>
      </c>
      <c r="B406" s="119" t="s">
        <v>881</v>
      </c>
    </row>
    <row r="407" spans="1:2" x14ac:dyDescent="0.25">
      <c r="A407">
        <v>14002</v>
      </c>
      <c r="B407" s="119" t="s">
        <v>882</v>
      </c>
    </row>
    <row r="408" spans="1:2" x14ac:dyDescent="0.25">
      <c r="A408">
        <v>14003</v>
      </c>
      <c r="B408" s="119" t="s">
        <v>883</v>
      </c>
    </row>
    <row r="409" spans="1:2" x14ac:dyDescent="0.25">
      <c r="A409">
        <v>14004</v>
      </c>
      <c r="B409" s="119" t="s">
        <v>884</v>
      </c>
    </row>
    <row r="410" spans="1:2" x14ac:dyDescent="0.25">
      <c r="A410">
        <v>14005</v>
      </c>
      <c r="B410" s="119" t="s">
        <v>885</v>
      </c>
    </row>
    <row r="411" spans="1:2" x14ac:dyDescent="0.25">
      <c r="A411">
        <v>14006</v>
      </c>
      <c r="B411" s="119" t="s">
        <v>886</v>
      </c>
    </row>
    <row r="412" spans="1:2" x14ac:dyDescent="0.25">
      <c r="A412">
        <v>14007</v>
      </c>
      <c r="B412" s="119" t="s">
        <v>887</v>
      </c>
    </row>
    <row r="413" spans="1:2" x14ac:dyDescent="0.25">
      <c r="A413">
        <v>14008</v>
      </c>
      <c r="B413" s="119" t="s">
        <v>888</v>
      </c>
    </row>
    <row r="414" spans="1:2" x14ac:dyDescent="0.25">
      <c r="A414">
        <v>14009</v>
      </c>
      <c r="B414" s="119" t="s">
        <v>889</v>
      </c>
    </row>
    <row r="415" spans="1:2" x14ac:dyDescent="0.25">
      <c r="A415">
        <v>14010</v>
      </c>
      <c r="B415" s="119" t="s">
        <v>890</v>
      </c>
    </row>
    <row r="416" spans="1:2" x14ac:dyDescent="0.25">
      <c r="A416">
        <v>14300</v>
      </c>
      <c r="B416" s="119" t="s">
        <v>891</v>
      </c>
    </row>
    <row r="417" spans="1:2" x14ac:dyDescent="0.25">
      <c r="A417">
        <v>14301</v>
      </c>
      <c r="B417" s="119" t="s">
        <v>892</v>
      </c>
    </row>
    <row r="418" spans="1:2" x14ac:dyDescent="0.25">
      <c r="A418">
        <v>14302</v>
      </c>
      <c r="B418" s="119" t="s">
        <v>893</v>
      </c>
    </row>
    <row r="419" spans="1:2" x14ac:dyDescent="0.25">
      <c r="A419">
        <v>14303</v>
      </c>
      <c r="B419" s="119" t="s">
        <v>894</v>
      </c>
    </row>
    <row r="420" spans="1:2" x14ac:dyDescent="0.25">
      <c r="A420">
        <v>14304</v>
      </c>
      <c r="B420" s="119" t="s">
        <v>895</v>
      </c>
    </row>
    <row r="421" spans="1:2" x14ac:dyDescent="0.25">
      <c r="A421">
        <v>14305</v>
      </c>
      <c r="B421" s="119" t="s">
        <v>896</v>
      </c>
    </row>
    <row r="422" spans="1:2" x14ac:dyDescent="0.25">
      <c r="A422">
        <v>14306</v>
      </c>
      <c r="B422" s="119" t="s">
        <v>897</v>
      </c>
    </row>
    <row r="423" spans="1:2" x14ac:dyDescent="0.25">
      <c r="A423">
        <v>14307</v>
      </c>
      <c r="B423" s="119" t="s">
        <v>898</v>
      </c>
    </row>
    <row r="424" spans="1:2" x14ac:dyDescent="0.25">
      <c r="A424">
        <v>14308</v>
      </c>
      <c r="B424" s="119" t="s">
        <v>899</v>
      </c>
    </row>
    <row r="425" spans="1:2" x14ac:dyDescent="0.25">
      <c r="A425">
        <v>14309</v>
      </c>
      <c r="B425" s="119" t="s">
        <v>900</v>
      </c>
    </row>
    <row r="426" spans="1:2" x14ac:dyDescent="0.25">
      <c r="A426">
        <v>14310</v>
      </c>
      <c r="B426" s="119" t="s">
        <v>901</v>
      </c>
    </row>
    <row r="427" spans="1:2" x14ac:dyDescent="0.25">
      <c r="A427">
        <v>14311</v>
      </c>
      <c r="B427" s="119" t="s">
        <v>902</v>
      </c>
    </row>
    <row r="428" spans="1:2" x14ac:dyDescent="0.25">
      <c r="A428">
        <v>14312</v>
      </c>
      <c r="B428" s="119" t="s">
        <v>903</v>
      </c>
    </row>
    <row r="429" spans="1:2" x14ac:dyDescent="0.25">
      <c r="A429">
        <v>14313</v>
      </c>
      <c r="B429" s="119" t="s">
        <v>904</v>
      </c>
    </row>
    <row r="430" spans="1:2" x14ac:dyDescent="0.25">
      <c r="A430">
        <v>14314</v>
      </c>
      <c r="B430" s="119" t="s">
        <v>905</v>
      </c>
    </row>
    <row r="431" spans="1:2" x14ac:dyDescent="0.25">
      <c r="A431">
        <v>14315</v>
      </c>
      <c r="B431" s="119" t="s">
        <v>906</v>
      </c>
    </row>
    <row r="432" spans="1:2" x14ac:dyDescent="0.25">
      <c r="A432">
        <v>14316</v>
      </c>
      <c r="B432" s="119" t="s">
        <v>907</v>
      </c>
    </row>
    <row r="433" spans="1:2" x14ac:dyDescent="0.25">
      <c r="A433">
        <v>14317</v>
      </c>
      <c r="B433" s="119" t="s">
        <v>908</v>
      </c>
    </row>
    <row r="434" spans="1:2" x14ac:dyDescent="0.25">
      <c r="A434">
        <v>14318</v>
      </c>
      <c r="B434" s="119" t="s">
        <v>909</v>
      </c>
    </row>
    <row r="435" spans="1:2" x14ac:dyDescent="0.25">
      <c r="A435">
        <v>14319</v>
      </c>
      <c r="B435" s="119" t="s">
        <v>910</v>
      </c>
    </row>
    <row r="436" spans="1:2" x14ac:dyDescent="0.25">
      <c r="A436">
        <v>14320</v>
      </c>
      <c r="B436" s="119" t="s">
        <v>911</v>
      </c>
    </row>
    <row r="437" spans="1:2" x14ac:dyDescent="0.25">
      <c r="A437">
        <v>14321</v>
      </c>
      <c r="B437" s="119" t="s">
        <v>912</v>
      </c>
    </row>
    <row r="438" spans="1:2" x14ac:dyDescent="0.25">
      <c r="A438">
        <v>14322</v>
      </c>
      <c r="B438" s="119" t="s">
        <v>913</v>
      </c>
    </row>
    <row r="439" spans="1:2" x14ac:dyDescent="0.25">
      <c r="A439">
        <v>14323</v>
      </c>
      <c r="B439" s="119" t="s">
        <v>914</v>
      </c>
    </row>
    <row r="440" spans="1:2" x14ac:dyDescent="0.25">
      <c r="A440">
        <v>14900</v>
      </c>
      <c r="B440" s="119" t="s">
        <v>915</v>
      </c>
    </row>
    <row r="441" spans="1:2" x14ac:dyDescent="0.25">
      <c r="A441">
        <v>15001</v>
      </c>
      <c r="B441" s="119" t="s">
        <v>916</v>
      </c>
    </row>
    <row r="442" spans="1:2" x14ac:dyDescent="0.25">
      <c r="A442">
        <v>15002</v>
      </c>
      <c r="B442" s="119" t="s">
        <v>917</v>
      </c>
    </row>
    <row r="443" spans="1:2" x14ac:dyDescent="0.25">
      <c r="A443">
        <v>15003</v>
      </c>
      <c r="B443" s="119" t="s">
        <v>918</v>
      </c>
    </row>
    <row r="444" spans="1:2" x14ac:dyDescent="0.25">
      <c r="A444">
        <v>15004</v>
      </c>
      <c r="B444" s="119" t="s">
        <v>919</v>
      </c>
    </row>
    <row r="445" spans="1:2" x14ac:dyDescent="0.25">
      <c r="A445">
        <v>15005</v>
      </c>
      <c r="B445" s="119" t="s">
        <v>920</v>
      </c>
    </row>
    <row r="446" spans="1:2" x14ac:dyDescent="0.25">
      <c r="A446">
        <v>15006</v>
      </c>
      <c r="B446" s="119" t="s">
        <v>921</v>
      </c>
    </row>
    <row r="447" spans="1:2" x14ac:dyDescent="0.25">
      <c r="A447">
        <v>15007</v>
      </c>
      <c r="B447" s="119" t="s">
        <v>922</v>
      </c>
    </row>
    <row r="448" spans="1:2" x14ac:dyDescent="0.25">
      <c r="A448">
        <v>15008</v>
      </c>
      <c r="B448" s="119" t="s">
        <v>923</v>
      </c>
    </row>
    <row r="449" spans="1:2" x14ac:dyDescent="0.25">
      <c r="A449">
        <v>15009</v>
      </c>
      <c r="B449" s="119" t="s">
        <v>924</v>
      </c>
    </row>
    <row r="450" spans="1:2" x14ac:dyDescent="0.25">
      <c r="A450">
        <v>15010</v>
      </c>
      <c r="B450" s="119" t="s">
        <v>925</v>
      </c>
    </row>
    <row r="451" spans="1:2" x14ac:dyDescent="0.25">
      <c r="A451">
        <v>15011</v>
      </c>
      <c r="B451" s="119" t="s">
        <v>926</v>
      </c>
    </row>
    <row r="452" spans="1:2" x14ac:dyDescent="0.25">
      <c r="A452">
        <v>15012</v>
      </c>
      <c r="B452" s="119" t="s">
        <v>927</v>
      </c>
    </row>
    <row r="453" spans="1:2" x14ac:dyDescent="0.25">
      <c r="A453">
        <v>15013</v>
      </c>
      <c r="B453" s="119" t="s">
        <v>928</v>
      </c>
    </row>
    <row r="454" spans="1:2" x14ac:dyDescent="0.25">
      <c r="A454">
        <v>15014</v>
      </c>
      <c r="B454" s="119" t="s">
        <v>929</v>
      </c>
    </row>
    <row r="455" spans="1:2" x14ac:dyDescent="0.25">
      <c r="A455">
        <v>15015</v>
      </c>
      <c r="B455" s="119" t="s">
        <v>930</v>
      </c>
    </row>
    <row r="456" spans="1:2" x14ac:dyDescent="0.25">
      <c r="A456">
        <v>15016</v>
      </c>
      <c r="B456" s="119" t="s">
        <v>931</v>
      </c>
    </row>
    <row r="457" spans="1:2" x14ac:dyDescent="0.25">
      <c r="A457">
        <v>15017</v>
      </c>
      <c r="B457" s="119" t="s">
        <v>932</v>
      </c>
    </row>
    <row r="458" spans="1:2" x14ac:dyDescent="0.25">
      <c r="A458">
        <v>15018</v>
      </c>
      <c r="B458" s="119" t="s">
        <v>933</v>
      </c>
    </row>
    <row r="459" spans="1:2" x14ac:dyDescent="0.25">
      <c r="A459">
        <v>15019</v>
      </c>
      <c r="B459" s="119" t="s">
        <v>934</v>
      </c>
    </row>
    <row r="460" spans="1:2" x14ac:dyDescent="0.25">
      <c r="A460">
        <v>15200</v>
      </c>
      <c r="B460" s="119" t="s">
        <v>935</v>
      </c>
    </row>
    <row r="461" spans="1:2" x14ac:dyDescent="0.25">
      <c r="A461">
        <v>15201</v>
      </c>
      <c r="B461" s="119" t="s">
        <v>936</v>
      </c>
    </row>
    <row r="462" spans="1:2" x14ac:dyDescent="0.25">
      <c r="A462">
        <v>15202</v>
      </c>
      <c r="B462" s="119" t="s">
        <v>937</v>
      </c>
    </row>
    <row r="463" spans="1:2" x14ac:dyDescent="0.25">
      <c r="A463">
        <v>15203</v>
      </c>
      <c r="B463" s="119" t="s">
        <v>938</v>
      </c>
    </row>
    <row r="464" spans="1:2" x14ac:dyDescent="0.25">
      <c r="A464">
        <v>15204</v>
      </c>
      <c r="B464" s="119" t="s">
        <v>939</v>
      </c>
    </row>
    <row r="465" spans="1:2" x14ac:dyDescent="0.25">
      <c r="A465">
        <v>15205</v>
      </c>
      <c r="B465" s="119" t="s">
        <v>940</v>
      </c>
    </row>
    <row r="466" spans="1:2" x14ac:dyDescent="0.25">
      <c r="A466">
        <v>15206</v>
      </c>
      <c r="B466" s="119" t="s">
        <v>941</v>
      </c>
    </row>
    <row r="467" spans="1:2" x14ac:dyDescent="0.25">
      <c r="A467">
        <v>15207</v>
      </c>
      <c r="B467" s="119" t="s">
        <v>942</v>
      </c>
    </row>
    <row r="468" spans="1:2" x14ac:dyDescent="0.25">
      <c r="A468">
        <v>15208</v>
      </c>
      <c r="B468" s="119" t="s">
        <v>943</v>
      </c>
    </row>
    <row r="469" spans="1:2" x14ac:dyDescent="0.25">
      <c r="A469">
        <v>15209</v>
      </c>
      <c r="B469" s="119" t="s">
        <v>944</v>
      </c>
    </row>
    <row r="470" spans="1:2" x14ac:dyDescent="0.25">
      <c r="A470">
        <v>15210</v>
      </c>
      <c r="B470" s="119" t="s">
        <v>945</v>
      </c>
    </row>
    <row r="471" spans="1:2" x14ac:dyDescent="0.25">
      <c r="A471">
        <v>15211</v>
      </c>
      <c r="B471" s="119" t="s">
        <v>946</v>
      </c>
    </row>
    <row r="472" spans="1:2" x14ac:dyDescent="0.25">
      <c r="A472">
        <v>15212</v>
      </c>
      <c r="B472" s="119" t="s">
        <v>947</v>
      </c>
    </row>
    <row r="473" spans="1:2" x14ac:dyDescent="0.25">
      <c r="A473">
        <v>15213</v>
      </c>
      <c r="B473" s="119" t="s">
        <v>948</v>
      </c>
    </row>
    <row r="474" spans="1:2" x14ac:dyDescent="0.25">
      <c r="A474">
        <v>15214</v>
      </c>
      <c r="B474" s="119" t="s">
        <v>949</v>
      </c>
    </row>
    <row r="475" spans="1:2" x14ac:dyDescent="0.25">
      <c r="A475">
        <v>15215</v>
      </c>
      <c r="B475" s="119" t="s">
        <v>950</v>
      </c>
    </row>
    <row r="476" spans="1:2" x14ac:dyDescent="0.25">
      <c r="A476">
        <v>15216</v>
      </c>
      <c r="B476" s="119" t="s">
        <v>951</v>
      </c>
    </row>
    <row r="477" spans="1:2" x14ac:dyDescent="0.25">
      <c r="A477">
        <v>15217</v>
      </c>
      <c r="B477" s="119" t="s">
        <v>952</v>
      </c>
    </row>
    <row r="478" spans="1:2" x14ac:dyDescent="0.25">
      <c r="A478">
        <v>15218</v>
      </c>
      <c r="B478" s="119" t="s">
        <v>953</v>
      </c>
    </row>
    <row r="479" spans="1:2" x14ac:dyDescent="0.25">
      <c r="A479">
        <v>15219</v>
      </c>
      <c r="B479" s="119" t="s">
        <v>954</v>
      </c>
    </row>
    <row r="480" spans="1:2" x14ac:dyDescent="0.25">
      <c r="A480">
        <v>15220</v>
      </c>
      <c r="B480" s="119" t="s">
        <v>955</v>
      </c>
    </row>
    <row r="481" spans="1:2" x14ac:dyDescent="0.25">
      <c r="A481">
        <v>15221</v>
      </c>
      <c r="B481" s="119" t="s">
        <v>956</v>
      </c>
    </row>
    <row r="482" spans="1:2" x14ac:dyDescent="0.25">
      <c r="A482">
        <v>15222</v>
      </c>
      <c r="B482" s="119" t="s">
        <v>957</v>
      </c>
    </row>
    <row r="483" spans="1:2" x14ac:dyDescent="0.25">
      <c r="A483">
        <v>15223</v>
      </c>
      <c r="B483" s="119" t="s">
        <v>958</v>
      </c>
    </row>
    <row r="484" spans="1:2" x14ac:dyDescent="0.25">
      <c r="A484">
        <v>15224</v>
      </c>
      <c r="B484" s="119" t="s">
        <v>959</v>
      </c>
    </row>
    <row r="485" spans="1:2" x14ac:dyDescent="0.25">
      <c r="A485">
        <v>15225</v>
      </c>
      <c r="B485" s="119" t="s">
        <v>960</v>
      </c>
    </row>
    <row r="486" spans="1:2" x14ac:dyDescent="0.25">
      <c r="A486">
        <v>15226</v>
      </c>
      <c r="B486" s="119" t="s">
        <v>961</v>
      </c>
    </row>
    <row r="487" spans="1:2" x14ac:dyDescent="0.25">
      <c r="A487">
        <v>15227</v>
      </c>
      <c r="B487" s="119" t="s">
        <v>962</v>
      </c>
    </row>
    <row r="488" spans="1:2" x14ac:dyDescent="0.25">
      <c r="A488">
        <v>15228</v>
      </c>
      <c r="B488" s="119" t="s">
        <v>963</v>
      </c>
    </row>
    <row r="489" spans="1:2" x14ac:dyDescent="0.25">
      <c r="A489">
        <v>15229</v>
      </c>
      <c r="B489" s="119" t="s">
        <v>964</v>
      </c>
    </row>
    <row r="490" spans="1:2" x14ac:dyDescent="0.25">
      <c r="A490">
        <v>15230</v>
      </c>
      <c r="B490" s="119" t="s">
        <v>965</v>
      </c>
    </row>
    <row r="491" spans="1:2" x14ac:dyDescent="0.25">
      <c r="A491">
        <v>15231</v>
      </c>
      <c r="B491" s="119" t="s">
        <v>966</v>
      </c>
    </row>
    <row r="492" spans="1:2" x14ac:dyDescent="0.25">
      <c r="A492">
        <v>15232</v>
      </c>
      <c r="B492" s="119" t="s">
        <v>967</v>
      </c>
    </row>
    <row r="493" spans="1:2" x14ac:dyDescent="0.25">
      <c r="A493">
        <v>15233</v>
      </c>
      <c r="B493" s="119" t="s">
        <v>968</v>
      </c>
    </row>
    <row r="494" spans="1:2" x14ac:dyDescent="0.25">
      <c r="A494">
        <v>15234</v>
      </c>
      <c r="B494" s="119" t="s">
        <v>969</v>
      </c>
    </row>
    <row r="495" spans="1:2" x14ac:dyDescent="0.25">
      <c r="A495">
        <v>15235</v>
      </c>
      <c r="B495" s="119" t="s">
        <v>970</v>
      </c>
    </row>
    <row r="496" spans="1:2" x14ac:dyDescent="0.25">
      <c r="A496">
        <v>15236</v>
      </c>
      <c r="B496" s="119" t="s">
        <v>971</v>
      </c>
    </row>
    <row r="497" spans="1:2" x14ac:dyDescent="0.25">
      <c r="A497">
        <v>15237</v>
      </c>
      <c r="B497" s="119" t="s">
        <v>972</v>
      </c>
    </row>
    <row r="498" spans="1:2" x14ac:dyDescent="0.25">
      <c r="A498">
        <v>15238</v>
      </c>
      <c r="B498" s="119" t="s">
        <v>973</v>
      </c>
    </row>
    <row r="499" spans="1:2" x14ac:dyDescent="0.25">
      <c r="A499">
        <v>15239</v>
      </c>
      <c r="B499" s="119" t="s">
        <v>974</v>
      </c>
    </row>
    <row r="500" spans="1:2" x14ac:dyDescent="0.25">
      <c r="A500">
        <v>15240</v>
      </c>
      <c r="B500" s="119" t="s">
        <v>975</v>
      </c>
    </row>
    <row r="501" spans="1:2" x14ac:dyDescent="0.25">
      <c r="A501">
        <v>15241</v>
      </c>
      <c r="B501" s="119" t="s">
        <v>976</v>
      </c>
    </row>
    <row r="502" spans="1:2" x14ac:dyDescent="0.25">
      <c r="A502">
        <v>15242</v>
      </c>
      <c r="B502" s="119" t="s">
        <v>977</v>
      </c>
    </row>
    <row r="503" spans="1:2" x14ac:dyDescent="0.25">
      <c r="A503">
        <v>15243</v>
      </c>
      <c r="B503" s="119" t="s">
        <v>978</v>
      </c>
    </row>
    <row r="504" spans="1:2" x14ac:dyDescent="0.25">
      <c r="A504">
        <v>15244</v>
      </c>
      <c r="B504" s="119" t="s">
        <v>979</v>
      </c>
    </row>
    <row r="505" spans="1:2" x14ac:dyDescent="0.25">
      <c r="A505">
        <v>15245</v>
      </c>
      <c r="B505" s="119" t="s">
        <v>980</v>
      </c>
    </row>
    <row r="506" spans="1:2" x14ac:dyDescent="0.25">
      <c r="A506">
        <v>15246</v>
      </c>
      <c r="B506" s="119" t="s">
        <v>981</v>
      </c>
    </row>
    <row r="507" spans="1:2" x14ac:dyDescent="0.25">
      <c r="A507">
        <v>15247</v>
      </c>
      <c r="B507" s="119" t="s">
        <v>982</v>
      </c>
    </row>
    <row r="508" spans="1:2" x14ac:dyDescent="0.25">
      <c r="A508">
        <v>15248</v>
      </c>
      <c r="B508" s="119" t="s">
        <v>863</v>
      </c>
    </row>
    <row r="509" spans="1:2" x14ac:dyDescent="0.25">
      <c r="A509">
        <v>15249</v>
      </c>
      <c r="B509" s="119" t="s">
        <v>983</v>
      </c>
    </row>
    <row r="510" spans="1:2" x14ac:dyDescent="0.25">
      <c r="A510">
        <v>15250</v>
      </c>
      <c r="B510" s="119" t="s">
        <v>984</v>
      </c>
    </row>
    <row r="511" spans="1:2" x14ac:dyDescent="0.25">
      <c r="A511">
        <v>15251</v>
      </c>
      <c r="B511" s="119" t="s">
        <v>985</v>
      </c>
    </row>
    <row r="512" spans="1:2" x14ac:dyDescent="0.25">
      <c r="A512">
        <v>15252</v>
      </c>
      <c r="B512" s="119" t="s">
        <v>907</v>
      </c>
    </row>
    <row r="513" spans="1:2" x14ac:dyDescent="0.25">
      <c r="A513">
        <v>15253</v>
      </c>
      <c r="B513" s="119" t="s">
        <v>986</v>
      </c>
    </row>
    <row r="514" spans="1:2" x14ac:dyDescent="0.25">
      <c r="A514">
        <v>15254</v>
      </c>
      <c r="B514" s="119" t="s">
        <v>987</v>
      </c>
    </row>
    <row r="515" spans="1:2" x14ac:dyDescent="0.25">
      <c r="A515">
        <v>15255</v>
      </c>
      <c r="B515" s="119" t="s">
        <v>988</v>
      </c>
    </row>
    <row r="516" spans="1:2" x14ac:dyDescent="0.25">
      <c r="A516">
        <v>15256</v>
      </c>
      <c r="B516" s="119" t="s">
        <v>989</v>
      </c>
    </row>
    <row r="517" spans="1:2" x14ac:dyDescent="0.25">
      <c r="A517">
        <v>15257</v>
      </c>
      <c r="B517" s="119" t="s">
        <v>990</v>
      </c>
    </row>
    <row r="518" spans="1:2" x14ac:dyDescent="0.25">
      <c r="A518">
        <v>15258</v>
      </c>
      <c r="B518" s="119" t="s">
        <v>991</v>
      </c>
    </row>
    <row r="519" spans="1:2" x14ac:dyDescent="0.25">
      <c r="A519">
        <v>15259</v>
      </c>
      <c r="B519" s="119" t="s">
        <v>908</v>
      </c>
    </row>
    <row r="520" spans="1:2" x14ac:dyDescent="0.25">
      <c r="A520">
        <v>15260</v>
      </c>
      <c r="B520" s="119" t="s">
        <v>909</v>
      </c>
    </row>
    <row r="521" spans="1:2" x14ac:dyDescent="0.25">
      <c r="A521">
        <v>15261</v>
      </c>
      <c r="B521" s="119" t="s">
        <v>992</v>
      </c>
    </row>
    <row r="522" spans="1:2" x14ac:dyDescent="0.25">
      <c r="A522">
        <v>15262</v>
      </c>
      <c r="B522" s="119" t="s">
        <v>993</v>
      </c>
    </row>
    <row r="523" spans="1:2" x14ac:dyDescent="0.25">
      <c r="A523">
        <v>15263</v>
      </c>
      <c r="B523" s="119" t="s">
        <v>994</v>
      </c>
    </row>
    <row r="524" spans="1:2" x14ac:dyDescent="0.25">
      <c r="A524">
        <v>15264</v>
      </c>
      <c r="B524" s="119" t="s">
        <v>995</v>
      </c>
    </row>
    <row r="525" spans="1:2" x14ac:dyDescent="0.25">
      <c r="A525">
        <v>15265</v>
      </c>
      <c r="B525" s="119" t="s">
        <v>996</v>
      </c>
    </row>
    <row r="526" spans="1:2" x14ac:dyDescent="0.25">
      <c r="A526">
        <v>15266</v>
      </c>
      <c r="B526" s="119" t="s">
        <v>997</v>
      </c>
    </row>
    <row r="527" spans="1:2" x14ac:dyDescent="0.25">
      <c r="A527">
        <v>15267</v>
      </c>
      <c r="B527" s="119" t="s">
        <v>998</v>
      </c>
    </row>
    <row r="528" spans="1:2" x14ac:dyDescent="0.25">
      <c r="A528">
        <v>15268</v>
      </c>
      <c r="B528" s="119" t="s">
        <v>999</v>
      </c>
    </row>
    <row r="529" spans="1:2" x14ac:dyDescent="0.25">
      <c r="A529">
        <v>15269</v>
      </c>
      <c r="B529" s="119" t="s">
        <v>1000</v>
      </c>
    </row>
    <row r="530" spans="1:2" x14ac:dyDescent="0.25">
      <c r="A530">
        <v>15270</v>
      </c>
      <c r="B530" s="119" t="s">
        <v>1001</v>
      </c>
    </row>
    <row r="531" spans="1:2" x14ac:dyDescent="0.25">
      <c r="A531">
        <v>15271</v>
      </c>
      <c r="B531" s="119" t="s">
        <v>1002</v>
      </c>
    </row>
    <row r="532" spans="1:2" x14ac:dyDescent="0.25">
      <c r="A532">
        <v>15272</v>
      </c>
      <c r="B532" s="119" t="s">
        <v>1003</v>
      </c>
    </row>
    <row r="533" spans="1:2" x14ac:dyDescent="0.25">
      <c r="A533">
        <v>15273</v>
      </c>
      <c r="B533" s="119" t="s">
        <v>1004</v>
      </c>
    </row>
    <row r="534" spans="1:2" x14ac:dyDescent="0.25">
      <c r="A534">
        <v>15274</v>
      </c>
      <c r="B534" s="119" t="s">
        <v>1005</v>
      </c>
    </row>
    <row r="535" spans="1:2" x14ac:dyDescent="0.25">
      <c r="A535">
        <v>15275</v>
      </c>
      <c r="B535" s="119" t="s">
        <v>1006</v>
      </c>
    </row>
    <row r="536" spans="1:2" x14ac:dyDescent="0.25">
      <c r="A536">
        <v>15276</v>
      </c>
      <c r="B536" s="119" t="s">
        <v>1007</v>
      </c>
    </row>
    <row r="537" spans="1:2" x14ac:dyDescent="0.25">
      <c r="A537">
        <v>15277</v>
      </c>
      <c r="B537" s="119" t="s">
        <v>1008</v>
      </c>
    </row>
    <row r="538" spans="1:2" x14ac:dyDescent="0.25">
      <c r="A538">
        <v>15278</v>
      </c>
      <c r="B538" s="119" t="s">
        <v>1009</v>
      </c>
    </row>
    <row r="539" spans="1:2" x14ac:dyDescent="0.25">
      <c r="A539">
        <v>15279</v>
      </c>
      <c r="B539" s="119" t="s">
        <v>1010</v>
      </c>
    </row>
    <row r="540" spans="1:2" x14ac:dyDescent="0.25">
      <c r="A540">
        <v>15280</v>
      </c>
      <c r="B540" s="119" t="s">
        <v>1011</v>
      </c>
    </row>
    <row r="541" spans="1:2" x14ac:dyDescent="0.25">
      <c r="A541">
        <v>15281</v>
      </c>
      <c r="B541" s="119" t="s">
        <v>1012</v>
      </c>
    </row>
    <row r="542" spans="1:2" x14ac:dyDescent="0.25">
      <c r="A542">
        <v>15282</v>
      </c>
      <c r="B542" s="119" t="s">
        <v>1013</v>
      </c>
    </row>
    <row r="543" spans="1:2" x14ac:dyDescent="0.25">
      <c r="A543">
        <v>15283</v>
      </c>
      <c r="B543" s="119" t="s">
        <v>1014</v>
      </c>
    </row>
    <row r="544" spans="1:2" x14ac:dyDescent="0.25">
      <c r="A544">
        <v>15284</v>
      </c>
      <c r="B544" s="119" t="s">
        <v>1015</v>
      </c>
    </row>
    <row r="545" spans="1:2" x14ac:dyDescent="0.25">
      <c r="A545">
        <v>15285</v>
      </c>
      <c r="B545" s="119" t="s">
        <v>1016</v>
      </c>
    </row>
    <row r="546" spans="1:2" x14ac:dyDescent="0.25">
      <c r="A546">
        <v>15286</v>
      </c>
      <c r="B546" s="119" t="s">
        <v>1017</v>
      </c>
    </row>
    <row r="547" spans="1:2" x14ac:dyDescent="0.25">
      <c r="A547">
        <v>15287</v>
      </c>
      <c r="B547" s="119" t="s">
        <v>1018</v>
      </c>
    </row>
    <row r="548" spans="1:2" x14ac:dyDescent="0.25">
      <c r="A548">
        <v>15288</v>
      </c>
      <c r="B548" s="119" t="s">
        <v>1019</v>
      </c>
    </row>
    <row r="549" spans="1:2" x14ac:dyDescent="0.25">
      <c r="A549">
        <v>15289</v>
      </c>
      <c r="B549" s="119" t="s">
        <v>1020</v>
      </c>
    </row>
    <row r="550" spans="1:2" x14ac:dyDescent="0.25">
      <c r="A550">
        <v>15290</v>
      </c>
      <c r="B550" s="119" t="s">
        <v>1021</v>
      </c>
    </row>
    <row r="551" spans="1:2" x14ac:dyDescent="0.25">
      <c r="A551">
        <v>15291</v>
      </c>
      <c r="B551" s="119" t="s">
        <v>1022</v>
      </c>
    </row>
    <row r="552" spans="1:2" x14ac:dyDescent="0.25">
      <c r="A552">
        <v>15292</v>
      </c>
      <c r="B552" s="119" t="s">
        <v>1023</v>
      </c>
    </row>
    <row r="553" spans="1:2" x14ac:dyDescent="0.25">
      <c r="A553">
        <v>15293</v>
      </c>
      <c r="B553" s="119" t="s">
        <v>1024</v>
      </c>
    </row>
    <row r="554" spans="1:2" x14ac:dyDescent="0.25">
      <c r="A554">
        <v>15294</v>
      </c>
      <c r="B554" s="119" t="s">
        <v>1025</v>
      </c>
    </row>
    <row r="555" spans="1:2" x14ac:dyDescent="0.25">
      <c r="A555">
        <v>15295</v>
      </c>
      <c r="B555" s="119" t="s">
        <v>1026</v>
      </c>
    </row>
    <row r="556" spans="1:2" x14ac:dyDescent="0.25">
      <c r="A556">
        <v>15296</v>
      </c>
      <c r="B556" s="119" t="s">
        <v>1027</v>
      </c>
    </row>
    <row r="557" spans="1:2" x14ac:dyDescent="0.25">
      <c r="A557">
        <v>15297</v>
      </c>
      <c r="B557" s="119" t="s">
        <v>1028</v>
      </c>
    </row>
    <row r="558" spans="1:2" x14ac:dyDescent="0.25">
      <c r="A558">
        <v>15298</v>
      </c>
      <c r="B558" s="119" t="s">
        <v>1029</v>
      </c>
    </row>
    <row r="559" spans="1:2" x14ac:dyDescent="0.25">
      <c r="A559">
        <v>15299</v>
      </c>
      <c r="B559" s="119" t="s">
        <v>1030</v>
      </c>
    </row>
    <row r="560" spans="1:2" x14ac:dyDescent="0.25">
      <c r="A560">
        <v>15300</v>
      </c>
      <c r="B560" s="119" t="s">
        <v>1031</v>
      </c>
    </row>
    <row r="561" spans="1:2" x14ac:dyDescent="0.25">
      <c r="A561">
        <v>15301</v>
      </c>
      <c r="B561" s="119" t="s">
        <v>1032</v>
      </c>
    </row>
    <row r="562" spans="1:2" x14ac:dyDescent="0.25">
      <c r="A562">
        <v>15302</v>
      </c>
      <c r="B562" s="119" t="s">
        <v>1033</v>
      </c>
    </row>
    <row r="563" spans="1:2" x14ac:dyDescent="0.25">
      <c r="A563">
        <v>15303</v>
      </c>
      <c r="B563" s="119" t="s">
        <v>1034</v>
      </c>
    </row>
    <row r="564" spans="1:2" x14ac:dyDescent="0.25">
      <c r="A564">
        <v>15304</v>
      </c>
      <c r="B564" s="119" t="s">
        <v>1035</v>
      </c>
    </row>
    <row r="565" spans="1:2" x14ac:dyDescent="0.25">
      <c r="A565">
        <v>15305</v>
      </c>
      <c r="B565" s="119" t="s">
        <v>596</v>
      </c>
    </row>
    <row r="566" spans="1:2" x14ac:dyDescent="0.25">
      <c r="A566">
        <v>15306</v>
      </c>
      <c r="B566" s="119" t="s">
        <v>1036</v>
      </c>
    </row>
    <row r="567" spans="1:2" x14ac:dyDescent="0.25">
      <c r="A567">
        <v>15307</v>
      </c>
      <c r="B567" s="119" t="s">
        <v>1037</v>
      </c>
    </row>
    <row r="568" spans="1:2" x14ac:dyDescent="0.25">
      <c r="A568">
        <v>15308</v>
      </c>
      <c r="B568" s="119" t="s">
        <v>1038</v>
      </c>
    </row>
    <row r="569" spans="1:2" x14ac:dyDescent="0.25">
      <c r="A569">
        <v>15309</v>
      </c>
      <c r="B569" s="119" t="s">
        <v>1039</v>
      </c>
    </row>
    <row r="570" spans="1:2" x14ac:dyDescent="0.25">
      <c r="A570">
        <v>15310</v>
      </c>
      <c r="B570" s="119" t="s">
        <v>1040</v>
      </c>
    </row>
    <row r="571" spans="1:2" x14ac:dyDescent="0.25">
      <c r="A571">
        <v>15311</v>
      </c>
      <c r="B571" s="119" t="s">
        <v>1041</v>
      </c>
    </row>
    <row r="572" spans="1:2" x14ac:dyDescent="0.25">
      <c r="A572">
        <v>15312</v>
      </c>
      <c r="B572" s="119" t="s">
        <v>1042</v>
      </c>
    </row>
    <row r="573" spans="1:2" x14ac:dyDescent="0.25">
      <c r="A573">
        <v>15313</v>
      </c>
      <c r="B573" s="119" t="s">
        <v>1043</v>
      </c>
    </row>
    <row r="574" spans="1:2" x14ac:dyDescent="0.25">
      <c r="A574">
        <v>15314</v>
      </c>
      <c r="B574" s="119" t="s">
        <v>1044</v>
      </c>
    </row>
    <row r="575" spans="1:2" x14ac:dyDescent="0.25">
      <c r="A575">
        <v>15315</v>
      </c>
      <c r="B575" s="119" t="s">
        <v>1045</v>
      </c>
    </row>
    <row r="576" spans="1:2" x14ac:dyDescent="0.25">
      <c r="A576">
        <v>15316</v>
      </c>
      <c r="B576" s="119" t="s">
        <v>1046</v>
      </c>
    </row>
    <row r="577" spans="1:2" x14ac:dyDescent="0.25">
      <c r="A577">
        <v>15317</v>
      </c>
      <c r="B577" s="119" t="s">
        <v>1047</v>
      </c>
    </row>
    <row r="578" spans="1:2" x14ac:dyDescent="0.25">
      <c r="A578">
        <v>15318</v>
      </c>
      <c r="B578" s="119" t="s">
        <v>1048</v>
      </c>
    </row>
    <row r="579" spans="1:2" x14ac:dyDescent="0.25">
      <c r="A579">
        <v>15319</v>
      </c>
      <c r="B579" s="119" t="s">
        <v>1049</v>
      </c>
    </row>
    <row r="580" spans="1:2" x14ac:dyDescent="0.25">
      <c r="A580">
        <v>15320</v>
      </c>
      <c r="B580" s="119" t="s">
        <v>1050</v>
      </c>
    </row>
    <row r="581" spans="1:2" x14ac:dyDescent="0.25">
      <c r="A581">
        <v>15321</v>
      </c>
      <c r="B581" s="119" t="s">
        <v>1051</v>
      </c>
    </row>
    <row r="582" spans="1:2" x14ac:dyDescent="0.25">
      <c r="A582">
        <v>15322</v>
      </c>
      <c r="B582" s="119" t="s">
        <v>1052</v>
      </c>
    </row>
    <row r="583" spans="1:2" x14ac:dyDescent="0.25">
      <c r="A583">
        <v>15323</v>
      </c>
      <c r="B583" s="119" t="s">
        <v>1053</v>
      </c>
    </row>
    <row r="584" spans="1:2" x14ac:dyDescent="0.25">
      <c r="A584">
        <v>15324</v>
      </c>
      <c r="B584" s="119" t="s">
        <v>1054</v>
      </c>
    </row>
    <row r="585" spans="1:2" x14ac:dyDescent="0.25">
      <c r="A585">
        <v>15325</v>
      </c>
      <c r="B585" s="119" t="s">
        <v>1055</v>
      </c>
    </row>
    <row r="586" spans="1:2" x14ac:dyDescent="0.25">
      <c r="A586">
        <v>15326</v>
      </c>
      <c r="B586" s="119" t="s">
        <v>1056</v>
      </c>
    </row>
    <row r="587" spans="1:2" x14ac:dyDescent="0.25">
      <c r="A587">
        <v>15327</v>
      </c>
      <c r="B587" s="119" t="s">
        <v>1057</v>
      </c>
    </row>
    <row r="588" spans="1:2" x14ac:dyDescent="0.25">
      <c r="A588">
        <v>15328</v>
      </c>
      <c r="B588" s="119" t="s">
        <v>1058</v>
      </c>
    </row>
    <row r="589" spans="1:2" x14ac:dyDescent="0.25">
      <c r="A589">
        <v>15329</v>
      </c>
      <c r="B589" s="119" t="s">
        <v>1059</v>
      </c>
    </row>
    <row r="590" spans="1:2" x14ac:dyDescent="0.25">
      <c r="A590">
        <v>15330</v>
      </c>
      <c r="B590" s="119" t="s">
        <v>1060</v>
      </c>
    </row>
    <row r="591" spans="1:2" x14ac:dyDescent="0.25">
      <c r="A591">
        <v>15331</v>
      </c>
      <c r="B591" s="119" t="s">
        <v>1061</v>
      </c>
    </row>
    <row r="592" spans="1:2" x14ac:dyDescent="0.25">
      <c r="A592">
        <v>15332</v>
      </c>
      <c r="B592" s="119" t="s">
        <v>1062</v>
      </c>
    </row>
    <row r="593" spans="1:2" x14ac:dyDescent="0.25">
      <c r="A593">
        <v>15333</v>
      </c>
      <c r="B593" s="119" t="s">
        <v>1063</v>
      </c>
    </row>
    <row r="594" spans="1:2" x14ac:dyDescent="0.25">
      <c r="A594">
        <v>15334</v>
      </c>
      <c r="B594" s="119" t="s">
        <v>1064</v>
      </c>
    </row>
    <row r="595" spans="1:2" x14ac:dyDescent="0.25">
      <c r="A595">
        <v>15335</v>
      </c>
      <c r="B595" s="119" t="s">
        <v>1065</v>
      </c>
    </row>
    <row r="596" spans="1:2" x14ac:dyDescent="0.25">
      <c r="A596">
        <v>15336</v>
      </c>
      <c r="B596" s="119" t="s">
        <v>1066</v>
      </c>
    </row>
    <row r="597" spans="1:2" x14ac:dyDescent="0.25">
      <c r="A597">
        <v>15337</v>
      </c>
      <c r="B597" s="119" t="s">
        <v>1067</v>
      </c>
    </row>
    <row r="598" spans="1:2" x14ac:dyDescent="0.25">
      <c r="A598">
        <v>15338</v>
      </c>
      <c r="B598" s="119" t="s">
        <v>1068</v>
      </c>
    </row>
    <row r="599" spans="1:2" x14ac:dyDescent="0.25">
      <c r="A599">
        <v>15339</v>
      </c>
      <c r="B599" s="119" t="s">
        <v>906</v>
      </c>
    </row>
    <row r="600" spans="1:2" x14ac:dyDescent="0.25">
      <c r="A600">
        <v>15340</v>
      </c>
      <c r="B600" s="119" t="s">
        <v>1069</v>
      </c>
    </row>
    <row r="601" spans="1:2" x14ac:dyDescent="0.25">
      <c r="A601">
        <v>15341</v>
      </c>
      <c r="B601" s="119" t="s">
        <v>1070</v>
      </c>
    </row>
    <row r="602" spans="1:2" x14ac:dyDescent="0.25">
      <c r="A602">
        <v>15342</v>
      </c>
      <c r="B602" s="119" t="s">
        <v>1071</v>
      </c>
    </row>
    <row r="603" spans="1:2" x14ac:dyDescent="0.25">
      <c r="A603">
        <v>15343</v>
      </c>
      <c r="B603" s="119" t="s">
        <v>1072</v>
      </c>
    </row>
    <row r="604" spans="1:2" x14ac:dyDescent="0.25">
      <c r="A604">
        <v>15344</v>
      </c>
      <c r="B604" s="119" t="s">
        <v>1073</v>
      </c>
    </row>
    <row r="605" spans="1:2" x14ac:dyDescent="0.25">
      <c r="A605">
        <v>15345</v>
      </c>
      <c r="B605" s="119" t="s">
        <v>1074</v>
      </c>
    </row>
    <row r="606" spans="1:2" x14ac:dyDescent="0.25">
      <c r="A606">
        <v>15346</v>
      </c>
      <c r="B606" s="119" t="s">
        <v>1075</v>
      </c>
    </row>
    <row r="607" spans="1:2" x14ac:dyDescent="0.25">
      <c r="A607">
        <v>15347</v>
      </c>
      <c r="B607" s="119" t="s">
        <v>1076</v>
      </c>
    </row>
    <row r="608" spans="1:2" x14ac:dyDescent="0.25">
      <c r="A608">
        <v>15348</v>
      </c>
      <c r="B608" s="119" t="s">
        <v>1077</v>
      </c>
    </row>
    <row r="609" spans="1:2" x14ac:dyDescent="0.25">
      <c r="A609">
        <v>15349</v>
      </c>
      <c r="B609" s="119" t="s">
        <v>1078</v>
      </c>
    </row>
    <row r="610" spans="1:2" x14ac:dyDescent="0.25">
      <c r="A610">
        <v>15350</v>
      </c>
      <c r="B610" s="119" t="s">
        <v>1079</v>
      </c>
    </row>
    <row r="611" spans="1:2" x14ac:dyDescent="0.25">
      <c r="A611">
        <v>15351</v>
      </c>
      <c r="B611" s="119" t="s">
        <v>1080</v>
      </c>
    </row>
    <row r="612" spans="1:2" x14ac:dyDescent="0.25">
      <c r="A612">
        <v>15352</v>
      </c>
      <c r="B612" s="119" t="s">
        <v>1081</v>
      </c>
    </row>
    <row r="613" spans="1:2" x14ac:dyDescent="0.25">
      <c r="A613">
        <v>15353</v>
      </c>
      <c r="B613" s="119" t="s">
        <v>1082</v>
      </c>
    </row>
    <row r="614" spans="1:2" x14ac:dyDescent="0.25">
      <c r="A614">
        <v>15354</v>
      </c>
      <c r="B614" s="119" t="s">
        <v>1083</v>
      </c>
    </row>
    <row r="615" spans="1:2" x14ac:dyDescent="0.25">
      <c r="A615">
        <v>15355</v>
      </c>
      <c r="B615" s="119" t="s">
        <v>1084</v>
      </c>
    </row>
    <row r="616" spans="1:2" x14ac:dyDescent="0.25">
      <c r="A616">
        <v>15356</v>
      </c>
      <c r="B616" s="119" t="s">
        <v>1085</v>
      </c>
    </row>
    <row r="617" spans="1:2" x14ac:dyDescent="0.25">
      <c r="A617">
        <v>15357</v>
      </c>
      <c r="B617" s="119" t="s">
        <v>1086</v>
      </c>
    </row>
    <row r="618" spans="1:2" x14ac:dyDescent="0.25">
      <c r="A618">
        <v>15358</v>
      </c>
      <c r="B618" s="119" t="s">
        <v>1087</v>
      </c>
    </row>
    <row r="619" spans="1:2" x14ac:dyDescent="0.25">
      <c r="A619">
        <v>15359</v>
      </c>
      <c r="B619" s="119" t="s">
        <v>1088</v>
      </c>
    </row>
    <row r="620" spans="1:2" x14ac:dyDescent="0.25">
      <c r="A620">
        <v>15360</v>
      </c>
      <c r="B620" s="119" t="s">
        <v>1089</v>
      </c>
    </row>
    <row r="621" spans="1:2" x14ac:dyDescent="0.25">
      <c r="A621">
        <v>15361</v>
      </c>
      <c r="B621" s="119" t="s">
        <v>1090</v>
      </c>
    </row>
    <row r="622" spans="1:2" x14ac:dyDescent="0.25">
      <c r="A622">
        <v>15362</v>
      </c>
      <c r="B622" s="119" t="s">
        <v>1091</v>
      </c>
    </row>
    <row r="623" spans="1:2" x14ac:dyDescent="0.25">
      <c r="A623">
        <v>15363</v>
      </c>
      <c r="B623" s="119" t="s">
        <v>1092</v>
      </c>
    </row>
    <row r="624" spans="1:2" x14ac:dyDescent="0.25">
      <c r="A624">
        <v>15364</v>
      </c>
      <c r="B624" s="119" t="s">
        <v>1093</v>
      </c>
    </row>
    <row r="625" spans="1:2" x14ac:dyDescent="0.25">
      <c r="A625">
        <v>15365</v>
      </c>
      <c r="B625" s="119" t="s">
        <v>1094</v>
      </c>
    </row>
    <row r="626" spans="1:2" x14ac:dyDescent="0.25">
      <c r="A626">
        <v>15366</v>
      </c>
      <c r="B626" s="119" t="s">
        <v>1095</v>
      </c>
    </row>
    <row r="627" spans="1:2" x14ac:dyDescent="0.25">
      <c r="A627">
        <v>15367</v>
      </c>
      <c r="B627" s="119" t="s">
        <v>1096</v>
      </c>
    </row>
    <row r="628" spans="1:2" x14ac:dyDescent="0.25">
      <c r="A628">
        <v>15368</v>
      </c>
      <c r="B628" s="119" t="s">
        <v>1097</v>
      </c>
    </row>
    <row r="629" spans="1:2" x14ac:dyDescent="0.25">
      <c r="A629">
        <v>15369</v>
      </c>
      <c r="B629" s="119" t="s">
        <v>1098</v>
      </c>
    </row>
    <row r="630" spans="1:2" x14ac:dyDescent="0.25">
      <c r="A630">
        <v>15370</v>
      </c>
      <c r="B630" s="119" t="s">
        <v>1099</v>
      </c>
    </row>
    <row r="631" spans="1:2" x14ac:dyDescent="0.25">
      <c r="A631">
        <v>15371</v>
      </c>
      <c r="B631" s="119" t="s">
        <v>1100</v>
      </c>
    </row>
    <row r="632" spans="1:2" x14ac:dyDescent="0.25">
      <c r="A632">
        <v>15372</v>
      </c>
      <c r="B632" s="119" t="s">
        <v>1101</v>
      </c>
    </row>
    <row r="633" spans="1:2" x14ac:dyDescent="0.25">
      <c r="A633">
        <v>15373</v>
      </c>
      <c r="B633" s="119" t="s">
        <v>1102</v>
      </c>
    </row>
    <row r="634" spans="1:2" x14ac:dyDescent="0.25">
      <c r="A634">
        <v>15374</v>
      </c>
      <c r="B634" s="119" t="s">
        <v>1103</v>
      </c>
    </row>
    <row r="635" spans="1:2" x14ac:dyDescent="0.25">
      <c r="A635">
        <v>15375</v>
      </c>
      <c r="B635" s="119" t="s">
        <v>1104</v>
      </c>
    </row>
    <row r="636" spans="1:2" x14ac:dyDescent="0.25">
      <c r="A636">
        <v>15376</v>
      </c>
      <c r="B636" s="119" t="s">
        <v>1105</v>
      </c>
    </row>
    <row r="637" spans="1:2" x14ac:dyDescent="0.25">
      <c r="A637">
        <v>15377</v>
      </c>
      <c r="B637" s="119" t="s">
        <v>1106</v>
      </c>
    </row>
    <row r="638" spans="1:2" x14ac:dyDescent="0.25">
      <c r="A638">
        <v>15378</v>
      </c>
      <c r="B638" s="119" t="s">
        <v>1107</v>
      </c>
    </row>
    <row r="639" spans="1:2" x14ac:dyDescent="0.25">
      <c r="A639">
        <v>15379</v>
      </c>
      <c r="B639" s="119" t="s">
        <v>1108</v>
      </c>
    </row>
    <row r="640" spans="1:2" x14ac:dyDescent="0.25">
      <c r="A640">
        <v>15380</v>
      </c>
      <c r="B640" s="119" t="s">
        <v>1109</v>
      </c>
    </row>
    <row r="641" spans="1:2" x14ac:dyDescent="0.25">
      <c r="A641">
        <v>15381</v>
      </c>
      <c r="B641" s="119" t="s">
        <v>1110</v>
      </c>
    </row>
    <row r="642" spans="1:2" x14ac:dyDescent="0.25">
      <c r="A642">
        <v>15382</v>
      </c>
      <c r="B642" s="119" t="s">
        <v>1111</v>
      </c>
    </row>
    <row r="643" spans="1:2" x14ac:dyDescent="0.25">
      <c r="A643">
        <v>15383</v>
      </c>
      <c r="B643" s="119" t="s">
        <v>1112</v>
      </c>
    </row>
    <row r="644" spans="1:2" x14ac:dyDescent="0.25">
      <c r="A644">
        <v>15384</v>
      </c>
      <c r="B644" s="119" t="s">
        <v>1113</v>
      </c>
    </row>
    <row r="645" spans="1:2" x14ac:dyDescent="0.25">
      <c r="A645">
        <v>15385</v>
      </c>
      <c r="B645" s="119" t="s">
        <v>1114</v>
      </c>
    </row>
    <row r="646" spans="1:2" x14ac:dyDescent="0.25">
      <c r="A646">
        <v>15386</v>
      </c>
      <c r="B646" s="119" t="s">
        <v>1115</v>
      </c>
    </row>
    <row r="647" spans="1:2" x14ac:dyDescent="0.25">
      <c r="A647">
        <v>15387</v>
      </c>
      <c r="B647" s="119" t="s">
        <v>1116</v>
      </c>
    </row>
    <row r="648" spans="1:2" x14ac:dyDescent="0.25">
      <c r="A648">
        <v>15388</v>
      </c>
      <c r="B648" s="119" t="s">
        <v>1117</v>
      </c>
    </row>
    <row r="649" spans="1:2" x14ac:dyDescent="0.25">
      <c r="A649">
        <v>15389</v>
      </c>
      <c r="B649" s="119" t="s">
        <v>1118</v>
      </c>
    </row>
    <row r="650" spans="1:2" x14ac:dyDescent="0.25">
      <c r="A650">
        <v>15390</v>
      </c>
      <c r="B650" s="119" t="s">
        <v>1119</v>
      </c>
    </row>
    <row r="651" spans="1:2" x14ac:dyDescent="0.25">
      <c r="A651">
        <v>15391</v>
      </c>
      <c r="B651" s="119" t="s">
        <v>1120</v>
      </c>
    </row>
    <row r="652" spans="1:2" x14ac:dyDescent="0.25">
      <c r="A652">
        <v>15392</v>
      </c>
      <c r="B652" s="119" t="s">
        <v>1121</v>
      </c>
    </row>
    <row r="653" spans="1:2" x14ac:dyDescent="0.25">
      <c r="A653">
        <v>15393</v>
      </c>
      <c r="B653" s="119" t="s">
        <v>1122</v>
      </c>
    </row>
    <row r="654" spans="1:2" x14ac:dyDescent="0.25">
      <c r="A654">
        <v>15394</v>
      </c>
      <c r="B654" s="119" t="s">
        <v>1123</v>
      </c>
    </row>
    <row r="655" spans="1:2" x14ac:dyDescent="0.25">
      <c r="A655">
        <v>15395</v>
      </c>
      <c r="B655" s="119" t="s">
        <v>1124</v>
      </c>
    </row>
    <row r="656" spans="1:2" x14ac:dyDescent="0.25">
      <c r="A656">
        <v>15396</v>
      </c>
      <c r="B656" s="119" t="s">
        <v>1125</v>
      </c>
    </row>
    <row r="657" spans="1:2" x14ac:dyDescent="0.25">
      <c r="A657">
        <v>15397</v>
      </c>
      <c r="B657" s="119" t="s">
        <v>1126</v>
      </c>
    </row>
    <row r="658" spans="1:2" x14ac:dyDescent="0.25">
      <c r="A658">
        <v>15398</v>
      </c>
      <c r="B658" s="119" t="s">
        <v>1127</v>
      </c>
    </row>
    <row r="659" spans="1:2" x14ac:dyDescent="0.25">
      <c r="A659">
        <v>15399</v>
      </c>
      <c r="B659" s="119" t="s">
        <v>1128</v>
      </c>
    </row>
    <row r="660" spans="1:2" x14ac:dyDescent="0.25">
      <c r="A660">
        <v>15400</v>
      </c>
      <c r="B660" s="119" t="s">
        <v>1129</v>
      </c>
    </row>
    <row r="661" spans="1:2" x14ac:dyDescent="0.25">
      <c r="A661">
        <v>15401</v>
      </c>
      <c r="B661" s="119" t="s">
        <v>1130</v>
      </c>
    </row>
    <row r="662" spans="1:2" x14ac:dyDescent="0.25">
      <c r="A662">
        <v>15402</v>
      </c>
      <c r="B662" s="119" t="s">
        <v>1131</v>
      </c>
    </row>
    <row r="663" spans="1:2" x14ac:dyDescent="0.25">
      <c r="A663">
        <v>15403</v>
      </c>
      <c r="B663" s="119" t="s">
        <v>1132</v>
      </c>
    </row>
    <row r="664" spans="1:2" x14ac:dyDescent="0.25">
      <c r="A664">
        <v>15404</v>
      </c>
      <c r="B664" s="119" t="s">
        <v>1133</v>
      </c>
    </row>
    <row r="665" spans="1:2" x14ac:dyDescent="0.25">
      <c r="A665">
        <v>15405</v>
      </c>
      <c r="B665" s="119" t="s">
        <v>1134</v>
      </c>
    </row>
    <row r="666" spans="1:2" x14ac:dyDescent="0.25">
      <c r="A666">
        <v>15406</v>
      </c>
      <c r="B666" s="119" t="s">
        <v>1135</v>
      </c>
    </row>
    <row r="667" spans="1:2" x14ac:dyDescent="0.25">
      <c r="A667">
        <v>15407</v>
      </c>
      <c r="B667" s="119" t="s">
        <v>1136</v>
      </c>
    </row>
    <row r="668" spans="1:2" x14ac:dyDescent="0.25">
      <c r="A668">
        <v>15408</v>
      </c>
      <c r="B668" s="119" t="s">
        <v>1137</v>
      </c>
    </row>
    <row r="669" spans="1:2" x14ac:dyDescent="0.25">
      <c r="A669">
        <v>15409</v>
      </c>
      <c r="B669" s="119" t="s">
        <v>1138</v>
      </c>
    </row>
    <row r="670" spans="1:2" x14ac:dyDescent="0.25">
      <c r="A670">
        <v>15410</v>
      </c>
      <c r="B670" s="119" t="s">
        <v>1139</v>
      </c>
    </row>
    <row r="671" spans="1:2" x14ac:dyDescent="0.25">
      <c r="A671">
        <v>15411</v>
      </c>
      <c r="B671" s="119" t="s">
        <v>1140</v>
      </c>
    </row>
    <row r="672" spans="1:2" x14ac:dyDescent="0.25">
      <c r="A672">
        <v>15412</v>
      </c>
      <c r="B672" s="119" t="s">
        <v>1141</v>
      </c>
    </row>
    <row r="673" spans="1:2" x14ac:dyDescent="0.25">
      <c r="A673">
        <v>15413</v>
      </c>
      <c r="B673" s="119" t="s">
        <v>1142</v>
      </c>
    </row>
    <row r="674" spans="1:2" x14ac:dyDescent="0.25">
      <c r="A674">
        <v>15414</v>
      </c>
      <c r="B674" s="119" t="s">
        <v>1143</v>
      </c>
    </row>
    <row r="675" spans="1:2" x14ac:dyDescent="0.25">
      <c r="A675">
        <v>15415</v>
      </c>
      <c r="B675" s="119" t="s">
        <v>1144</v>
      </c>
    </row>
    <row r="676" spans="1:2" x14ac:dyDescent="0.25">
      <c r="A676">
        <v>15416</v>
      </c>
      <c r="B676" s="119" t="s">
        <v>1145</v>
      </c>
    </row>
    <row r="677" spans="1:2" x14ac:dyDescent="0.25">
      <c r="A677">
        <v>15417</v>
      </c>
      <c r="B677" s="119" t="s">
        <v>1146</v>
      </c>
    </row>
    <row r="678" spans="1:2" x14ac:dyDescent="0.25">
      <c r="A678">
        <v>15418</v>
      </c>
      <c r="B678" s="119" t="s">
        <v>1147</v>
      </c>
    </row>
    <row r="679" spans="1:2" x14ac:dyDescent="0.25">
      <c r="A679">
        <v>15419</v>
      </c>
      <c r="B679" s="119" t="s">
        <v>1148</v>
      </c>
    </row>
    <row r="680" spans="1:2" x14ac:dyDescent="0.25">
      <c r="A680">
        <v>15420</v>
      </c>
      <c r="B680" s="119" t="s">
        <v>1149</v>
      </c>
    </row>
    <row r="681" spans="1:2" x14ac:dyDescent="0.25">
      <c r="A681">
        <v>15421</v>
      </c>
      <c r="B681" s="119" t="s">
        <v>1150</v>
      </c>
    </row>
    <row r="682" spans="1:2" x14ac:dyDescent="0.25">
      <c r="A682">
        <v>15422</v>
      </c>
      <c r="B682" s="119" t="s">
        <v>1151</v>
      </c>
    </row>
    <row r="683" spans="1:2" x14ac:dyDescent="0.25">
      <c r="A683">
        <v>15423</v>
      </c>
      <c r="B683" s="119" t="s">
        <v>1152</v>
      </c>
    </row>
    <row r="684" spans="1:2" x14ac:dyDescent="0.25">
      <c r="A684">
        <v>15424</v>
      </c>
      <c r="B684" s="119" t="s">
        <v>1153</v>
      </c>
    </row>
    <row r="685" spans="1:2" x14ac:dyDescent="0.25">
      <c r="A685">
        <v>15425</v>
      </c>
      <c r="B685" s="119" t="s">
        <v>1154</v>
      </c>
    </row>
    <row r="686" spans="1:2" x14ac:dyDescent="0.25">
      <c r="A686">
        <v>15426</v>
      </c>
      <c r="B686" s="119" t="s">
        <v>1155</v>
      </c>
    </row>
    <row r="687" spans="1:2" x14ac:dyDescent="0.25">
      <c r="A687">
        <v>15427</v>
      </c>
      <c r="B687" s="119" t="s">
        <v>1156</v>
      </c>
    </row>
    <row r="688" spans="1:2" x14ac:dyDescent="0.25">
      <c r="A688">
        <v>15428</v>
      </c>
      <c r="B688" s="119" t="s">
        <v>1157</v>
      </c>
    </row>
    <row r="689" spans="1:2" x14ac:dyDescent="0.25">
      <c r="A689">
        <v>15429</v>
      </c>
      <c r="B689" s="119" t="s">
        <v>1158</v>
      </c>
    </row>
    <row r="690" spans="1:2" x14ac:dyDescent="0.25">
      <c r="A690">
        <v>15430</v>
      </c>
      <c r="B690" s="119" t="s">
        <v>1159</v>
      </c>
    </row>
    <row r="691" spans="1:2" x14ac:dyDescent="0.25">
      <c r="A691">
        <v>15431</v>
      </c>
      <c r="B691" s="119" t="s">
        <v>1160</v>
      </c>
    </row>
    <row r="692" spans="1:2" x14ac:dyDescent="0.25">
      <c r="A692">
        <v>15432</v>
      </c>
      <c r="B692" s="119" t="s">
        <v>1161</v>
      </c>
    </row>
    <row r="693" spans="1:2" x14ac:dyDescent="0.25">
      <c r="A693">
        <v>15433</v>
      </c>
      <c r="B693" s="119" t="s">
        <v>1162</v>
      </c>
    </row>
    <row r="694" spans="1:2" x14ac:dyDescent="0.25">
      <c r="A694">
        <v>15434</v>
      </c>
      <c r="B694" s="119" t="s">
        <v>1163</v>
      </c>
    </row>
    <row r="695" spans="1:2" x14ac:dyDescent="0.25">
      <c r="A695">
        <v>15435</v>
      </c>
      <c r="B695" s="119" t="s">
        <v>1164</v>
      </c>
    </row>
    <row r="696" spans="1:2" x14ac:dyDescent="0.25">
      <c r="A696">
        <v>15436</v>
      </c>
      <c r="B696" s="119" t="s">
        <v>1165</v>
      </c>
    </row>
    <row r="697" spans="1:2" x14ac:dyDescent="0.25">
      <c r="A697">
        <v>15437</v>
      </c>
      <c r="B697" s="119" t="s">
        <v>1166</v>
      </c>
    </row>
    <row r="698" spans="1:2" x14ac:dyDescent="0.25">
      <c r="A698">
        <v>15438</v>
      </c>
      <c r="B698" s="119" t="s">
        <v>1167</v>
      </c>
    </row>
    <row r="699" spans="1:2" x14ac:dyDescent="0.25">
      <c r="A699">
        <v>15439</v>
      </c>
      <c r="B699" s="119" t="s">
        <v>1168</v>
      </c>
    </row>
    <row r="700" spans="1:2" x14ac:dyDescent="0.25">
      <c r="A700">
        <v>15440</v>
      </c>
      <c r="B700" s="119" t="s">
        <v>1169</v>
      </c>
    </row>
    <row r="701" spans="1:2" x14ac:dyDescent="0.25">
      <c r="A701">
        <v>15441</v>
      </c>
      <c r="B701" s="119" t="s">
        <v>1170</v>
      </c>
    </row>
    <row r="702" spans="1:2" x14ac:dyDescent="0.25">
      <c r="A702">
        <v>15442</v>
      </c>
      <c r="B702" s="119" t="s">
        <v>1171</v>
      </c>
    </row>
    <row r="703" spans="1:2" x14ac:dyDescent="0.25">
      <c r="A703">
        <v>15443</v>
      </c>
      <c r="B703" s="119" t="s">
        <v>1172</v>
      </c>
    </row>
    <row r="704" spans="1:2" x14ac:dyDescent="0.25">
      <c r="A704">
        <v>15444</v>
      </c>
      <c r="B704" s="119" t="s">
        <v>1173</v>
      </c>
    </row>
    <row r="705" spans="1:2" x14ac:dyDescent="0.25">
      <c r="A705">
        <v>15445</v>
      </c>
      <c r="B705" s="119" t="s">
        <v>1174</v>
      </c>
    </row>
    <row r="706" spans="1:2" x14ac:dyDescent="0.25">
      <c r="A706">
        <v>15446</v>
      </c>
      <c r="B706" s="119" t="s">
        <v>1175</v>
      </c>
    </row>
    <row r="707" spans="1:2" x14ac:dyDescent="0.25">
      <c r="A707">
        <v>15447</v>
      </c>
      <c r="B707" s="119" t="s">
        <v>1176</v>
      </c>
    </row>
    <row r="708" spans="1:2" x14ac:dyDescent="0.25">
      <c r="A708">
        <v>15448</v>
      </c>
      <c r="B708" s="119" t="s">
        <v>1177</v>
      </c>
    </row>
    <row r="709" spans="1:2" x14ac:dyDescent="0.25">
      <c r="A709">
        <v>15449</v>
      </c>
      <c r="B709" s="119" t="s">
        <v>1178</v>
      </c>
    </row>
    <row r="710" spans="1:2" x14ac:dyDescent="0.25">
      <c r="A710">
        <v>15450</v>
      </c>
      <c r="B710" s="119" t="s">
        <v>1179</v>
      </c>
    </row>
    <row r="711" spans="1:2" x14ac:dyDescent="0.25">
      <c r="A711">
        <v>15451</v>
      </c>
      <c r="B711" s="119" t="s">
        <v>1180</v>
      </c>
    </row>
    <row r="712" spans="1:2" x14ac:dyDescent="0.25">
      <c r="A712">
        <v>15452</v>
      </c>
      <c r="B712" s="119" t="s">
        <v>1181</v>
      </c>
    </row>
    <row r="713" spans="1:2" x14ac:dyDescent="0.25">
      <c r="A713">
        <v>15453</v>
      </c>
      <c r="B713" s="119" t="s">
        <v>1182</v>
      </c>
    </row>
    <row r="714" spans="1:2" x14ac:dyDescent="0.25">
      <c r="A714">
        <v>15454</v>
      </c>
      <c r="B714" s="119" t="s">
        <v>1183</v>
      </c>
    </row>
    <row r="715" spans="1:2" x14ac:dyDescent="0.25">
      <c r="A715">
        <v>15455</v>
      </c>
      <c r="B715" s="119" t="s">
        <v>1184</v>
      </c>
    </row>
    <row r="716" spans="1:2" x14ac:dyDescent="0.25">
      <c r="A716">
        <v>15456</v>
      </c>
      <c r="B716" s="119" t="s">
        <v>1185</v>
      </c>
    </row>
    <row r="717" spans="1:2" x14ac:dyDescent="0.25">
      <c r="A717">
        <v>15457</v>
      </c>
      <c r="B717" s="119" t="s">
        <v>1186</v>
      </c>
    </row>
    <row r="718" spans="1:2" x14ac:dyDescent="0.25">
      <c r="A718">
        <v>15458</v>
      </c>
      <c r="B718" s="119" t="s">
        <v>1187</v>
      </c>
    </row>
    <row r="719" spans="1:2" x14ac:dyDescent="0.25">
      <c r="A719">
        <v>15459</v>
      </c>
      <c r="B719" s="119" t="s">
        <v>1188</v>
      </c>
    </row>
    <row r="720" spans="1:2" x14ac:dyDescent="0.25">
      <c r="A720">
        <v>15460</v>
      </c>
      <c r="B720" s="119" t="s">
        <v>1189</v>
      </c>
    </row>
    <row r="721" spans="1:2" x14ac:dyDescent="0.25">
      <c r="A721">
        <v>15461</v>
      </c>
      <c r="B721" s="119" t="s">
        <v>1190</v>
      </c>
    </row>
    <row r="722" spans="1:2" x14ac:dyDescent="0.25">
      <c r="A722">
        <v>15462</v>
      </c>
      <c r="B722" s="119" t="s">
        <v>1191</v>
      </c>
    </row>
    <row r="723" spans="1:2" x14ac:dyDescent="0.25">
      <c r="A723">
        <v>15463</v>
      </c>
      <c r="B723" s="119" t="s">
        <v>1192</v>
      </c>
    </row>
    <row r="724" spans="1:2" x14ac:dyDescent="0.25">
      <c r="A724">
        <v>15464</v>
      </c>
      <c r="B724" s="119" t="s">
        <v>1193</v>
      </c>
    </row>
    <row r="725" spans="1:2" x14ac:dyDescent="0.25">
      <c r="A725">
        <v>15465</v>
      </c>
      <c r="B725" s="119" t="s">
        <v>1194</v>
      </c>
    </row>
    <row r="726" spans="1:2" x14ac:dyDescent="0.25">
      <c r="A726">
        <v>15466</v>
      </c>
      <c r="B726" s="119" t="s">
        <v>1195</v>
      </c>
    </row>
    <row r="727" spans="1:2" x14ac:dyDescent="0.25">
      <c r="A727">
        <v>15467</v>
      </c>
      <c r="B727" s="119" t="s">
        <v>1196</v>
      </c>
    </row>
    <row r="728" spans="1:2" x14ac:dyDescent="0.25">
      <c r="A728">
        <v>15468</v>
      </c>
      <c r="B728" s="119" t="s">
        <v>1197</v>
      </c>
    </row>
    <row r="729" spans="1:2" x14ac:dyDescent="0.25">
      <c r="A729">
        <v>15469</v>
      </c>
      <c r="B729" s="119" t="s">
        <v>1198</v>
      </c>
    </row>
    <row r="730" spans="1:2" x14ac:dyDescent="0.25">
      <c r="A730">
        <v>15470</v>
      </c>
      <c r="B730" s="119" t="s">
        <v>1199</v>
      </c>
    </row>
    <row r="731" spans="1:2" x14ac:dyDescent="0.25">
      <c r="A731">
        <v>15471</v>
      </c>
      <c r="B731" s="119" t="s">
        <v>1200</v>
      </c>
    </row>
    <row r="732" spans="1:2" x14ac:dyDescent="0.25">
      <c r="A732">
        <v>15472</v>
      </c>
      <c r="B732" s="119" t="s">
        <v>1201</v>
      </c>
    </row>
    <row r="733" spans="1:2" x14ac:dyDescent="0.25">
      <c r="A733">
        <v>15473</v>
      </c>
      <c r="B733" s="119" t="s">
        <v>1202</v>
      </c>
    </row>
    <row r="734" spans="1:2" x14ac:dyDescent="0.25">
      <c r="A734">
        <v>15474</v>
      </c>
      <c r="B734" s="119" t="s">
        <v>1203</v>
      </c>
    </row>
    <row r="735" spans="1:2" x14ac:dyDescent="0.25">
      <c r="A735">
        <v>15475</v>
      </c>
      <c r="B735" s="119" t="s">
        <v>1204</v>
      </c>
    </row>
    <row r="736" spans="1:2" x14ac:dyDescent="0.25">
      <c r="A736">
        <v>15476</v>
      </c>
      <c r="B736" s="119" t="s">
        <v>1205</v>
      </c>
    </row>
    <row r="737" spans="1:2" x14ac:dyDescent="0.25">
      <c r="A737">
        <v>15477</v>
      </c>
      <c r="B737" s="119" t="s">
        <v>1206</v>
      </c>
    </row>
    <row r="738" spans="1:2" x14ac:dyDescent="0.25">
      <c r="A738">
        <v>15478</v>
      </c>
      <c r="B738" s="119" t="s">
        <v>1207</v>
      </c>
    </row>
    <row r="739" spans="1:2" x14ac:dyDescent="0.25">
      <c r="A739">
        <v>15479</v>
      </c>
      <c r="B739" s="119" t="s">
        <v>1208</v>
      </c>
    </row>
    <row r="740" spans="1:2" x14ac:dyDescent="0.25">
      <c r="A740">
        <v>15480</v>
      </c>
      <c r="B740" s="119" t="s">
        <v>1209</v>
      </c>
    </row>
    <row r="741" spans="1:2" x14ac:dyDescent="0.25">
      <c r="A741">
        <v>15481</v>
      </c>
      <c r="B741" s="119" t="s">
        <v>1210</v>
      </c>
    </row>
    <row r="742" spans="1:2" x14ac:dyDescent="0.25">
      <c r="A742">
        <v>15482</v>
      </c>
      <c r="B742" s="119" t="s">
        <v>912</v>
      </c>
    </row>
    <row r="743" spans="1:2" x14ac:dyDescent="0.25">
      <c r="A743">
        <v>15483</v>
      </c>
      <c r="B743" s="119" t="s">
        <v>1211</v>
      </c>
    </row>
    <row r="744" spans="1:2" x14ac:dyDescent="0.25">
      <c r="A744">
        <v>15484</v>
      </c>
      <c r="B744" s="119" t="s">
        <v>1212</v>
      </c>
    </row>
    <row r="745" spans="1:2" x14ac:dyDescent="0.25">
      <c r="A745">
        <v>15485</v>
      </c>
      <c r="B745" s="119" t="s">
        <v>1213</v>
      </c>
    </row>
    <row r="746" spans="1:2" x14ac:dyDescent="0.25">
      <c r="A746">
        <v>15486</v>
      </c>
      <c r="B746" s="119" t="s">
        <v>1214</v>
      </c>
    </row>
    <row r="747" spans="1:2" x14ac:dyDescent="0.25">
      <c r="A747">
        <v>15487</v>
      </c>
      <c r="B747" s="119" t="s">
        <v>1215</v>
      </c>
    </row>
    <row r="748" spans="1:2" x14ac:dyDescent="0.25">
      <c r="A748">
        <v>15488</v>
      </c>
      <c r="B748" s="119" t="s">
        <v>1216</v>
      </c>
    </row>
    <row r="749" spans="1:2" x14ac:dyDescent="0.25">
      <c r="A749">
        <v>15489</v>
      </c>
      <c r="B749" s="119" t="s">
        <v>1217</v>
      </c>
    </row>
    <row r="750" spans="1:2" x14ac:dyDescent="0.25">
      <c r="A750">
        <v>15490</v>
      </c>
      <c r="B750" s="119" t="s">
        <v>1218</v>
      </c>
    </row>
    <row r="751" spans="1:2" x14ac:dyDescent="0.25">
      <c r="A751">
        <v>15492</v>
      </c>
      <c r="B751" s="119" t="s">
        <v>1219</v>
      </c>
    </row>
    <row r="752" spans="1:2" x14ac:dyDescent="0.25">
      <c r="A752">
        <v>15493</v>
      </c>
      <c r="B752" s="119" t="s">
        <v>1220</v>
      </c>
    </row>
    <row r="753" spans="1:2" x14ac:dyDescent="0.25">
      <c r="A753">
        <v>15494</v>
      </c>
      <c r="B753" s="119" t="s">
        <v>1221</v>
      </c>
    </row>
    <row r="754" spans="1:2" x14ac:dyDescent="0.25">
      <c r="A754">
        <v>15495</v>
      </c>
      <c r="B754" s="119" t="s">
        <v>1222</v>
      </c>
    </row>
    <row r="755" spans="1:2" x14ac:dyDescent="0.25">
      <c r="A755">
        <v>15496</v>
      </c>
      <c r="B755" s="119" t="s">
        <v>1223</v>
      </c>
    </row>
    <row r="756" spans="1:2" x14ac:dyDescent="0.25">
      <c r="A756">
        <v>15497</v>
      </c>
      <c r="B756" s="119" t="s">
        <v>1224</v>
      </c>
    </row>
    <row r="757" spans="1:2" x14ac:dyDescent="0.25">
      <c r="A757">
        <v>15498</v>
      </c>
      <c r="B757" s="119" t="s">
        <v>1225</v>
      </c>
    </row>
    <row r="758" spans="1:2" x14ac:dyDescent="0.25">
      <c r="A758">
        <v>15499</v>
      </c>
      <c r="B758" s="119" t="s">
        <v>1226</v>
      </c>
    </row>
    <row r="759" spans="1:2" x14ac:dyDescent="0.25">
      <c r="A759">
        <v>15500</v>
      </c>
      <c r="B759" s="119" t="s">
        <v>1227</v>
      </c>
    </row>
    <row r="760" spans="1:2" x14ac:dyDescent="0.25">
      <c r="A760">
        <v>15501</v>
      </c>
      <c r="B760" s="119" t="s">
        <v>1228</v>
      </c>
    </row>
    <row r="761" spans="1:2" x14ac:dyDescent="0.25">
      <c r="A761">
        <v>15502</v>
      </c>
      <c r="B761" s="119" t="s">
        <v>1229</v>
      </c>
    </row>
    <row r="762" spans="1:2" x14ac:dyDescent="0.25">
      <c r="A762">
        <v>15503</v>
      </c>
      <c r="B762" s="119" t="s">
        <v>1230</v>
      </c>
    </row>
    <row r="763" spans="1:2" x14ac:dyDescent="0.25">
      <c r="A763">
        <v>15504</v>
      </c>
      <c r="B763" s="119" t="s">
        <v>1231</v>
      </c>
    </row>
    <row r="764" spans="1:2" x14ac:dyDescent="0.25">
      <c r="A764">
        <v>15505</v>
      </c>
      <c r="B764" s="119" t="s">
        <v>1232</v>
      </c>
    </row>
    <row r="765" spans="1:2" x14ac:dyDescent="0.25">
      <c r="A765">
        <v>15506</v>
      </c>
      <c r="B765" s="119" t="s">
        <v>910</v>
      </c>
    </row>
    <row r="766" spans="1:2" x14ac:dyDescent="0.25">
      <c r="A766">
        <v>15507</v>
      </c>
      <c r="B766" s="119" t="s">
        <v>1233</v>
      </c>
    </row>
    <row r="767" spans="1:2" x14ac:dyDescent="0.25">
      <c r="A767">
        <v>15508</v>
      </c>
      <c r="B767" s="119" t="s">
        <v>1234</v>
      </c>
    </row>
    <row r="768" spans="1:2" x14ac:dyDescent="0.25">
      <c r="A768">
        <v>15509</v>
      </c>
      <c r="B768" s="119" t="s">
        <v>1235</v>
      </c>
    </row>
    <row r="769" spans="1:2" x14ac:dyDescent="0.25">
      <c r="A769">
        <v>15510</v>
      </c>
      <c r="B769" s="119" t="s">
        <v>1236</v>
      </c>
    </row>
    <row r="770" spans="1:2" x14ac:dyDescent="0.25">
      <c r="A770">
        <v>15511</v>
      </c>
      <c r="B770" s="119" t="s">
        <v>1237</v>
      </c>
    </row>
    <row r="771" spans="1:2" x14ac:dyDescent="0.25">
      <c r="A771">
        <v>15512</v>
      </c>
      <c r="B771" s="119" t="s">
        <v>1238</v>
      </c>
    </row>
    <row r="772" spans="1:2" x14ac:dyDescent="0.25">
      <c r="A772">
        <v>15513</v>
      </c>
      <c r="B772" s="119" t="s">
        <v>1239</v>
      </c>
    </row>
    <row r="773" spans="1:2" x14ac:dyDescent="0.25">
      <c r="A773">
        <v>15514</v>
      </c>
      <c r="B773" s="119" t="s">
        <v>1240</v>
      </c>
    </row>
    <row r="774" spans="1:2" x14ac:dyDescent="0.25">
      <c r="A774">
        <v>15515</v>
      </c>
      <c r="B774" s="119" t="s">
        <v>1241</v>
      </c>
    </row>
    <row r="775" spans="1:2" x14ac:dyDescent="0.25">
      <c r="A775">
        <v>15516</v>
      </c>
      <c r="B775" s="119" t="s">
        <v>1242</v>
      </c>
    </row>
    <row r="776" spans="1:2" x14ac:dyDescent="0.25">
      <c r="A776">
        <v>15517</v>
      </c>
      <c r="B776" s="119" t="s">
        <v>1243</v>
      </c>
    </row>
    <row r="777" spans="1:2" x14ac:dyDescent="0.25">
      <c r="A777">
        <v>15518</v>
      </c>
      <c r="B777" s="119" t="s">
        <v>1244</v>
      </c>
    </row>
    <row r="778" spans="1:2" x14ac:dyDescent="0.25">
      <c r="A778">
        <v>15519</v>
      </c>
      <c r="B778" s="119" t="s">
        <v>1245</v>
      </c>
    </row>
    <row r="779" spans="1:2" x14ac:dyDescent="0.25">
      <c r="A779">
        <v>15520</v>
      </c>
      <c r="B779" s="119" t="s">
        <v>1246</v>
      </c>
    </row>
    <row r="780" spans="1:2" x14ac:dyDescent="0.25">
      <c r="A780">
        <v>15521</v>
      </c>
      <c r="B780" s="119" t="s">
        <v>1247</v>
      </c>
    </row>
    <row r="781" spans="1:2" x14ac:dyDescent="0.25">
      <c r="A781">
        <v>15522</v>
      </c>
      <c r="B781" s="119" t="s">
        <v>1248</v>
      </c>
    </row>
    <row r="782" spans="1:2" x14ac:dyDescent="0.25">
      <c r="A782">
        <v>15523</v>
      </c>
      <c r="B782" s="119" t="s">
        <v>1249</v>
      </c>
    </row>
    <row r="783" spans="1:2" x14ac:dyDescent="0.25">
      <c r="A783">
        <v>15524</v>
      </c>
      <c r="B783" s="119" t="s">
        <v>1250</v>
      </c>
    </row>
    <row r="784" spans="1:2" x14ac:dyDescent="0.25">
      <c r="A784">
        <v>15525</v>
      </c>
      <c r="B784" s="119" t="s">
        <v>1251</v>
      </c>
    </row>
    <row r="785" spans="1:2" x14ac:dyDescent="0.25">
      <c r="A785">
        <v>15526</v>
      </c>
      <c r="B785" s="119" t="s">
        <v>1252</v>
      </c>
    </row>
    <row r="786" spans="1:2" x14ac:dyDescent="0.25">
      <c r="A786">
        <v>15527</v>
      </c>
      <c r="B786" s="119" t="s">
        <v>1253</v>
      </c>
    </row>
    <row r="787" spans="1:2" x14ac:dyDescent="0.25">
      <c r="A787">
        <v>15528</v>
      </c>
      <c r="B787" s="119" t="s">
        <v>1254</v>
      </c>
    </row>
    <row r="788" spans="1:2" x14ac:dyDescent="0.25">
      <c r="A788">
        <v>15529</v>
      </c>
      <c r="B788" s="119" t="s">
        <v>1255</v>
      </c>
    </row>
    <row r="789" spans="1:2" x14ac:dyDescent="0.25">
      <c r="A789">
        <v>15530</v>
      </c>
      <c r="B789" s="119" t="s">
        <v>1256</v>
      </c>
    </row>
    <row r="790" spans="1:2" x14ac:dyDescent="0.25">
      <c r="A790">
        <v>15531</v>
      </c>
      <c r="B790" s="119" t="s">
        <v>1257</v>
      </c>
    </row>
    <row r="791" spans="1:2" x14ac:dyDescent="0.25">
      <c r="A791">
        <v>15532</v>
      </c>
      <c r="B791" s="119" t="s">
        <v>1258</v>
      </c>
    </row>
    <row r="792" spans="1:2" x14ac:dyDescent="0.25">
      <c r="A792">
        <v>15533</v>
      </c>
      <c r="B792" s="119" t="s">
        <v>1259</v>
      </c>
    </row>
    <row r="793" spans="1:2" x14ac:dyDescent="0.25">
      <c r="A793">
        <v>15534</v>
      </c>
      <c r="B793" s="119" t="s">
        <v>1260</v>
      </c>
    </row>
    <row r="794" spans="1:2" x14ac:dyDescent="0.25">
      <c r="A794">
        <v>15535</v>
      </c>
      <c r="B794" s="119" t="s">
        <v>1261</v>
      </c>
    </row>
    <row r="795" spans="1:2" x14ac:dyDescent="0.25">
      <c r="A795">
        <v>15536</v>
      </c>
      <c r="B795" s="119" t="s">
        <v>1262</v>
      </c>
    </row>
    <row r="796" spans="1:2" x14ac:dyDescent="0.25">
      <c r="A796">
        <v>15537</v>
      </c>
      <c r="B796" s="119" t="s">
        <v>1263</v>
      </c>
    </row>
    <row r="797" spans="1:2" x14ac:dyDescent="0.25">
      <c r="A797">
        <v>15538</v>
      </c>
      <c r="B797" s="119" t="s">
        <v>1264</v>
      </c>
    </row>
    <row r="798" spans="1:2" x14ac:dyDescent="0.25">
      <c r="A798">
        <v>15539</v>
      </c>
      <c r="B798" s="119" t="s">
        <v>1265</v>
      </c>
    </row>
    <row r="799" spans="1:2" x14ac:dyDescent="0.25">
      <c r="A799">
        <v>15540</v>
      </c>
      <c r="B799" s="119" t="s">
        <v>1266</v>
      </c>
    </row>
    <row r="800" spans="1:2" x14ac:dyDescent="0.25">
      <c r="A800">
        <v>15541</v>
      </c>
      <c r="B800" s="119" t="s">
        <v>1267</v>
      </c>
    </row>
    <row r="801" spans="1:2" x14ac:dyDescent="0.25">
      <c r="A801">
        <v>15542</v>
      </c>
      <c r="B801" s="119" t="s">
        <v>1268</v>
      </c>
    </row>
    <row r="802" spans="1:2" x14ac:dyDescent="0.25">
      <c r="A802">
        <v>15543</v>
      </c>
      <c r="B802" s="119" t="s">
        <v>1269</v>
      </c>
    </row>
    <row r="803" spans="1:2" x14ac:dyDescent="0.25">
      <c r="A803">
        <v>15544</v>
      </c>
      <c r="B803" s="119" t="s">
        <v>1270</v>
      </c>
    </row>
    <row r="804" spans="1:2" x14ac:dyDescent="0.25">
      <c r="A804">
        <v>15545</v>
      </c>
      <c r="B804" s="119" t="s">
        <v>1271</v>
      </c>
    </row>
    <row r="805" spans="1:2" x14ac:dyDescent="0.25">
      <c r="A805">
        <v>15546</v>
      </c>
      <c r="B805" s="119" t="s">
        <v>1272</v>
      </c>
    </row>
    <row r="806" spans="1:2" x14ac:dyDescent="0.25">
      <c r="A806">
        <v>15547</v>
      </c>
      <c r="B806" s="119" t="s">
        <v>1273</v>
      </c>
    </row>
    <row r="807" spans="1:2" x14ac:dyDescent="0.25">
      <c r="A807">
        <v>15548</v>
      </c>
      <c r="B807" s="119" t="s">
        <v>1274</v>
      </c>
    </row>
    <row r="808" spans="1:2" x14ac:dyDescent="0.25">
      <c r="A808">
        <v>15549</v>
      </c>
      <c r="B808" s="119" t="s">
        <v>1275</v>
      </c>
    </row>
    <row r="809" spans="1:2" x14ac:dyDescent="0.25">
      <c r="A809">
        <v>15550</v>
      </c>
      <c r="B809" s="119" t="s">
        <v>1276</v>
      </c>
    </row>
    <row r="810" spans="1:2" x14ac:dyDescent="0.25">
      <c r="A810">
        <v>15551</v>
      </c>
      <c r="B810" s="119" t="s">
        <v>1277</v>
      </c>
    </row>
    <row r="811" spans="1:2" x14ac:dyDescent="0.25">
      <c r="A811">
        <v>15552</v>
      </c>
      <c r="B811" s="119" t="s">
        <v>1278</v>
      </c>
    </row>
    <row r="812" spans="1:2" x14ac:dyDescent="0.25">
      <c r="A812">
        <v>15553</v>
      </c>
      <c r="B812" s="119" t="s">
        <v>1279</v>
      </c>
    </row>
    <row r="813" spans="1:2" x14ac:dyDescent="0.25">
      <c r="A813">
        <v>15554</v>
      </c>
      <c r="B813" s="119" t="s">
        <v>1280</v>
      </c>
    </row>
    <row r="814" spans="1:2" x14ac:dyDescent="0.25">
      <c r="A814">
        <v>15555</v>
      </c>
      <c r="B814" s="119" t="s">
        <v>1281</v>
      </c>
    </row>
    <row r="815" spans="1:2" x14ac:dyDescent="0.25">
      <c r="A815">
        <v>15556</v>
      </c>
      <c r="B815" s="119" t="s">
        <v>1282</v>
      </c>
    </row>
    <row r="816" spans="1:2" x14ac:dyDescent="0.25">
      <c r="A816">
        <v>15557</v>
      </c>
      <c r="B816" s="119" t="s">
        <v>1283</v>
      </c>
    </row>
    <row r="817" spans="1:2" x14ac:dyDescent="0.25">
      <c r="A817">
        <v>15558</v>
      </c>
      <c r="B817" s="119" t="s">
        <v>1284</v>
      </c>
    </row>
    <row r="818" spans="1:2" x14ac:dyDescent="0.25">
      <c r="A818">
        <v>15559</v>
      </c>
      <c r="B818" s="119" t="s">
        <v>1285</v>
      </c>
    </row>
    <row r="819" spans="1:2" x14ac:dyDescent="0.25">
      <c r="A819">
        <v>15560</v>
      </c>
      <c r="B819" s="119" t="s">
        <v>1286</v>
      </c>
    </row>
    <row r="820" spans="1:2" x14ac:dyDescent="0.25">
      <c r="A820">
        <v>15561</v>
      </c>
      <c r="B820" s="119" t="s">
        <v>1287</v>
      </c>
    </row>
    <row r="821" spans="1:2" x14ac:dyDescent="0.25">
      <c r="A821">
        <v>15562</v>
      </c>
      <c r="B821" s="119" t="s">
        <v>1288</v>
      </c>
    </row>
    <row r="822" spans="1:2" x14ac:dyDescent="0.25">
      <c r="A822">
        <v>15563</v>
      </c>
      <c r="B822" s="119" t="s">
        <v>1289</v>
      </c>
    </row>
    <row r="823" spans="1:2" x14ac:dyDescent="0.25">
      <c r="A823">
        <v>15564</v>
      </c>
      <c r="B823" s="119" t="s">
        <v>1290</v>
      </c>
    </row>
    <row r="824" spans="1:2" x14ac:dyDescent="0.25">
      <c r="A824">
        <v>15565</v>
      </c>
      <c r="B824" s="119" t="s">
        <v>1291</v>
      </c>
    </row>
    <row r="825" spans="1:2" x14ac:dyDescent="0.25">
      <c r="A825">
        <v>15566</v>
      </c>
      <c r="B825" s="119" t="s">
        <v>1292</v>
      </c>
    </row>
    <row r="826" spans="1:2" x14ac:dyDescent="0.25">
      <c r="A826">
        <v>15567</v>
      </c>
      <c r="B826" s="119" t="s">
        <v>1293</v>
      </c>
    </row>
    <row r="827" spans="1:2" x14ac:dyDescent="0.25">
      <c r="A827">
        <v>15568</v>
      </c>
      <c r="B827" s="119" t="s">
        <v>1294</v>
      </c>
    </row>
    <row r="828" spans="1:2" x14ac:dyDescent="0.25">
      <c r="A828">
        <v>15569</v>
      </c>
      <c r="B828" s="119" t="s">
        <v>1295</v>
      </c>
    </row>
    <row r="829" spans="1:2" x14ac:dyDescent="0.25">
      <c r="A829">
        <v>15570</v>
      </c>
      <c r="B829" s="119" t="s">
        <v>1296</v>
      </c>
    </row>
    <row r="830" spans="1:2" x14ac:dyDescent="0.25">
      <c r="A830">
        <v>15571</v>
      </c>
      <c r="B830" s="119" t="s">
        <v>1297</v>
      </c>
    </row>
    <row r="831" spans="1:2" x14ac:dyDescent="0.25">
      <c r="A831">
        <v>15572</v>
      </c>
      <c r="B831" s="119" t="s">
        <v>1298</v>
      </c>
    </row>
    <row r="832" spans="1:2" x14ac:dyDescent="0.25">
      <c r="A832">
        <v>15573</v>
      </c>
      <c r="B832" s="119" t="s">
        <v>1299</v>
      </c>
    </row>
    <row r="833" spans="1:2" x14ac:dyDescent="0.25">
      <c r="A833">
        <v>15574</v>
      </c>
      <c r="B833" s="119" t="s">
        <v>1300</v>
      </c>
    </row>
    <row r="834" spans="1:2" x14ac:dyDescent="0.25">
      <c r="A834">
        <v>15575</v>
      </c>
      <c r="B834" s="119" t="s">
        <v>1301</v>
      </c>
    </row>
    <row r="835" spans="1:2" x14ac:dyDescent="0.25">
      <c r="A835">
        <v>15576</v>
      </c>
      <c r="B835" s="119" t="s">
        <v>1302</v>
      </c>
    </row>
    <row r="836" spans="1:2" x14ac:dyDescent="0.25">
      <c r="A836">
        <v>15577</v>
      </c>
      <c r="B836" s="119" t="s">
        <v>1303</v>
      </c>
    </row>
    <row r="837" spans="1:2" x14ac:dyDescent="0.25">
      <c r="A837">
        <v>15578</v>
      </c>
      <c r="B837" s="119" t="s">
        <v>1304</v>
      </c>
    </row>
    <row r="838" spans="1:2" x14ac:dyDescent="0.25">
      <c r="A838">
        <v>15579</v>
      </c>
      <c r="B838" s="119" t="s">
        <v>1305</v>
      </c>
    </row>
    <row r="839" spans="1:2" x14ac:dyDescent="0.25">
      <c r="A839">
        <v>15580</v>
      </c>
      <c r="B839" s="119" t="s">
        <v>1306</v>
      </c>
    </row>
    <row r="840" spans="1:2" x14ac:dyDescent="0.25">
      <c r="A840">
        <v>15581</v>
      </c>
      <c r="B840" s="119" t="s">
        <v>1307</v>
      </c>
    </row>
    <row r="841" spans="1:2" x14ac:dyDescent="0.25">
      <c r="A841">
        <v>15582</v>
      </c>
      <c r="B841" s="119" t="s">
        <v>1308</v>
      </c>
    </row>
    <row r="842" spans="1:2" x14ac:dyDescent="0.25">
      <c r="A842">
        <v>15583</v>
      </c>
      <c r="B842" s="119" t="s">
        <v>1309</v>
      </c>
    </row>
    <row r="843" spans="1:2" x14ac:dyDescent="0.25">
      <c r="A843">
        <v>15584</v>
      </c>
      <c r="B843" s="119" t="s">
        <v>1310</v>
      </c>
    </row>
    <row r="844" spans="1:2" x14ac:dyDescent="0.25">
      <c r="A844">
        <v>15585</v>
      </c>
      <c r="B844" s="119" t="s">
        <v>1311</v>
      </c>
    </row>
    <row r="845" spans="1:2" x14ac:dyDescent="0.25">
      <c r="A845">
        <v>15586</v>
      </c>
      <c r="B845" s="119" t="s">
        <v>1312</v>
      </c>
    </row>
    <row r="846" spans="1:2" x14ac:dyDescent="0.25">
      <c r="A846">
        <v>15587</v>
      </c>
      <c r="B846" s="119" t="s">
        <v>1313</v>
      </c>
    </row>
    <row r="847" spans="1:2" x14ac:dyDescent="0.25">
      <c r="A847">
        <v>15588</v>
      </c>
      <c r="B847" s="119" t="s">
        <v>1314</v>
      </c>
    </row>
    <row r="848" spans="1:2" x14ac:dyDescent="0.25">
      <c r="A848">
        <v>15589</v>
      </c>
      <c r="B848" s="119" t="s">
        <v>1315</v>
      </c>
    </row>
    <row r="849" spans="1:2" x14ac:dyDescent="0.25">
      <c r="A849">
        <v>15590</v>
      </c>
      <c r="B849" s="119" t="s">
        <v>1316</v>
      </c>
    </row>
    <row r="850" spans="1:2" x14ac:dyDescent="0.25">
      <c r="A850">
        <v>15591</v>
      </c>
      <c r="B850" s="119" t="s">
        <v>1317</v>
      </c>
    </row>
    <row r="851" spans="1:2" x14ac:dyDescent="0.25">
      <c r="A851">
        <v>15592</v>
      </c>
      <c r="B851" s="119" t="s">
        <v>1318</v>
      </c>
    </row>
    <row r="852" spans="1:2" x14ac:dyDescent="0.25">
      <c r="A852">
        <v>15593</v>
      </c>
      <c r="B852" s="119" t="s">
        <v>1319</v>
      </c>
    </row>
    <row r="853" spans="1:2" x14ac:dyDescent="0.25">
      <c r="A853">
        <v>15594</v>
      </c>
      <c r="B853" s="119" t="s">
        <v>1320</v>
      </c>
    </row>
    <row r="854" spans="1:2" x14ac:dyDescent="0.25">
      <c r="A854">
        <v>15595</v>
      </c>
      <c r="B854" s="119" t="s">
        <v>1321</v>
      </c>
    </row>
    <row r="855" spans="1:2" x14ac:dyDescent="0.25">
      <c r="A855">
        <v>15596</v>
      </c>
      <c r="B855" s="119" t="s">
        <v>1322</v>
      </c>
    </row>
    <row r="856" spans="1:2" x14ac:dyDescent="0.25">
      <c r="A856">
        <v>15597</v>
      </c>
      <c r="B856" s="119" t="s">
        <v>1323</v>
      </c>
    </row>
    <row r="857" spans="1:2" x14ac:dyDescent="0.25">
      <c r="A857">
        <v>15598</v>
      </c>
      <c r="B857" s="119" t="s">
        <v>1324</v>
      </c>
    </row>
    <row r="858" spans="1:2" x14ac:dyDescent="0.25">
      <c r="A858">
        <v>15599</v>
      </c>
      <c r="B858" s="119" t="s">
        <v>1325</v>
      </c>
    </row>
    <row r="859" spans="1:2" x14ac:dyDescent="0.25">
      <c r="A859">
        <v>15600</v>
      </c>
      <c r="B859" s="119" t="s">
        <v>1326</v>
      </c>
    </row>
    <row r="860" spans="1:2" x14ac:dyDescent="0.25">
      <c r="A860">
        <v>15601</v>
      </c>
      <c r="B860" s="119" t="s">
        <v>1327</v>
      </c>
    </row>
    <row r="861" spans="1:2" x14ac:dyDescent="0.25">
      <c r="A861">
        <v>15602</v>
      </c>
      <c r="B861" s="119" t="s">
        <v>1328</v>
      </c>
    </row>
    <row r="862" spans="1:2" x14ac:dyDescent="0.25">
      <c r="A862">
        <v>15603</v>
      </c>
      <c r="B862" s="119" t="s">
        <v>1329</v>
      </c>
    </row>
    <row r="863" spans="1:2" x14ac:dyDescent="0.25">
      <c r="A863">
        <v>15604</v>
      </c>
      <c r="B863" s="119" t="s">
        <v>1330</v>
      </c>
    </row>
    <row r="864" spans="1:2" x14ac:dyDescent="0.25">
      <c r="A864">
        <v>15605</v>
      </c>
      <c r="B864" s="119" t="s">
        <v>1331</v>
      </c>
    </row>
    <row r="865" spans="1:2" x14ac:dyDescent="0.25">
      <c r="A865">
        <v>15606</v>
      </c>
      <c r="B865" s="119" t="s">
        <v>1332</v>
      </c>
    </row>
    <row r="866" spans="1:2" x14ac:dyDescent="0.25">
      <c r="A866">
        <v>15607</v>
      </c>
      <c r="B866" s="119" t="s">
        <v>1333</v>
      </c>
    </row>
    <row r="867" spans="1:2" x14ac:dyDescent="0.25">
      <c r="A867">
        <v>15608</v>
      </c>
      <c r="B867" s="119" t="s">
        <v>1334</v>
      </c>
    </row>
    <row r="868" spans="1:2" x14ac:dyDescent="0.25">
      <c r="A868">
        <v>15609</v>
      </c>
      <c r="B868" s="119" t="s">
        <v>1335</v>
      </c>
    </row>
    <row r="869" spans="1:2" x14ac:dyDescent="0.25">
      <c r="A869">
        <v>15610</v>
      </c>
      <c r="B869" s="119" t="s">
        <v>1336</v>
      </c>
    </row>
    <row r="870" spans="1:2" x14ac:dyDescent="0.25">
      <c r="A870">
        <v>15611</v>
      </c>
      <c r="B870" s="119" t="s">
        <v>1337</v>
      </c>
    </row>
    <row r="871" spans="1:2" x14ac:dyDescent="0.25">
      <c r="A871">
        <v>15612</v>
      </c>
      <c r="B871" s="119" t="s">
        <v>1338</v>
      </c>
    </row>
    <row r="872" spans="1:2" x14ac:dyDescent="0.25">
      <c r="A872">
        <v>15613</v>
      </c>
      <c r="B872" s="119" t="s">
        <v>1339</v>
      </c>
    </row>
    <row r="873" spans="1:2" x14ac:dyDescent="0.25">
      <c r="A873">
        <v>15614</v>
      </c>
      <c r="B873" s="119" t="s">
        <v>1340</v>
      </c>
    </row>
    <row r="874" spans="1:2" x14ac:dyDescent="0.25">
      <c r="A874">
        <v>15615</v>
      </c>
      <c r="B874" s="119" t="s">
        <v>1341</v>
      </c>
    </row>
    <row r="875" spans="1:2" x14ac:dyDescent="0.25">
      <c r="A875">
        <v>15616</v>
      </c>
      <c r="B875" s="119" t="s">
        <v>1342</v>
      </c>
    </row>
    <row r="876" spans="1:2" x14ac:dyDescent="0.25">
      <c r="A876">
        <v>15617</v>
      </c>
      <c r="B876" s="119" t="s">
        <v>1343</v>
      </c>
    </row>
    <row r="877" spans="1:2" x14ac:dyDescent="0.25">
      <c r="A877">
        <v>15618</v>
      </c>
      <c r="B877" s="119" t="s">
        <v>1344</v>
      </c>
    </row>
    <row r="878" spans="1:2" x14ac:dyDescent="0.25">
      <c r="A878">
        <v>15619</v>
      </c>
      <c r="B878" s="119" t="s">
        <v>1345</v>
      </c>
    </row>
    <row r="879" spans="1:2" x14ac:dyDescent="0.25">
      <c r="A879">
        <v>15620</v>
      </c>
      <c r="B879" s="119" t="s">
        <v>1346</v>
      </c>
    </row>
    <row r="880" spans="1:2" x14ac:dyDescent="0.25">
      <c r="A880">
        <v>15621</v>
      </c>
      <c r="B880" s="119" t="s">
        <v>1347</v>
      </c>
    </row>
    <row r="881" spans="1:2" x14ac:dyDescent="0.25">
      <c r="A881">
        <v>15622</v>
      </c>
      <c r="B881" s="119" t="s">
        <v>1348</v>
      </c>
    </row>
    <row r="882" spans="1:2" x14ac:dyDescent="0.25">
      <c r="A882">
        <v>15623</v>
      </c>
      <c r="B882" s="119" t="s">
        <v>1349</v>
      </c>
    </row>
    <row r="883" spans="1:2" x14ac:dyDescent="0.25">
      <c r="A883">
        <v>15624</v>
      </c>
      <c r="B883" s="119" t="s">
        <v>1350</v>
      </c>
    </row>
    <row r="884" spans="1:2" x14ac:dyDescent="0.25">
      <c r="A884">
        <v>15625</v>
      </c>
      <c r="B884" s="119" t="s">
        <v>1351</v>
      </c>
    </row>
    <row r="885" spans="1:2" x14ac:dyDescent="0.25">
      <c r="A885">
        <v>15626</v>
      </c>
      <c r="B885" s="119" t="s">
        <v>1352</v>
      </c>
    </row>
    <row r="886" spans="1:2" x14ac:dyDescent="0.25">
      <c r="A886">
        <v>15627</v>
      </c>
      <c r="B886" s="119" t="s">
        <v>1353</v>
      </c>
    </row>
    <row r="887" spans="1:2" x14ac:dyDescent="0.25">
      <c r="A887">
        <v>15628</v>
      </c>
      <c r="B887" s="119" t="s">
        <v>1354</v>
      </c>
    </row>
    <row r="888" spans="1:2" x14ac:dyDescent="0.25">
      <c r="A888">
        <v>15629</v>
      </c>
      <c r="B888" s="119" t="s">
        <v>1355</v>
      </c>
    </row>
    <row r="889" spans="1:2" x14ac:dyDescent="0.25">
      <c r="A889">
        <v>15630</v>
      </c>
      <c r="B889" s="119" t="s">
        <v>1356</v>
      </c>
    </row>
    <row r="890" spans="1:2" x14ac:dyDescent="0.25">
      <c r="A890">
        <v>15631</v>
      </c>
      <c r="B890" s="119" t="s">
        <v>1357</v>
      </c>
    </row>
    <row r="891" spans="1:2" x14ac:dyDescent="0.25">
      <c r="A891">
        <v>15632</v>
      </c>
      <c r="B891" s="119" t="s">
        <v>1358</v>
      </c>
    </row>
    <row r="892" spans="1:2" x14ac:dyDescent="0.25">
      <c r="A892">
        <v>15633</v>
      </c>
      <c r="B892" s="119" t="s">
        <v>1359</v>
      </c>
    </row>
    <row r="893" spans="1:2" x14ac:dyDescent="0.25">
      <c r="A893">
        <v>15634</v>
      </c>
      <c r="B893" s="119" t="s">
        <v>1360</v>
      </c>
    </row>
    <row r="894" spans="1:2" x14ac:dyDescent="0.25">
      <c r="A894">
        <v>15635</v>
      </c>
      <c r="B894" s="119" t="s">
        <v>1361</v>
      </c>
    </row>
    <row r="895" spans="1:2" x14ac:dyDescent="0.25">
      <c r="A895">
        <v>15636</v>
      </c>
      <c r="B895" s="119" t="s">
        <v>1362</v>
      </c>
    </row>
    <row r="896" spans="1:2" x14ac:dyDescent="0.25">
      <c r="A896">
        <v>15637</v>
      </c>
      <c r="B896" s="119" t="s">
        <v>1363</v>
      </c>
    </row>
    <row r="897" spans="1:2" x14ac:dyDescent="0.25">
      <c r="A897">
        <v>15638</v>
      </c>
      <c r="B897" s="119" t="s">
        <v>1364</v>
      </c>
    </row>
    <row r="898" spans="1:2" x14ac:dyDescent="0.25">
      <c r="A898">
        <v>15639</v>
      </c>
      <c r="B898" s="119" t="s">
        <v>1365</v>
      </c>
    </row>
    <row r="899" spans="1:2" x14ac:dyDescent="0.25">
      <c r="A899">
        <v>15640</v>
      </c>
      <c r="B899" s="119" t="s">
        <v>1366</v>
      </c>
    </row>
    <row r="900" spans="1:2" x14ac:dyDescent="0.25">
      <c r="A900">
        <v>15641</v>
      </c>
      <c r="B900" s="119" t="s">
        <v>1367</v>
      </c>
    </row>
    <row r="901" spans="1:2" x14ac:dyDescent="0.25">
      <c r="A901">
        <v>15642</v>
      </c>
      <c r="B901" s="119" t="s">
        <v>1368</v>
      </c>
    </row>
    <row r="902" spans="1:2" x14ac:dyDescent="0.25">
      <c r="A902">
        <v>15643</v>
      </c>
      <c r="B902" s="119" t="s">
        <v>1369</v>
      </c>
    </row>
    <row r="903" spans="1:2" x14ac:dyDescent="0.25">
      <c r="A903">
        <v>15644</v>
      </c>
      <c r="B903" s="119" t="s">
        <v>1370</v>
      </c>
    </row>
    <row r="904" spans="1:2" x14ac:dyDescent="0.25">
      <c r="A904">
        <v>15645</v>
      </c>
      <c r="B904" s="119" t="s">
        <v>1371</v>
      </c>
    </row>
    <row r="905" spans="1:2" x14ac:dyDescent="0.25">
      <c r="A905">
        <v>15646</v>
      </c>
      <c r="B905" s="119" t="s">
        <v>1372</v>
      </c>
    </row>
    <row r="906" spans="1:2" x14ac:dyDescent="0.25">
      <c r="A906">
        <v>15647</v>
      </c>
      <c r="B906" s="119" t="s">
        <v>1373</v>
      </c>
    </row>
    <row r="907" spans="1:2" x14ac:dyDescent="0.25">
      <c r="A907">
        <v>15648</v>
      </c>
      <c r="B907" s="119" t="s">
        <v>1374</v>
      </c>
    </row>
    <row r="908" spans="1:2" x14ac:dyDescent="0.25">
      <c r="A908">
        <v>15649</v>
      </c>
      <c r="B908" s="119" t="s">
        <v>1375</v>
      </c>
    </row>
    <row r="909" spans="1:2" x14ac:dyDescent="0.25">
      <c r="A909">
        <v>15650</v>
      </c>
      <c r="B909" s="119" t="s">
        <v>1376</v>
      </c>
    </row>
    <row r="910" spans="1:2" x14ac:dyDescent="0.25">
      <c r="A910">
        <v>15651</v>
      </c>
      <c r="B910" s="119" t="s">
        <v>1377</v>
      </c>
    </row>
    <row r="911" spans="1:2" x14ac:dyDescent="0.25">
      <c r="A911">
        <v>15652</v>
      </c>
      <c r="B911" s="119" t="s">
        <v>1378</v>
      </c>
    </row>
    <row r="912" spans="1:2" x14ac:dyDescent="0.25">
      <c r="A912">
        <v>15653</v>
      </c>
      <c r="B912" s="119" t="s">
        <v>1379</v>
      </c>
    </row>
    <row r="913" spans="1:2" x14ac:dyDescent="0.25">
      <c r="A913">
        <v>15654</v>
      </c>
      <c r="B913" s="119" t="s">
        <v>1380</v>
      </c>
    </row>
    <row r="914" spans="1:2" x14ac:dyDescent="0.25">
      <c r="A914">
        <v>15655</v>
      </c>
      <c r="B914" s="119" t="s">
        <v>1381</v>
      </c>
    </row>
    <row r="915" spans="1:2" x14ac:dyDescent="0.25">
      <c r="A915">
        <v>15656</v>
      </c>
      <c r="B915" s="119" t="s">
        <v>1382</v>
      </c>
    </row>
    <row r="916" spans="1:2" x14ac:dyDescent="0.25">
      <c r="A916">
        <v>15657</v>
      </c>
      <c r="B916" s="119" t="s">
        <v>1383</v>
      </c>
    </row>
    <row r="917" spans="1:2" x14ac:dyDescent="0.25">
      <c r="A917">
        <v>15658</v>
      </c>
      <c r="B917" s="119" t="s">
        <v>1384</v>
      </c>
    </row>
    <row r="918" spans="1:2" x14ac:dyDescent="0.25">
      <c r="A918">
        <v>15659</v>
      </c>
      <c r="B918" s="119" t="s">
        <v>1385</v>
      </c>
    </row>
    <row r="919" spans="1:2" x14ac:dyDescent="0.25">
      <c r="A919">
        <v>15660</v>
      </c>
      <c r="B919" s="119" t="s">
        <v>1386</v>
      </c>
    </row>
    <row r="920" spans="1:2" x14ac:dyDescent="0.25">
      <c r="A920">
        <v>15661</v>
      </c>
      <c r="B920" s="119" t="s">
        <v>1387</v>
      </c>
    </row>
    <row r="921" spans="1:2" x14ac:dyDescent="0.25">
      <c r="A921">
        <v>15662</v>
      </c>
      <c r="B921" s="119" t="s">
        <v>1388</v>
      </c>
    </row>
    <row r="922" spans="1:2" x14ac:dyDescent="0.25">
      <c r="A922">
        <v>15663</v>
      </c>
      <c r="B922" s="119" t="s">
        <v>1389</v>
      </c>
    </row>
    <row r="923" spans="1:2" x14ac:dyDescent="0.25">
      <c r="A923">
        <v>15664</v>
      </c>
      <c r="B923" s="119" t="s">
        <v>1390</v>
      </c>
    </row>
    <row r="924" spans="1:2" x14ac:dyDescent="0.25">
      <c r="A924">
        <v>15665</v>
      </c>
      <c r="B924" s="119" t="s">
        <v>1391</v>
      </c>
    </row>
    <row r="925" spans="1:2" x14ac:dyDescent="0.25">
      <c r="A925">
        <v>15666</v>
      </c>
      <c r="B925" s="119" t="s">
        <v>1392</v>
      </c>
    </row>
    <row r="926" spans="1:2" x14ac:dyDescent="0.25">
      <c r="A926">
        <v>15667</v>
      </c>
      <c r="B926" s="119" t="s">
        <v>1393</v>
      </c>
    </row>
    <row r="927" spans="1:2" x14ac:dyDescent="0.25">
      <c r="A927">
        <v>15668</v>
      </c>
      <c r="B927" s="119" t="s">
        <v>1394</v>
      </c>
    </row>
    <row r="928" spans="1:2" x14ac:dyDescent="0.25">
      <c r="A928">
        <v>15669</v>
      </c>
      <c r="B928" s="119" t="s">
        <v>1395</v>
      </c>
    </row>
    <row r="929" spans="1:2" x14ac:dyDescent="0.25">
      <c r="A929">
        <v>15670</v>
      </c>
      <c r="B929" s="119" t="s">
        <v>1396</v>
      </c>
    </row>
    <row r="930" spans="1:2" x14ac:dyDescent="0.25">
      <c r="A930">
        <v>15671</v>
      </c>
      <c r="B930" s="119" t="s">
        <v>1397</v>
      </c>
    </row>
    <row r="931" spans="1:2" x14ac:dyDescent="0.25">
      <c r="A931">
        <v>15672</v>
      </c>
      <c r="B931" s="119" t="s">
        <v>1398</v>
      </c>
    </row>
    <row r="932" spans="1:2" x14ac:dyDescent="0.25">
      <c r="A932">
        <v>15673</v>
      </c>
      <c r="B932" s="119" t="s">
        <v>1399</v>
      </c>
    </row>
    <row r="933" spans="1:2" x14ac:dyDescent="0.25">
      <c r="A933">
        <v>15674</v>
      </c>
      <c r="B933" s="119" t="s">
        <v>1400</v>
      </c>
    </row>
    <row r="934" spans="1:2" x14ac:dyDescent="0.25">
      <c r="A934">
        <v>15675</v>
      </c>
      <c r="B934" s="119" t="s">
        <v>1401</v>
      </c>
    </row>
    <row r="935" spans="1:2" x14ac:dyDescent="0.25">
      <c r="A935">
        <v>15676</v>
      </c>
      <c r="B935" s="119" t="s">
        <v>1402</v>
      </c>
    </row>
    <row r="936" spans="1:2" x14ac:dyDescent="0.25">
      <c r="A936">
        <v>15677</v>
      </c>
      <c r="B936" s="119" t="s">
        <v>1403</v>
      </c>
    </row>
    <row r="937" spans="1:2" x14ac:dyDescent="0.25">
      <c r="A937">
        <v>15678</v>
      </c>
      <c r="B937" s="119" t="s">
        <v>1404</v>
      </c>
    </row>
    <row r="938" spans="1:2" x14ac:dyDescent="0.25">
      <c r="A938">
        <v>15679</v>
      </c>
      <c r="B938" s="119" t="s">
        <v>1405</v>
      </c>
    </row>
    <row r="939" spans="1:2" x14ac:dyDescent="0.25">
      <c r="A939">
        <v>15680</v>
      </c>
      <c r="B939" s="119" t="s">
        <v>875</v>
      </c>
    </row>
    <row r="940" spans="1:2" x14ac:dyDescent="0.25">
      <c r="A940">
        <v>15681</v>
      </c>
      <c r="B940" s="119" t="s">
        <v>876</v>
      </c>
    </row>
    <row r="941" spans="1:2" x14ac:dyDescent="0.25">
      <c r="A941">
        <v>15682</v>
      </c>
      <c r="B941" s="119" t="s">
        <v>1406</v>
      </c>
    </row>
    <row r="942" spans="1:2" x14ac:dyDescent="0.25">
      <c r="A942">
        <v>15683</v>
      </c>
      <c r="B942" s="119" t="s">
        <v>1407</v>
      </c>
    </row>
    <row r="943" spans="1:2" x14ac:dyDescent="0.25">
      <c r="A943">
        <v>15684</v>
      </c>
      <c r="B943" s="119" t="s">
        <v>1408</v>
      </c>
    </row>
    <row r="944" spans="1:2" x14ac:dyDescent="0.25">
      <c r="A944">
        <v>15685</v>
      </c>
      <c r="B944" s="119" t="s">
        <v>1409</v>
      </c>
    </row>
    <row r="945" spans="1:2" x14ac:dyDescent="0.25">
      <c r="A945">
        <v>15686</v>
      </c>
      <c r="B945" s="119" t="s">
        <v>1410</v>
      </c>
    </row>
    <row r="946" spans="1:2" x14ac:dyDescent="0.25">
      <c r="A946">
        <v>15687</v>
      </c>
      <c r="B946" s="119" t="s">
        <v>1411</v>
      </c>
    </row>
    <row r="947" spans="1:2" x14ac:dyDescent="0.25">
      <c r="A947">
        <v>15688</v>
      </c>
      <c r="B947" s="119" t="s">
        <v>1412</v>
      </c>
    </row>
    <row r="948" spans="1:2" x14ac:dyDescent="0.25">
      <c r="A948">
        <v>15690</v>
      </c>
      <c r="B948" s="119" t="s">
        <v>1413</v>
      </c>
    </row>
    <row r="949" spans="1:2" x14ac:dyDescent="0.25">
      <c r="A949">
        <v>15691</v>
      </c>
      <c r="B949" s="119" t="s">
        <v>1414</v>
      </c>
    </row>
    <row r="950" spans="1:2" x14ac:dyDescent="0.25">
      <c r="A950">
        <v>15692</v>
      </c>
      <c r="B950" s="119" t="s">
        <v>1415</v>
      </c>
    </row>
    <row r="951" spans="1:2" x14ac:dyDescent="0.25">
      <c r="A951">
        <v>15693</v>
      </c>
      <c r="B951" s="119" t="s">
        <v>1416</v>
      </c>
    </row>
    <row r="952" spans="1:2" x14ac:dyDescent="0.25">
      <c r="A952">
        <v>15694</v>
      </c>
      <c r="B952" s="119" t="s">
        <v>1417</v>
      </c>
    </row>
    <row r="953" spans="1:2" x14ac:dyDescent="0.25">
      <c r="A953">
        <v>15695</v>
      </c>
      <c r="B953" s="119" t="s">
        <v>1418</v>
      </c>
    </row>
    <row r="954" spans="1:2" x14ac:dyDescent="0.25">
      <c r="A954">
        <v>17000</v>
      </c>
      <c r="B954" s="119" t="s">
        <v>1419</v>
      </c>
    </row>
    <row r="955" spans="1:2" x14ac:dyDescent="0.25">
      <c r="A955">
        <v>17001</v>
      </c>
      <c r="B955" s="119" t="s">
        <v>1420</v>
      </c>
    </row>
    <row r="956" spans="1:2" x14ac:dyDescent="0.25">
      <c r="A956">
        <v>17100</v>
      </c>
      <c r="B956" s="119" t="s">
        <v>1421</v>
      </c>
    </row>
    <row r="957" spans="1:2" x14ac:dyDescent="0.25">
      <c r="A957">
        <v>17101</v>
      </c>
      <c r="B957" s="119" t="s">
        <v>1422</v>
      </c>
    </row>
    <row r="958" spans="1:2" x14ac:dyDescent="0.25">
      <c r="A958">
        <v>17102</v>
      </c>
      <c r="B958" s="119" t="s">
        <v>689</v>
      </c>
    </row>
    <row r="959" spans="1:2" x14ac:dyDescent="0.25">
      <c r="A959">
        <v>17103</v>
      </c>
      <c r="B959" s="119" t="s">
        <v>1423</v>
      </c>
    </row>
    <row r="960" spans="1:2" x14ac:dyDescent="0.25">
      <c r="A960">
        <v>17104</v>
      </c>
      <c r="B960" s="119" t="s">
        <v>1424</v>
      </c>
    </row>
    <row r="961" spans="1:2" x14ac:dyDescent="0.25">
      <c r="A961">
        <v>17105</v>
      </c>
      <c r="B961" s="119" t="s">
        <v>1425</v>
      </c>
    </row>
    <row r="962" spans="1:2" x14ac:dyDescent="0.25">
      <c r="A962">
        <v>17106</v>
      </c>
      <c r="B962" s="119" t="s">
        <v>1426</v>
      </c>
    </row>
    <row r="963" spans="1:2" x14ac:dyDescent="0.25">
      <c r="A963">
        <v>17107</v>
      </c>
      <c r="B963" s="119" t="s">
        <v>1427</v>
      </c>
    </row>
    <row r="964" spans="1:2" x14ac:dyDescent="0.25">
      <c r="A964">
        <v>17108</v>
      </c>
      <c r="B964" s="119" t="s">
        <v>1428</v>
      </c>
    </row>
    <row r="965" spans="1:2" x14ac:dyDescent="0.25">
      <c r="A965">
        <v>17109</v>
      </c>
      <c r="B965" s="119" t="s">
        <v>1429</v>
      </c>
    </row>
    <row r="966" spans="1:2" x14ac:dyDescent="0.25">
      <c r="A966">
        <v>17110</v>
      </c>
      <c r="B966" s="119" t="s">
        <v>1430</v>
      </c>
    </row>
    <row r="967" spans="1:2" x14ac:dyDescent="0.25">
      <c r="A967">
        <v>17111</v>
      </c>
      <c r="B967" s="119" t="s">
        <v>1431</v>
      </c>
    </row>
    <row r="968" spans="1:2" x14ac:dyDescent="0.25">
      <c r="A968">
        <v>17112</v>
      </c>
      <c r="B968" s="119" t="s">
        <v>1432</v>
      </c>
    </row>
    <row r="969" spans="1:2" x14ac:dyDescent="0.25">
      <c r="A969">
        <v>17113</v>
      </c>
      <c r="B969" s="119" t="s">
        <v>1433</v>
      </c>
    </row>
    <row r="970" spans="1:2" x14ac:dyDescent="0.25">
      <c r="A970">
        <v>17114</v>
      </c>
      <c r="B970" s="119" t="s">
        <v>1434</v>
      </c>
    </row>
    <row r="971" spans="1:2" x14ac:dyDescent="0.25">
      <c r="A971">
        <v>17115</v>
      </c>
      <c r="B971" s="119" t="s">
        <v>1435</v>
      </c>
    </row>
    <row r="972" spans="1:2" x14ac:dyDescent="0.25">
      <c r="A972">
        <v>17116</v>
      </c>
      <c r="B972" s="119" t="s">
        <v>1436</v>
      </c>
    </row>
    <row r="973" spans="1:2" x14ac:dyDescent="0.25">
      <c r="A973">
        <v>17117</v>
      </c>
      <c r="B973" s="119" t="s">
        <v>1437</v>
      </c>
    </row>
    <row r="974" spans="1:2" x14ac:dyDescent="0.25">
      <c r="A974">
        <v>17118</v>
      </c>
      <c r="B974" s="119" t="s">
        <v>1438</v>
      </c>
    </row>
    <row r="975" spans="1:2" x14ac:dyDescent="0.25">
      <c r="A975">
        <v>17119</v>
      </c>
      <c r="B975" s="119" t="s">
        <v>1439</v>
      </c>
    </row>
    <row r="976" spans="1:2" x14ac:dyDescent="0.25">
      <c r="A976">
        <v>17150</v>
      </c>
      <c r="B976" s="119" t="s">
        <v>1440</v>
      </c>
    </row>
    <row r="977" spans="1:2" x14ac:dyDescent="0.25">
      <c r="A977">
        <v>17170</v>
      </c>
      <c r="B977" s="119" t="s">
        <v>1441</v>
      </c>
    </row>
    <row r="978" spans="1:2" x14ac:dyDescent="0.25">
      <c r="A978">
        <v>17180</v>
      </c>
      <c r="B978" s="119" t="s">
        <v>1442</v>
      </c>
    </row>
    <row r="979" spans="1:2" x14ac:dyDescent="0.25">
      <c r="A979">
        <v>17200</v>
      </c>
      <c r="B979" s="119" t="s">
        <v>1443</v>
      </c>
    </row>
    <row r="980" spans="1:2" x14ac:dyDescent="0.25">
      <c r="A980">
        <v>17300</v>
      </c>
      <c r="B980" s="119" t="s">
        <v>1444</v>
      </c>
    </row>
    <row r="981" spans="1:2" x14ac:dyDescent="0.25">
      <c r="A981">
        <v>17301</v>
      </c>
      <c r="B981" s="119" t="s">
        <v>1444</v>
      </c>
    </row>
    <row r="982" spans="1:2" x14ac:dyDescent="0.25">
      <c r="A982">
        <v>17320</v>
      </c>
      <c r="B982" s="119" t="s">
        <v>1445</v>
      </c>
    </row>
    <row r="983" spans="1:2" x14ac:dyDescent="0.25">
      <c r="A983">
        <v>17400</v>
      </c>
      <c r="B983" s="119" t="s">
        <v>1446</v>
      </c>
    </row>
    <row r="984" spans="1:2" x14ac:dyDescent="0.25">
      <c r="A984">
        <v>17998</v>
      </c>
      <c r="B984" s="119" t="s">
        <v>1447</v>
      </c>
    </row>
    <row r="985" spans="1:2" x14ac:dyDescent="0.25">
      <c r="A985">
        <v>18001</v>
      </c>
      <c r="B985" s="119" t="s">
        <v>1448</v>
      </c>
    </row>
    <row r="986" spans="1:2" x14ac:dyDescent="0.25">
      <c r="A986">
        <v>18002</v>
      </c>
      <c r="B986" s="119" t="s">
        <v>1449</v>
      </c>
    </row>
    <row r="987" spans="1:2" x14ac:dyDescent="0.25">
      <c r="A987">
        <v>18003</v>
      </c>
      <c r="B987" s="119" t="s">
        <v>1450</v>
      </c>
    </row>
    <row r="988" spans="1:2" x14ac:dyDescent="0.25">
      <c r="A988">
        <v>18004</v>
      </c>
      <c r="B988" s="119" t="s">
        <v>1451</v>
      </c>
    </row>
    <row r="989" spans="1:2" x14ac:dyDescent="0.25">
      <c r="A989">
        <v>18005</v>
      </c>
      <c r="B989" s="119" t="s">
        <v>1452</v>
      </c>
    </row>
    <row r="990" spans="1:2" x14ac:dyDescent="0.25">
      <c r="A990">
        <v>18006</v>
      </c>
      <c r="B990" s="119" t="s">
        <v>1453</v>
      </c>
    </row>
    <row r="991" spans="1:2" x14ac:dyDescent="0.25">
      <c r="A991">
        <v>18007</v>
      </c>
      <c r="B991" s="119" t="s">
        <v>1454</v>
      </c>
    </row>
    <row r="992" spans="1:2" x14ac:dyDescent="0.25">
      <c r="A992">
        <v>18008</v>
      </c>
      <c r="B992" s="119" t="s">
        <v>1455</v>
      </c>
    </row>
    <row r="993" spans="1:2" x14ac:dyDescent="0.25">
      <c r="A993">
        <v>18009</v>
      </c>
      <c r="B993" s="119" t="s">
        <v>1456</v>
      </c>
    </row>
    <row r="994" spans="1:2" x14ac:dyDescent="0.25">
      <c r="A994">
        <v>18010</v>
      </c>
      <c r="B994" s="119" t="s">
        <v>1457</v>
      </c>
    </row>
    <row r="995" spans="1:2" x14ac:dyDescent="0.25">
      <c r="A995">
        <v>18011</v>
      </c>
      <c r="B995" s="119" t="s">
        <v>1458</v>
      </c>
    </row>
    <row r="996" spans="1:2" x14ac:dyDescent="0.25">
      <c r="A996">
        <v>18012</v>
      </c>
      <c r="B996" s="119" t="s">
        <v>1459</v>
      </c>
    </row>
    <row r="997" spans="1:2" x14ac:dyDescent="0.25">
      <c r="A997">
        <v>18013</v>
      </c>
      <c r="B997" s="119" t="s">
        <v>1460</v>
      </c>
    </row>
    <row r="998" spans="1:2" x14ac:dyDescent="0.25">
      <c r="A998">
        <v>18014</v>
      </c>
      <c r="B998" s="119" t="s">
        <v>1461</v>
      </c>
    </row>
    <row r="999" spans="1:2" x14ac:dyDescent="0.25">
      <c r="A999">
        <v>18015</v>
      </c>
      <c r="B999" s="119" t="s">
        <v>1462</v>
      </c>
    </row>
    <row r="1000" spans="1:2" x14ac:dyDescent="0.25">
      <c r="A1000">
        <v>18016</v>
      </c>
      <c r="B1000" s="119" t="s">
        <v>1463</v>
      </c>
    </row>
    <row r="1001" spans="1:2" x14ac:dyDescent="0.25">
      <c r="A1001">
        <v>18017</v>
      </c>
      <c r="B1001" s="119" t="s">
        <v>1464</v>
      </c>
    </row>
    <row r="1002" spans="1:2" x14ac:dyDescent="0.25">
      <c r="A1002">
        <v>18018</v>
      </c>
      <c r="B1002" s="119" t="s">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June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svc_uipath</cp:lastModifiedBy>
  <dcterms:created xsi:type="dcterms:W3CDTF">2022-06-21T19:18:58Z</dcterms:created>
  <dcterms:modified xsi:type="dcterms:W3CDTF">2022-07-04T14:23:10Z</dcterms:modified>
</cp:coreProperties>
</file>