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14DAF12C-8379-4579-B89C-4EC49BAC6FF9}" xr6:coauthVersionLast="47" xr6:coauthVersionMax="47" xr10:uidLastSave="{00000000-0000-0000-0000-000000000000}"/>
  <bookViews>
    <workbookView xWindow="-120" yWindow="-120" windowWidth="20730" windowHeight="11160" xr2:uid="{8E5EADE6-941E-46F6-8B91-46D52073002F}"/>
  </bookViews>
  <sheets>
    <sheet name="Sept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'2022'!$A$1:$AF$48</definedName>
    <definedName name="_xlnm._FilterDatabase" localSheetId="4" hidden="1">'Center Name'!$A$1:$B$1002</definedName>
    <definedName name="_xlnm._FilterDatabase" localSheetId="0" hidden="1">'September 22'!$A$8:$O$268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7" i="1" l="1"/>
  <c r="C258" i="1"/>
  <c r="C259" i="1"/>
  <c r="C260" i="1"/>
  <c r="C261" i="1"/>
  <c r="C262" i="1"/>
  <c r="C263" i="1"/>
  <c r="C264" i="1"/>
  <c r="C265" i="1"/>
  <c r="C266" i="1"/>
  <c r="C256" i="1"/>
  <c r="C199" i="1"/>
  <c r="C43" i="2"/>
  <c r="D43" i="2"/>
  <c r="M45" i="1"/>
  <c r="C42" i="2"/>
  <c r="D42" i="2"/>
  <c r="M203" i="1"/>
  <c r="C41" i="2"/>
  <c r="D41" i="2"/>
  <c r="M202" i="1"/>
  <c r="C40" i="2"/>
  <c r="D40" i="2"/>
  <c r="C39" i="2"/>
  <c r="D39" i="2"/>
  <c r="C38" i="2"/>
  <c r="D38" i="2"/>
  <c r="C37" i="2"/>
  <c r="D37" i="2"/>
  <c r="M121" i="1"/>
  <c r="C36" i="2"/>
  <c r="D36" i="2"/>
  <c r="M114" i="1"/>
  <c r="C35" i="2"/>
  <c r="D35" i="2"/>
  <c r="C34" i="2"/>
  <c r="D34" i="2"/>
  <c r="M231" i="1"/>
  <c r="M233" i="1"/>
  <c r="M234" i="1"/>
  <c r="M9" i="1"/>
  <c r="M10" i="1"/>
  <c r="M15" i="1"/>
  <c r="M17" i="1"/>
  <c r="M21" i="1"/>
  <c r="M33" i="1"/>
  <c r="M43" i="1"/>
  <c r="M46" i="1"/>
  <c r="M51" i="1"/>
  <c r="M52" i="1"/>
  <c r="M55" i="1"/>
  <c r="M62" i="1"/>
  <c r="M78" i="1"/>
  <c r="M79" i="1"/>
  <c r="M88" i="1"/>
  <c r="M127" i="1"/>
  <c r="M130" i="1"/>
  <c r="M131" i="1"/>
  <c r="M136" i="1"/>
  <c r="M137" i="1"/>
  <c r="M145" i="1"/>
  <c r="M167" i="1"/>
  <c r="M168" i="1"/>
  <c r="M160" i="1"/>
  <c r="M176" i="1"/>
  <c r="M178" i="1"/>
  <c r="M173" i="1"/>
  <c r="M183" i="1"/>
  <c r="M185" i="1"/>
  <c r="M195" i="1"/>
  <c r="M207" i="1"/>
  <c r="M212" i="1"/>
  <c r="M221" i="1"/>
  <c r="M226" i="1"/>
  <c r="M227" i="1"/>
  <c r="M229" i="1"/>
  <c r="M235" i="1"/>
  <c r="M238" i="1"/>
  <c r="M241" i="1"/>
  <c r="M248" i="1"/>
  <c r="M249" i="1"/>
  <c r="M44" i="1"/>
  <c r="M253" i="1"/>
  <c r="M255" i="1"/>
  <c r="M268" i="1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44" i="2"/>
  <c r="C268" i="1"/>
  <c r="C57" i="1"/>
  <c r="C54" i="1"/>
  <c r="C14" i="1"/>
  <c r="C13" i="1"/>
  <c r="C35" i="1"/>
  <c r="C34" i="1"/>
  <c r="C29" i="1"/>
  <c r="C28" i="1"/>
  <c r="C247" i="1"/>
  <c r="C246" i="1"/>
  <c r="C118" i="1"/>
  <c r="C117" i="1"/>
  <c r="C12" i="1"/>
  <c r="C70" i="1"/>
  <c r="C69" i="1"/>
  <c r="C67" i="1"/>
  <c r="C66" i="1"/>
  <c r="C161" i="1"/>
  <c r="C156" i="1"/>
  <c r="C154" i="1"/>
  <c r="C151" i="1"/>
  <c r="C149" i="1"/>
  <c r="C11" i="1"/>
  <c r="C194" i="1"/>
  <c r="C193" i="1"/>
  <c r="C192" i="1"/>
  <c r="C191" i="1"/>
  <c r="C187" i="1"/>
  <c r="C111" i="1"/>
  <c r="C109" i="1"/>
  <c r="C106" i="1"/>
  <c r="C232" i="1"/>
  <c r="C230" i="1"/>
  <c r="C19" i="1"/>
  <c r="C18" i="1"/>
  <c r="C87" i="1"/>
  <c r="C86" i="1"/>
  <c r="C85" i="1"/>
  <c r="C83" i="1"/>
  <c r="C81" i="1"/>
  <c r="C80" i="1"/>
  <c r="C73" i="1"/>
  <c r="C242" i="1"/>
  <c r="C240" i="1"/>
  <c r="C239" i="1"/>
  <c r="C144" i="1"/>
  <c r="C140" i="1"/>
  <c r="C139" i="1"/>
  <c r="C138" i="1"/>
  <c r="C220" i="1"/>
  <c r="C215" i="1"/>
  <c r="C204" i="1"/>
  <c r="C132" i="1"/>
  <c r="C128" i="1"/>
  <c r="C125" i="1"/>
  <c r="C181" i="1"/>
  <c r="C180" i="1"/>
  <c r="C179" i="1"/>
  <c r="C173" i="1"/>
  <c r="C251" i="1"/>
  <c r="AH96" i="4"/>
  <c r="AH95" i="4"/>
  <c r="AH94" i="4"/>
  <c r="AH93" i="4"/>
  <c r="C254" i="1"/>
  <c r="C252" i="1"/>
  <c r="C45" i="1"/>
  <c r="C27" i="1"/>
  <c r="C113" i="1"/>
  <c r="C39" i="1"/>
  <c r="C42" i="1"/>
  <c r="C157" i="1"/>
  <c r="C20" i="1"/>
  <c r="C198" i="1"/>
  <c r="C235" i="1"/>
  <c r="C110" i="1"/>
  <c r="C108" i="1"/>
  <c r="C233" i="1"/>
  <c r="C105" i="1"/>
  <c r="C15" i="1"/>
  <c r="C10" i="1"/>
  <c r="C9" i="1"/>
  <c r="C16" i="1"/>
  <c r="C21" i="1"/>
  <c r="C22" i="1"/>
  <c r="C17" i="1"/>
  <c r="C43" i="1"/>
  <c r="C41" i="1"/>
  <c r="C40" i="1"/>
  <c r="C38" i="1"/>
  <c r="C37" i="1"/>
  <c r="C36" i="1"/>
  <c r="C33" i="1"/>
  <c r="C32" i="1"/>
  <c r="C31" i="1"/>
  <c r="C30" i="1"/>
  <c r="C26" i="1"/>
  <c r="C24" i="1"/>
  <c r="C25" i="1"/>
  <c r="C23" i="1"/>
  <c r="C50" i="1"/>
  <c r="C49" i="1"/>
  <c r="C48" i="1"/>
  <c r="C47" i="1"/>
  <c r="C46" i="1"/>
  <c r="C56" i="1"/>
  <c r="C55" i="1"/>
  <c r="C53" i="1"/>
  <c r="C52" i="1"/>
  <c r="C51" i="1"/>
  <c r="C60" i="1"/>
  <c r="C59" i="1"/>
  <c r="C68" i="1"/>
  <c r="C65" i="1"/>
  <c r="C64" i="1"/>
  <c r="C63" i="1"/>
  <c r="C62" i="1"/>
  <c r="C61" i="1"/>
  <c r="C89" i="1"/>
  <c r="C88" i="1"/>
  <c r="C84" i="1"/>
  <c r="C82" i="1"/>
  <c r="C79" i="1"/>
  <c r="C78" i="1"/>
  <c r="C77" i="1"/>
  <c r="C76" i="1"/>
  <c r="C75" i="1"/>
  <c r="C74" i="1"/>
  <c r="C72" i="1"/>
  <c r="C71" i="1"/>
  <c r="C93" i="1"/>
  <c r="C92" i="1"/>
  <c r="C91" i="1"/>
  <c r="C101" i="1"/>
  <c r="C99" i="1"/>
  <c r="C100" i="1"/>
  <c r="C98" i="1"/>
  <c r="C97" i="1"/>
  <c r="C96" i="1"/>
  <c r="C95" i="1"/>
  <c r="C94" i="1"/>
  <c r="C103" i="1"/>
  <c r="C102" i="1"/>
  <c r="C104" i="1"/>
  <c r="C107" i="1"/>
  <c r="C114" i="1"/>
  <c r="C112" i="1"/>
  <c r="C124" i="1"/>
  <c r="C123" i="1"/>
  <c r="C122" i="1"/>
  <c r="C121" i="1"/>
  <c r="C120" i="1"/>
  <c r="C119" i="1"/>
  <c r="C115" i="1"/>
  <c r="C116" i="1"/>
  <c r="C134" i="1"/>
  <c r="C133" i="1"/>
  <c r="C131" i="1"/>
  <c r="C130" i="1"/>
  <c r="C129" i="1"/>
  <c r="C127" i="1"/>
  <c r="C126" i="1"/>
  <c r="C137" i="1"/>
  <c r="C136" i="1"/>
  <c r="C135" i="1"/>
  <c r="C143" i="1"/>
  <c r="C142" i="1"/>
  <c r="C141" i="1"/>
  <c r="C146" i="1"/>
  <c r="C145" i="1"/>
  <c r="C159" i="1"/>
  <c r="C158" i="1"/>
  <c r="C155" i="1"/>
  <c r="C153" i="1"/>
  <c r="C152" i="1"/>
  <c r="C150" i="1"/>
  <c r="C148" i="1"/>
  <c r="C147" i="1"/>
  <c r="C169" i="1"/>
  <c r="C168" i="1"/>
  <c r="C170" i="1"/>
  <c r="C167" i="1"/>
  <c r="C166" i="1"/>
  <c r="C165" i="1"/>
  <c r="C164" i="1"/>
  <c r="C163" i="1"/>
  <c r="C162" i="1"/>
  <c r="C160" i="1"/>
  <c r="C171" i="1"/>
  <c r="C182" i="1"/>
  <c r="C178" i="1"/>
  <c r="C177" i="1"/>
  <c r="C176" i="1"/>
  <c r="C175" i="1"/>
  <c r="C174" i="1"/>
  <c r="C172" i="1"/>
  <c r="C183" i="1"/>
  <c r="C196" i="1"/>
  <c r="C195" i="1"/>
  <c r="C197" i="1"/>
  <c r="C190" i="1"/>
  <c r="C189" i="1"/>
  <c r="C188" i="1"/>
  <c r="C186" i="1"/>
  <c r="C185" i="1"/>
  <c r="C184" i="1"/>
  <c r="C201" i="1"/>
  <c r="C200" i="1"/>
  <c r="C202" i="1"/>
  <c r="C203" i="1"/>
  <c r="C222" i="1"/>
  <c r="C221" i="1"/>
  <c r="C219" i="1"/>
  <c r="C218" i="1"/>
  <c r="C217" i="1"/>
  <c r="C216" i="1"/>
  <c r="C223" i="1"/>
  <c r="C214" i="1"/>
  <c r="C213" i="1"/>
  <c r="C212" i="1"/>
  <c r="C211" i="1"/>
  <c r="C210" i="1"/>
  <c r="C209" i="1"/>
  <c r="C224" i="1"/>
  <c r="C208" i="1"/>
  <c r="C207" i="1"/>
  <c r="C206" i="1"/>
  <c r="C205" i="1"/>
  <c r="C229" i="1"/>
  <c r="C228" i="1"/>
  <c r="C227" i="1"/>
  <c r="C226" i="1"/>
  <c r="C225" i="1"/>
  <c r="C238" i="1"/>
  <c r="C237" i="1"/>
  <c r="C236" i="1"/>
  <c r="C234" i="1"/>
  <c r="C231" i="1"/>
  <c r="C244" i="1"/>
  <c r="C245" i="1"/>
  <c r="C243" i="1"/>
  <c r="C241" i="1"/>
  <c r="C248" i="1"/>
  <c r="C249" i="1"/>
  <c r="C44" i="1"/>
  <c r="C255" i="1"/>
  <c r="C253" i="1"/>
  <c r="C250" i="1"/>
  <c r="C90" i="1"/>
  <c r="C267" i="1"/>
</calcChain>
</file>

<file path=xl/sharedStrings.xml><?xml version="1.0" encoding="utf-8"?>
<sst xmlns="http://schemas.openxmlformats.org/spreadsheetml/2006/main" count="8229" uniqueCount="2525">
  <si>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</si>
  <si>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</si>
  <si>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</si>
  <si>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</si>
  <si>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</si>
  <si>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</si>
  <si>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</si>
  <si>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</si>
  <si>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</si>
  <si>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</si>
  <si>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</si>
  <si>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</si>
  <si>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</si>
  <si>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</si>
  <si>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</si>
  <si>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</si>
  <si>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</si>
  <si>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</si>
  <si>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</si>
  <si>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</si>
  <si>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</si>
  <si>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Not yet open, 1 year after RCD</t>
  </si>
  <si>
    <t>1 year after RCD</t>
  </si>
  <si>
    <t>Retro Fitness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</si>
  <si>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</si>
  <si>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</si>
  <si>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</si>
  <si>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</si>
  <si>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</si>
  <si>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</si>
  <si>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</si>
  <si>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G by Guess</t>
  </si>
  <si>
    <t>Latt Liv</t>
  </si>
  <si>
    <t>Clasico Chophouse</t>
  </si>
  <si>
    <t>Century City</t>
  </si>
  <si>
    <t>Bake Cheese</t>
  </si>
  <si>
    <t>3 year after RCD</t>
  </si>
  <si>
    <t>One Medical</t>
  </si>
  <si>
    <t>HRB</t>
  </si>
  <si>
    <t>Buck Mason</t>
  </si>
  <si>
    <t>AR offset debit missing. Full amount of TA has been paid</t>
  </si>
  <si>
    <t>Levi's</t>
  </si>
  <si>
    <t>1.5 year after RCD</t>
  </si>
  <si>
    <t>Tesla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</si>
  <si>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</si>
  <si>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</si>
  <si>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</si>
  <si>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</si>
  <si>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</si>
  <si>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</si>
  <si>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</si>
  <si>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</si>
  <si>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</si>
  <si>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</si>
  <si>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</si>
  <si>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</si>
  <si>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</si>
  <si>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</si>
  <si>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Camp</t>
  </si>
  <si>
    <t>life of the lease</t>
  </si>
  <si>
    <t>Little Kitchen Academy</t>
  </si>
  <si>
    <t>Chanel</t>
  </si>
  <si>
    <t>Tudor</t>
  </si>
  <si>
    <t>American Girl</t>
  </si>
  <si>
    <t>Receivers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</si>
  <si>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</si>
  <si>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</si>
  <si>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</si>
  <si>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</si>
  <si>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</si>
  <si>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</si>
  <si>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</si>
  <si>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</si>
  <si>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</si>
  <si>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</si>
  <si>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</si>
  <si>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</si>
  <si>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</si>
  <si>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</si>
  <si>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</si>
  <si>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</si>
  <si>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</si>
  <si>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Metropolis Big &amp; Tall</t>
  </si>
  <si>
    <t>D12</t>
  </si>
  <si>
    <t>e.l.f.</t>
  </si>
  <si>
    <t>A12</t>
  </si>
  <si>
    <t>2 years after RCD</t>
  </si>
  <si>
    <t>Prinkipia Tea</t>
  </si>
  <si>
    <t>G12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</si>
  <si>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</si>
  <si>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</si>
  <si>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</si>
  <si>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</si>
  <si>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</si>
  <si>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</si>
  <si>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</si>
  <si>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</si>
  <si>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</si>
  <si>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</si>
  <si>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</si>
  <si>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</si>
  <si>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</si>
  <si>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</si>
  <si>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YSL</t>
  </si>
  <si>
    <t>Gucci</t>
  </si>
  <si>
    <t>Capital One</t>
  </si>
  <si>
    <t>Peloton</t>
  </si>
  <si>
    <t>Life of lease</t>
  </si>
  <si>
    <t>Warby Parker</t>
  </si>
  <si>
    <t>Garden State Plaza</t>
  </si>
  <si>
    <t>Eye to Eye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</si>
  <si>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</si>
  <si>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</si>
  <si>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</si>
  <si>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</si>
  <si>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</si>
  <si>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</si>
  <si>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</si>
  <si>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</si>
  <si>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</si>
  <si>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</si>
  <si>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</si>
  <si>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</si>
  <si>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</si>
  <si>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</si>
  <si>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</si>
  <si>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</si>
  <si>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</si>
  <si>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</si>
  <si>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</si>
  <si>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</si>
  <si>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</si>
  <si>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</si>
  <si>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</si>
  <si>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</si>
  <si>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</si>
  <si>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</si>
  <si>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</si>
  <si>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</si>
  <si>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</si>
  <si>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</si>
  <si>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</si>
  <si>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</si>
  <si>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</si>
  <si>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</si>
  <si>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</si>
  <si>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</si>
  <si>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</si>
  <si>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</si>
  <si>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1 year after required opening date (1/1/2021)</t>
  </si>
  <si>
    <t>Montgomery</t>
  </si>
  <si>
    <t xml:space="preserve">Avalon </t>
  </si>
  <si>
    <t>North County</t>
  </si>
  <si>
    <t>Salon Republic</t>
  </si>
  <si>
    <t>V&amp;D Jewelry</t>
  </si>
  <si>
    <t>W/O balance?</t>
  </si>
  <si>
    <t>JD Sports</t>
  </si>
  <si>
    <t>Oakridge</t>
  </si>
  <si>
    <t>Nordstrom Rack</t>
  </si>
  <si>
    <t>D13</t>
  </si>
  <si>
    <t>Wheel Works</t>
  </si>
  <si>
    <t>FSU1G</t>
  </si>
  <si>
    <t>check with leasing on expiration date</t>
  </si>
  <si>
    <t>Mochinut</t>
  </si>
  <si>
    <t>T13</t>
  </si>
  <si>
    <t>Superdish</t>
  </si>
  <si>
    <t>La Dolce  Gelato</t>
  </si>
  <si>
    <t>U5</t>
  </si>
  <si>
    <t>Valliani Jewelers</t>
  </si>
  <si>
    <t>W4</t>
  </si>
  <si>
    <t>Just Hats</t>
  </si>
  <si>
    <t>Y4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</si>
  <si>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</si>
  <si>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</si>
  <si>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</si>
  <si>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</si>
  <si>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</si>
  <si>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</si>
  <si>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</si>
  <si>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1 years after RCD</t>
  </si>
  <si>
    <t>Bar Siena</t>
  </si>
  <si>
    <t>K1</t>
  </si>
  <si>
    <t>Mario Tricoci Hair Salon And D</t>
  </si>
  <si>
    <t>American Eagle</t>
  </si>
  <si>
    <t>B8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</si>
  <si>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</si>
  <si>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</si>
  <si>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</si>
  <si>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</si>
  <si>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</si>
  <si>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</si>
  <si>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</si>
  <si>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</si>
  <si>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</si>
  <si>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Chicago Dental Arts</t>
  </si>
  <si>
    <t>Palm Desert</t>
  </si>
  <si>
    <t>Plaza Bonita</t>
  </si>
  <si>
    <t>NYX Professional</t>
  </si>
  <si>
    <t>Urban Decay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</si>
  <si>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</si>
  <si>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</si>
  <si>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</si>
  <si>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</si>
  <si>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</si>
  <si>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</si>
  <si>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</si>
  <si>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</si>
  <si>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</si>
  <si>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</si>
  <si>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</si>
  <si>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</si>
  <si>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</si>
  <si>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</si>
  <si>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</si>
  <si>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</si>
  <si>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</si>
  <si>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</si>
  <si>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</si>
  <si>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</si>
  <si>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</si>
  <si>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</si>
  <si>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</si>
  <si>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</si>
  <si>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</si>
  <si>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</si>
  <si>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</si>
  <si>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</si>
  <si>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</si>
  <si>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</si>
  <si>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</si>
  <si>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Not open yet, 1 year after RCD, AR took $53K</t>
  </si>
  <si>
    <t>Homegrown</t>
  </si>
  <si>
    <t>18 months from RCD</t>
  </si>
  <si>
    <t>Safari</t>
  </si>
  <si>
    <t>Swarovski</t>
  </si>
  <si>
    <t>Crepe Legend</t>
  </si>
  <si>
    <t>Hui Lau Shan</t>
  </si>
  <si>
    <t>L'Core Paris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</si>
  <si>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</si>
  <si>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</si>
  <si>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</si>
  <si>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</si>
  <si>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</si>
  <si>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</si>
  <si>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</si>
  <si>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</si>
  <si>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</si>
  <si>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</si>
  <si>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r>
      <t>AP payment- no JE booking</t>
    </r>
    <r>
      <rPr>
        <sz val="10"/>
        <color rgb="FF0070C0"/>
        <rFont val="Arial"/>
        <family val="2"/>
      </rPr>
      <t xml:space="preserve"> - JE created in Q3. Accrue full TA as $637.4k</t>
    </r>
  </si>
  <si>
    <t>It's Sugar</t>
  </si>
  <si>
    <t>Ferragamo</t>
  </si>
  <si>
    <t>Levis</t>
  </si>
  <si>
    <t>Trumbull</t>
  </si>
  <si>
    <t>Ulta</t>
  </si>
  <si>
    <t>not open yet, no expiration</t>
  </si>
  <si>
    <t>Ardene USA Inc.</t>
  </si>
  <si>
    <t>UTC</t>
  </si>
  <si>
    <t>C17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</si>
  <si>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</si>
  <si>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</si>
  <si>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</si>
  <si>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</si>
  <si>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</si>
  <si>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</si>
  <si>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</si>
  <si>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</si>
  <si>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</si>
  <si>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</si>
  <si>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>Dental  Arts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</si>
  <si>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</si>
  <si>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</si>
  <si>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</si>
  <si>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</si>
  <si>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</si>
  <si>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</si>
  <si>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</si>
  <si>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</si>
  <si>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</si>
  <si>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G-Star Raw</t>
  </si>
  <si>
    <t>B311</t>
  </si>
  <si>
    <t>T2</t>
  </si>
  <si>
    <t>A47</t>
  </si>
  <si>
    <t>Pinkberry</t>
  </si>
  <si>
    <t>A39</t>
  </si>
  <si>
    <t>Valliani</t>
  </si>
  <si>
    <t>B561</t>
  </si>
  <si>
    <t>Purple</t>
  </si>
  <si>
    <t>A323</t>
  </si>
  <si>
    <t>Cartier</t>
  </si>
  <si>
    <t>A375</t>
  </si>
  <si>
    <t>Not yet open</t>
  </si>
  <si>
    <t>Umai</t>
  </si>
  <si>
    <t>FC21</t>
  </si>
  <si>
    <t>Potato Corner</t>
  </si>
  <si>
    <t>A272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</si>
  <si>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</si>
  <si>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</si>
  <si>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</si>
  <si>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</si>
  <si>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</si>
  <si>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</si>
  <si>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</si>
  <si>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</si>
  <si>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</si>
  <si>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</si>
  <si>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</si>
  <si>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</si>
  <si>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</si>
  <si>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</si>
  <si>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</si>
  <si>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</si>
  <si>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</si>
  <si>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</si>
  <si>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</si>
  <si>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</si>
  <si>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</si>
  <si>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</si>
  <si>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</si>
  <si>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</si>
  <si>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</si>
  <si>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Pickles &amp; Swiss</t>
  </si>
  <si>
    <t>AR offset took the amount higher than remaining balance. Terry emailed TT (Mark Keen) as of 02/18/22 to request for return.</t>
  </si>
  <si>
    <t>Dan</t>
  </si>
  <si>
    <t>Not opened yet. Projected opening 08/14/22 per Weston.</t>
  </si>
  <si>
    <t>Ideal Image</t>
  </si>
  <si>
    <t>Wheaton</t>
  </si>
  <si>
    <t>C2A</t>
  </si>
  <si>
    <t>Life of the lease, Amd1, Sec-A8</t>
  </si>
  <si>
    <t>Party Gifts and Toys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</si>
  <si>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</si>
  <si>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</si>
  <si>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</si>
  <si>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</si>
  <si>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</si>
  <si>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</si>
  <si>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</si>
  <si>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</si>
  <si>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</si>
  <si>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</si>
  <si>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Virant Diagnostics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</si>
  <si>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</si>
  <si>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</si>
  <si>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</si>
  <si>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</si>
  <si>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</si>
  <si>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</si>
  <si>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</si>
  <si>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</si>
  <si>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</si>
  <si>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</si>
  <si>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</si>
  <si>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</si>
  <si>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</si>
  <si>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</si>
  <si>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</si>
  <si>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</si>
  <si>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</si>
  <si>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</si>
  <si>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</si>
  <si>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</si>
  <si>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</si>
  <si>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</si>
  <si>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</si>
  <si>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</si>
  <si>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</si>
  <si>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</si>
  <si>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</si>
  <si>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</si>
  <si>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</si>
  <si>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</si>
  <si>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</si>
  <si>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</si>
  <si>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</si>
  <si>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</si>
  <si>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</si>
  <si>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</si>
  <si>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</si>
  <si>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</si>
  <si>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12286 - Southcenter</t>
  </si>
  <si>
    <t>12287 - Siesta Key</t>
  </si>
  <si>
    <t>12288 - Southlake</t>
  </si>
  <si>
    <t>12291 - Topanga</t>
  </si>
  <si>
    <t>12292 - Trumbull</t>
  </si>
  <si>
    <t>12293 - UTC</t>
  </si>
  <si>
    <t>12294 - Valencia</t>
  </si>
  <si>
    <t>12295 - Valencia North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</si>
  <si>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</si>
  <si>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</si>
  <si>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</si>
  <si>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</si>
  <si>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</si>
  <si>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12307 - Wheaton South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</si>
  <si>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</si>
  <si>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</si>
  <si>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</si>
  <si>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</si>
  <si>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</si>
  <si>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</si>
  <si>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</si>
  <si>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</si>
  <si>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</si>
  <si>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</si>
  <si>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</si>
  <si>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</si>
  <si>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</si>
  <si>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</si>
  <si>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</si>
  <si>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</si>
  <si>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</si>
  <si>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</si>
  <si>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</si>
  <si>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</si>
  <si>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</si>
  <si>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</si>
  <si>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</si>
  <si>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</si>
  <si>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</si>
  <si>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</si>
  <si>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</si>
  <si>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</si>
  <si>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</si>
  <si>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</si>
  <si>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</si>
  <si>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</si>
  <si>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</si>
  <si>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</si>
  <si>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</si>
  <si>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</si>
  <si>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</si>
  <si>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</si>
  <si>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</si>
  <si>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</si>
  <si>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</si>
  <si>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</si>
  <si>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</si>
  <si>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</si>
  <si>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</si>
  <si>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</si>
  <si>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</si>
  <si>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</si>
  <si>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</si>
  <si>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</si>
  <si>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</si>
  <si>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</si>
  <si>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</si>
  <si>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</si>
  <si>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</si>
  <si>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</si>
  <si>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</si>
  <si>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</si>
  <si>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</si>
  <si>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</si>
  <si>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</si>
  <si>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</si>
  <si>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</si>
  <si>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</si>
  <si>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</si>
  <si>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</si>
  <si>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</si>
  <si>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</si>
  <si>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</si>
  <si>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</si>
  <si>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</si>
  <si>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</si>
  <si>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</si>
  <si>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</si>
  <si>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</si>
  <si>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</si>
  <si>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</si>
  <si>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</si>
  <si>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</si>
  <si>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</si>
  <si>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</si>
  <si>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</si>
  <si>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</si>
  <si>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</si>
  <si>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</si>
  <si>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</si>
  <si>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</si>
  <si>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</si>
  <si>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</si>
  <si>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</si>
  <si>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</si>
  <si>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</si>
  <si>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</si>
  <si>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</si>
  <si>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</si>
  <si>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</si>
  <si>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</si>
  <si>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</si>
  <si>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</si>
  <si>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</si>
  <si>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</si>
  <si>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</si>
  <si>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</si>
  <si>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</si>
  <si>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</si>
  <si>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</si>
  <si>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</si>
  <si>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</si>
  <si>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</si>
  <si>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</si>
  <si>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</si>
  <si>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</si>
  <si>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</si>
  <si>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</si>
  <si>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</si>
  <si>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</si>
  <si>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</si>
  <si>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</si>
  <si>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</si>
  <si>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</si>
  <si>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</si>
  <si>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</si>
  <si>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</si>
  <si>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</si>
  <si>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</si>
  <si>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</si>
  <si>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</si>
  <si>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</si>
  <si>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</si>
  <si>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</si>
  <si>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</si>
  <si>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</si>
  <si>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</si>
  <si>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</si>
  <si>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</si>
  <si>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</si>
  <si>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</si>
  <si>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</si>
  <si>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</si>
  <si>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</si>
  <si>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</si>
  <si>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</si>
  <si>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</si>
  <si>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</si>
  <si>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</si>
  <si>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</si>
  <si>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</si>
  <si>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</si>
  <si>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</si>
  <si>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</si>
  <si>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</si>
  <si>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</si>
  <si>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</si>
  <si>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</si>
  <si>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</si>
  <si>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</si>
  <si>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</si>
  <si>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</si>
  <si>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</si>
  <si>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</si>
  <si>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</si>
  <si>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</si>
  <si>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</si>
  <si>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</si>
  <si>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</si>
  <si>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</si>
  <si>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</si>
  <si>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</si>
  <si>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</si>
  <si>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</si>
  <si>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</si>
  <si>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</si>
  <si>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</si>
  <si>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</si>
  <si>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</si>
  <si>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</si>
  <si>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</si>
  <si>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</si>
  <si>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</si>
  <si>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</si>
  <si>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</si>
  <si>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</si>
  <si>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</si>
  <si>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</si>
  <si>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</si>
  <si>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</si>
  <si>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</si>
  <si>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</si>
  <si>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</si>
  <si>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</si>
  <si>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</si>
  <si>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</si>
  <si>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</si>
  <si>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</si>
  <si>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</si>
  <si>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</si>
  <si>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</si>
  <si>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</si>
  <si>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</si>
  <si>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</si>
  <si>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</si>
  <si>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</si>
  <si>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</si>
  <si>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</si>
  <si>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</si>
  <si>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</si>
  <si>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</si>
  <si>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</si>
  <si>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</si>
  <si>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</si>
  <si>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</si>
  <si>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</si>
  <si>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</si>
  <si>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</si>
  <si>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</si>
  <si>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</si>
  <si>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</si>
  <si>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</si>
  <si>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</si>
  <si>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</si>
  <si>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</si>
  <si>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</si>
  <si>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</si>
  <si>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</si>
  <si>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</si>
  <si>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</si>
  <si>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</si>
  <si>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</si>
  <si>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</si>
  <si>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</si>
  <si>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</si>
  <si>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</si>
  <si>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</si>
  <si>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</si>
  <si>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</si>
  <si>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</si>
  <si>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</si>
  <si>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</si>
  <si>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</si>
  <si>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</si>
  <si>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</si>
  <si>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</si>
  <si>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</si>
  <si>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</si>
  <si>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</si>
  <si>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</si>
  <si>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</si>
  <si>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</si>
  <si>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</si>
  <si>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</si>
  <si>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</si>
  <si>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</si>
  <si>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</si>
  <si>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</si>
  <si>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</si>
  <si>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</si>
  <si>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</si>
  <si>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</si>
  <si>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</si>
  <si>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</si>
  <si>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</si>
  <si>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</si>
  <si>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</si>
  <si>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</si>
  <si>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</si>
  <si>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</si>
  <si>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</si>
  <si>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</si>
  <si>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</si>
  <si>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</si>
  <si>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</si>
  <si>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</si>
  <si>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</si>
  <si>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</si>
  <si>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</si>
  <si>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</si>
  <si>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</si>
  <si>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</si>
  <si>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</si>
  <si>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</si>
  <si>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</si>
  <si>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</si>
  <si>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</si>
  <si>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</si>
  <si>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</si>
  <si>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</si>
  <si>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</si>
  <si>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</si>
  <si>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</si>
  <si>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</si>
  <si>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</si>
  <si>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</si>
  <si>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</si>
  <si>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</si>
  <si>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</si>
  <si>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</si>
  <si>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</si>
  <si>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</si>
  <si>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</si>
  <si>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</si>
  <si>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</si>
  <si>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</si>
  <si>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</si>
  <si>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</si>
  <si>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</si>
  <si>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</si>
  <si>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</si>
  <si>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</si>
  <si>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</si>
  <si>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</si>
  <si>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</si>
  <si>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</si>
  <si>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</si>
  <si>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</si>
  <si>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</si>
  <si>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</si>
  <si>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</si>
  <si>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</si>
  <si>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</si>
  <si>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</si>
  <si>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</si>
  <si>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</si>
  <si>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</si>
  <si>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</si>
  <si>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</si>
  <si>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</si>
  <si>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</si>
  <si>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</si>
  <si>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</si>
  <si>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</si>
  <si>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</si>
  <si>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</si>
  <si>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</si>
  <si>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</si>
  <si>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</si>
  <si>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</si>
  <si>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</si>
  <si>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</si>
  <si>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</si>
  <si>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</si>
  <si>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</si>
  <si>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</si>
  <si>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</si>
  <si>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</si>
  <si>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</si>
  <si>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</si>
  <si>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</si>
  <si>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</si>
  <si>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</si>
  <si>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</si>
  <si>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</si>
  <si>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</si>
  <si>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</si>
  <si>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</si>
  <si>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</si>
  <si>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</si>
  <si>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</si>
  <si>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</si>
  <si>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</si>
  <si>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</si>
  <si>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</si>
  <si>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</si>
  <si>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</si>
  <si>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</si>
  <si>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</si>
  <si>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</si>
  <si>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</si>
  <si>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</si>
  <si>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</si>
  <si>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</si>
  <si>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</si>
  <si>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</si>
  <si>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</si>
  <si>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</si>
  <si>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</si>
  <si>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</si>
  <si>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</si>
  <si>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</si>
  <si>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</si>
  <si>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</si>
  <si>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</si>
  <si>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</si>
  <si>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</si>
  <si>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</si>
  <si>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</si>
  <si>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</si>
  <si>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</si>
  <si>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</si>
  <si>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</si>
  <si>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</si>
  <si>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</si>
  <si>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</si>
  <si>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</si>
  <si>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</si>
  <si>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</si>
  <si>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</si>
  <si>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</si>
  <si>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</si>
  <si>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</si>
  <si>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</si>
  <si>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</si>
  <si>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</si>
  <si>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</si>
  <si>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</si>
  <si>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</si>
  <si>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</si>
  <si>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</si>
  <si>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</si>
  <si>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</si>
  <si>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</si>
  <si>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</si>
  <si>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</si>
  <si>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</si>
  <si>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</si>
  <si>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</si>
  <si>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</si>
  <si>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</si>
  <si>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</si>
  <si>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</si>
  <si>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</si>
  <si>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</si>
  <si>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</si>
  <si>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</si>
  <si>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</si>
  <si>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</si>
  <si>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</si>
  <si>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</si>
  <si>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</si>
  <si>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</si>
  <si>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</si>
  <si>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</si>
  <si>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</si>
  <si>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</si>
  <si>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</si>
  <si>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</si>
  <si>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</si>
  <si>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</si>
  <si>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</si>
  <si>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</si>
  <si>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</si>
  <si>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</si>
  <si>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</si>
  <si>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</si>
  <si>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</si>
  <si>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</si>
  <si>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</si>
  <si>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</si>
  <si>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</si>
  <si>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</si>
  <si>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</si>
  <si>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</si>
  <si>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</si>
  <si>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</si>
  <si>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</si>
  <si>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</si>
  <si>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</si>
  <si>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</si>
  <si>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</si>
  <si>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</si>
  <si>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</si>
  <si>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</si>
  <si>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</si>
  <si>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</si>
  <si>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</si>
  <si>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</si>
  <si>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</si>
  <si>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</si>
  <si>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</si>
  <si>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</si>
  <si>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</si>
  <si>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</si>
  <si>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</si>
  <si>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</si>
  <si>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</si>
  <si>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</si>
  <si>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</si>
  <si>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</si>
  <si>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</si>
  <si>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</si>
  <si>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</si>
  <si>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</si>
  <si>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</si>
  <si>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</si>
  <si>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</si>
  <si>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</si>
  <si>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</si>
  <si>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</si>
  <si>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</si>
  <si>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</si>
  <si>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</si>
  <si>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</si>
  <si>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</si>
  <si>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</si>
  <si>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</si>
  <si>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</si>
  <si>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</si>
  <si>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</si>
  <si>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</si>
  <si>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</si>
  <si>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</si>
  <si>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</si>
  <si>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</si>
  <si>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</si>
  <si>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</si>
  <si>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</si>
  <si>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</si>
  <si>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</si>
  <si>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</si>
  <si>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</si>
  <si>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</si>
  <si>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</si>
  <si>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</si>
  <si>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</si>
  <si>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</si>
  <si>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</si>
  <si>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</si>
  <si>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</si>
  <si>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</si>
  <si>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</si>
  <si>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</si>
  <si>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</si>
  <si>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</si>
  <si>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</si>
  <si>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</si>
  <si>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</si>
  <si>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</si>
  <si>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</si>
  <si>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</si>
  <si>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</si>
  <si>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</si>
  <si>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</si>
  <si>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</si>
  <si>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</si>
  <si>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</si>
  <si>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</si>
  <si>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</si>
  <si>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</si>
  <si>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</si>
  <si>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</si>
  <si>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</si>
  <si>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</si>
  <si>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</si>
  <si>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</si>
  <si>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</si>
  <si>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</si>
  <si>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</si>
  <si>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</si>
  <si>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</si>
  <si>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</si>
  <si>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</si>
  <si>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</si>
  <si>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</si>
  <si>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</si>
  <si>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</si>
  <si>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</si>
  <si>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</si>
  <si>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</si>
  <si>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</si>
  <si>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</si>
  <si>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</si>
  <si>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</si>
  <si>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</si>
  <si>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</si>
  <si>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</si>
  <si>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</si>
  <si>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</si>
  <si>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</si>
  <si>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</si>
  <si>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</si>
  <si>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</si>
  <si>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</si>
  <si>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</si>
  <si>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</si>
  <si>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</si>
  <si>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</si>
  <si>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</si>
  <si>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</si>
  <si>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</si>
  <si>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</si>
  <si>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</si>
  <si>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</si>
  <si>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</si>
  <si>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</si>
  <si>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</si>
  <si>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</si>
  <si>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</si>
  <si>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</si>
  <si>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</si>
  <si>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</si>
  <si>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</si>
  <si>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</si>
  <si>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</si>
  <si>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</si>
  <si>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</si>
  <si>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</si>
  <si>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</si>
  <si>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</si>
  <si>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</si>
  <si>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</si>
  <si>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</si>
  <si>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</si>
  <si>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</si>
  <si>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</si>
  <si>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</si>
  <si>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</si>
  <si>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</si>
  <si>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</si>
  <si>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</si>
  <si>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</si>
  <si>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</si>
  <si>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</si>
  <si>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</si>
  <si>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</si>
  <si>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</si>
  <si>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</si>
  <si>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</si>
  <si>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</si>
  <si>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</si>
  <si>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</si>
  <si>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</si>
  <si>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</si>
  <si>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</si>
  <si>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</si>
  <si>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</si>
  <si>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</si>
  <si>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</si>
  <si>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</si>
  <si>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</si>
  <si>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</si>
  <si>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</si>
  <si>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</si>
  <si>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</si>
  <si>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</si>
  <si>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</si>
  <si>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</si>
  <si>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</si>
  <si>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</si>
  <si>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</si>
  <si>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</si>
  <si>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</si>
  <si>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</si>
  <si>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</si>
  <si>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</si>
  <si>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</si>
  <si>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</si>
  <si>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</si>
  <si>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</si>
  <si>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</si>
  <si>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</si>
  <si>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</si>
  <si>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</si>
  <si>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</si>
  <si>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</si>
  <si>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</si>
  <si>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</si>
  <si>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</si>
  <si>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</si>
  <si>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</si>
  <si>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</si>
  <si>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</si>
  <si>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</si>
  <si>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</si>
  <si>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</si>
  <si>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</si>
  <si>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</si>
  <si>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</si>
  <si>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</si>
  <si>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</si>
  <si>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</si>
  <si>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</si>
  <si>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</si>
  <si>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</si>
  <si>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</si>
  <si>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</si>
  <si>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</si>
  <si>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</si>
  <si>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</si>
  <si>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</si>
  <si>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</si>
  <si>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</si>
  <si>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</si>
  <si>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</si>
  <si>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</si>
  <si>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</si>
  <si>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</si>
  <si>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</si>
  <si>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</si>
  <si>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</si>
  <si>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</si>
  <si>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</si>
  <si>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</si>
  <si>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</si>
  <si>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</si>
  <si>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</si>
  <si>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</si>
  <si>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</si>
  <si>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</si>
  <si>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</si>
  <si>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</si>
  <si>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</si>
  <si>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</si>
  <si>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</si>
  <si>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</si>
  <si>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</si>
  <si>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</si>
  <si>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</si>
  <si>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</si>
  <si>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</si>
  <si>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</si>
  <si>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</si>
  <si>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</si>
  <si>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</si>
  <si>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</si>
  <si>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</si>
  <si>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</si>
  <si>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</si>
  <si>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</si>
  <si>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</si>
  <si>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</si>
  <si>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</si>
  <si>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</si>
  <si>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</si>
  <si>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</si>
  <si>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</si>
  <si>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</si>
  <si>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</si>
  <si>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</si>
  <si>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</si>
  <si>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</si>
  <si>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</si>
  <si>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</si>
  <si>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</si>
  <si>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</si>
  <si>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</si>
  <si>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</si>
  <si>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</si>
  <si>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</si>
  <si>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</si>
  <si>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</si>
  <si>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</si>
  <si>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</si>
  <si>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</si>
  <si>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</si>
  <si>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</si>
  <si>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</si>
  <si>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</si>
  <si>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</si>
  <si>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</si>
  <si>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</si>
  <si>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</si>
  <si>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</si>
  <si>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</si>
  <si>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</si>
  <si>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</si>
  <si>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</si>
  <si>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</si>
  <si>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</si>
  <si>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</si>
  <si>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</si>
  <si>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</si>
  <si>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</si>
  <si>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</si>
  <si>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</si>
  <si>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</si>
  <si>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</si>
  <si>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</si>
  <si>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</si>
  <si>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</si>
  <si>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</si>
  <si>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</si>
  <si>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</si>
  <si>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</si>
  <si>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</si>
  <si>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</si>
  <si>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</si>
  <si>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</si>
  <si>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</si>
  <si>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</si>
  <si>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</si>
  <si>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</si>
  <si>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</si>
  <si>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</si>
  <si>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</si>
  <si>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</si>
  <si>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</si>
  <si>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</si>
  <si>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</si>
  <si>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</si>
  <si>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</si>
  <si>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</si>
  <si>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</si>
  <si>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</si>
  <si>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</si>
  <si>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</si>
  <si>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</si>
  <si>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</si>
  <si>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</si>
  <si>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</si>
  <si>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</si>
  <si>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</si>
  <si>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</si>
  <si>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</si>
  <si>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</si>
  <si>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</si>
  <si>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</si>
  <si>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</si>
  <si>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</si>
  <si>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</si>
  <si>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</si>
  <si>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</si>
  <si>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</si>
  <si>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</si>
  <si>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</si>
  <si>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</si>
  <si>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</si>
  <si>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</si>
  <si>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</si>
  <si>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</si>
  <si>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</si>
  <si>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</si>
  <si>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</si>
  <si>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</si>
  <si>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</si>
  <si>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</si>
  <si>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</si>
  <si>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</si>
  <si>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</si>
  <si>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</si>
  <si>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</si>
  <si>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</si>
  <si>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</si>
  <si>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</si>
  <si>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</si>
  <si>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</si>
  <si>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</si>
  <si>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</si>
  <si>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</si>
  <si>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</si>
  <si>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</si>
  <si>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</si>
  <si>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</si>
  <si>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</si>
  <si>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</si>
  <si>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</si>
  <si>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</si>
  <si>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</si>
  <si>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</si>
  <si>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</si>
  <si>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</si>
  <si>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</si>
  <si>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</si>
  <si>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</si>
  <si>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</si>
  <si>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</si>
  <si>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</si>
  <si>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</si>
  <si>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</si>
  <si>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</si>
  <si>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</si>
  <si>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</si>
  <si>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</si>
  <si>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</si>
  <si>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</si>
  <si>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</si>
  <si>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</si>
  <si>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</si>
  <si>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</si>
  <si>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</si>
  <si>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</si>
  <si>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</si>
  <si>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</si>
  <si>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</si>
  <si>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</si>
  <si>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</si>
  <si>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</si>
  <si>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</si>
  <si>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</si>
  <si>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</si>
  <si>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</si>
  <si>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</si>
  <si>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</si>
  <si>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</si>
  <si>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</si>
  <si>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</si>
  <si>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</si>
  <si>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</si>
  <si>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</si>
  <si>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</si>
  <si>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</si>
  <si>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</si>
  <si>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</si>
  <si>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</si>
  <si>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</si>
  <si>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</si>
  <si>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</si>
  <si>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</si>
  <si>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</si>
  <si>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</si>
  <si>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</si>
  <si>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</si>
  <si>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</si>
  <si>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</si>
  <si>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</si>
  <si>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</si>
  <si>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</si>
  <si>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</si>
  <si>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</si>
  <si>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</si>
  <si>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</si>
  <si>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</si>
  <si>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</si>
  <si>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</si>
  <si>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</si>
  <si>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</si>
  <si>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</si>
  <si>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</si>
  <si>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</si>
  <si>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</si>
  <si>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</si>
  <si>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</si>
  <si>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</si>
  <si>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</si>
  <si>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</si>
  <si>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</si>
  <si>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</si>
  <si>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</si>
  <si>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</si>
  <si>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</si>
  <si>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</si>
  <si>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</si>
  <si>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</si>
  <si>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</si>
  <si>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</si>
  <si>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</si>
  <si>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</si>
  <si>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</si>
  <si>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</si>
  <si>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</si>
  <si>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</si>
  <si>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</si>
  <si>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</si>
  <si>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</si>
  <si>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</si>
  <si>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</si>
  <si>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</si>
  <si>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</si>
  <si>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</si>
  <si>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</si>
  <si>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</si>
  <si>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</si>
  <si>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</si>
  <si>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</si>
  <si>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</si>
  <si>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</si>
  <si>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</si>
  <si>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</si>
  <si>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</si>
  <si>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</si>
  <si>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</si>
  <si>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</si>
  <si>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</si>
  <si>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</si>
  <si>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</si>
  <si>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</si>
  <si>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</si>
  <si>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</si>
  <si>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</si>
  <si>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</si>
  <si>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</si>
  <si>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</si>
  <si>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</si>
  <si>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</si>
  <si>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</si>
  <si>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</si>
  <si>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</si>
  <si>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</si>
  <si>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</si>
  <si>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</si>
  <si>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</si>
  <si>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</si>
  <si>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</si>
  <si>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</si>
  <si>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</si>
  <si>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</si>
  <si>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</si>
  <si>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</si>
  <si>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</si>
  <si>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</si>
  <si>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</si>
  <si>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</si>
  <si>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</si>
  <si>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</si>
  <si>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</si>
  <si>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</si>
  <si>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</si>
  <si>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</si>
  <si>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</si>
  <si>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</si>
  <si>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</si>
  <si>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</si>
  <si>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</si>
  <si>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</si>
  <si>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</si>
  <si>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</si>
  <si>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</si>
  <si>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</si>
  <si>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</si>
  <si>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</si>
  <si>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</si>
  <si>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</si>
  <si>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</si>
  <si>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</si>
  <si>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</si>
  <si>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</si>
  <si>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</si>
  <si>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</si>
  <si>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</si>
  <si>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</si>
  <si>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</si>
  <si>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</si>
  <si>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</si>
  <si>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</si>
  <si>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</si>
  <si>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</si>
  <si>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</si>
  <si>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</si>
  <si>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</si>
  <si>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</si>
  <si>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</si>
  <si>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</si>
  <si>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</si>
  <si>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</si>
  <si>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</si>
  <si>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</si>
  <si>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</si>
  <si>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</si>
  <si>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</si>
  <si>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</si>
  <si>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</si>
  <si>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</si>
  <si>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</si>
  <si>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</si>
  <si>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</si>
  <si>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</si>
  <si>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</si>
  <si>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</si>
  <si>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</si>
  <si>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</si>
  <si>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</si>
  <si>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</si>
  <si>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</si>
  <si>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</si>
  <si>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</si>
  <si>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</si>
  <si>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</si>
  <si>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</si>
  <si>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</si>
  <si>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</si>
  <si>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</si>
  <si>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</si>
  <si>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</si>
  <si>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</si>
  <si>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</si>
  <si>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</si>
  <si>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</si>
  <si>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</si>
  <si>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</si>
  <si>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</si>
  <si>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</si>
  <si>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</si>
  <si>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</si>
  <si>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</si>
  <si>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</si>
  <si>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</si>
  <si>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</si>
  <si>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</si>
  <si>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</si>
  <si>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</si>
  <si>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</si>
  <si>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</si>
  <si>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</si>
  <si>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</si>
  <si>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</si>
  <si>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</si>
  <si>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</si>
  <si>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</si>
  <si>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</si>
  <si>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</si>
  <si>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</si>
  <si>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</si>
  <si>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</si>
  <si>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</si>
  <si>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</si>
  <si>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</si>
  <si>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</si>
  <si>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</si>
  <si>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</si>
  <si>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</si>
  <si>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</si>
  <si>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</si>
  <si>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</si>
  <si>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</si>
  <si>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</si>
  <si>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</si>
  <si>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</si>
  <si>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</si>
  <si>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</si>
  <si>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</si>
  <si>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</si>
  <si>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</si>
  <si>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</si>
  <si>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</si>
  <si>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</si>
  <si>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</si>
  <si>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</si>
  <si>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</si>
  <si>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</si>
  <si>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</si>
  <si>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</si>
  <si>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</si>
  <si>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</si>
  <si>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</si>
  <si>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</si>
  <si>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</si>
  <si>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</si>
  <si>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</si>
  <si>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</si>
  <si>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</si>
  <si>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</si>
  <si>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</si>
  <si>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</si>
  <si>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</si>
  <si>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</si>
  <si>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</si>
  <si>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</si>
  <si>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</si>
  <si>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</si>
  <si>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</si>
  <si>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</si>
  <si>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</si>
  <si>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</si>
  <si>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</si>
  <si>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</si>
  <si>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</si>
  <si>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</si>
  <si>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</si>
  <si>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</si>
  <si>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</si>
  <si>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</si>
  <si>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</si>
  <si>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</si>
  <si>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</si>
  <si>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</si>
  <si>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</si>
  <si>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</si>
  <si>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</si>
  <si>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</si>
  <si>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</si>
  <si>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</si>
  <si>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</si>
  <si>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</si>
  <si>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</si>
  <si>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</si>
  <si>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</si>
  <si>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</si>
  <si>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</si>
  <si>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</si>
  <si>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</si>
  <si>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</si>
  <si>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</si>
  <si>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</si>
  <si>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</si>
  <si>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</si>
  <si>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</si>
  <si>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</si>
  <si>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</si>
  <si>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</si>
  <si>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</si>
  <si>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</si>
  <si>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</si>
  <si>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</si>
  <si>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</si>
  <si>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</si>
  <si>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</si>
  <si>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</si>
  <si>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</si>
  <si>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</si>
  <si>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</si>
  <si>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</si>
  <si>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</si>
  <si>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</si>
  <si>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</si>
  <si>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</si>
  <si>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</si>
  <si>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</si>
  <si>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</si>
  <si>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</si>
  <si>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</si>
  <si>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</si>
  <si>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</si>
  <si>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</si>
  <si>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</si>
  <si>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</si>
  <si>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</si>
  <si>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</si>
  <si>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</si>
  <si>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</si>
  <si>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</si>
  <si>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</si>
  <si>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</si>
  <si>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</si>
  <si>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</si>
  <si>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</si>
  <si>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</si>
  <si>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</si>
  <si>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</si>
  <si>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</si>
  <si>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</si>
  <si>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</si>
  <si>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</si>
  <si>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</si>
  <si>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</si>
  <si>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</si>
  <si>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</si>
  <si>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</si>
  <si>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</si>
  <si>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</si>
  <si>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</si>
  <si>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</si>
  <si>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</si>
  <si>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</si>
  <si>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</si>
  <si>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</si>
  <si>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</si>
  <si>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</si>
  <si>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</si>
  <si>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</si>
  <si>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</si>
  <si>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</si>
  <si>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</si>
  <si>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</si>
  <si>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</si>
  <si>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</si>
  <si>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</si>
  <si>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</si>
  <si>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</si>
  <si>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</si>
  <si>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</si>
  <si>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</si>
  <si>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</si>
  <si>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</si>
  <si>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</si>
  <si>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</si>
  <si>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</si>
  <si>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</si>
  <si>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</si>
  <si>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</si>
  <si>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</si>
  <si>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</si>
  <si>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</si>
  <si>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</si>
  <si>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</si>
  <si>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</si>
  <si>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</si>
  <si>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</si>
  <si>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</si>
  <si>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</si>
  <si>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</si>
  <si>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</si>
  <si>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</si>
  <si>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</si>
  <si>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</si>
  <si>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</si>
  <si>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</si>
  <si>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</si>
  <si>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</si>
  <si>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</si>
  <si>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</si>
  <si>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</si>
  <si>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</si>
  <si>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</si>
  <si>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</si>
  <si>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</si>
  <si>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</si>
  <si>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</si>
  <si>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</si>
  <si>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</si>
  <si>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</si>
  <si>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</si>
  <si>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</si>
  <si>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</si>
  <si>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</si>
  <si>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</si>
  <si>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</si>
  <si>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</si>
  <si>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</si>
  <si>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</si>
  <si>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</si>
  <si>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</si>
  <si>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</si>
  <si>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</si>
  <si>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</si>
  <si>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</si>
  <si>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</si>
  <si>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</si>
  <si>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</si>
  <si>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</si>
  <si>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</si>
  <si>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</si>
  <si>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</si>
  <si>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</si>
  <si>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</si>
  <si>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</si>
  <si>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</si>
  <si>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</si>
  <si>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</si>
  <si>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</si>
  <si>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</si>
  <si>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</si>
  <si>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</si>
  <si>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</si>
  <si>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</si>
  <si>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</si>
  <si>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</si>
  <si>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</si>
  <si>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</si>
  <si>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</si>
  <si>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</si>
  <si>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</si>
  <si>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</si>
  <si>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</si>
  <si>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</si>
  <si>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</si>
  <si>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</si>
  <si>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</si>
  <si>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</si>
  <si>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</si>
  <si>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</si>
  <si>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</si>
  <si>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</si>
  <si>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</si>
  <si>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</si>
  <si>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</si>
  <si>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</si>
  <si>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</si>
  <si>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</si>
  <si>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</si>
  <si>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</si>
  <si>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</si>
  <si>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</si>
  <si>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</si>
  <si>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</si>
  <si>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</si>
  <si>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</si>
  <si>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</si>
  <si>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</si>
  <si>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</si>
  <si>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</si>
  <si>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</si>
  <si>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</si>
  <si>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</si>
  <si>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</si>
  <si>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</si>
  <si>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</si>
  <si>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</si>
  <si>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</si>
  <si>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</si>
  <si>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</si>
  <si>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</si>
  <si>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</si>
  <si>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</si>
  <si>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</si>
  <si>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</si>
  <si>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</si>
  <si>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</si>
  <si>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</si>
  <si>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</si>
  <si>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</si>
  <si>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</si>
  <si>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</si>
  <si>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</si>
  <si>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</si>
  <si>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</si>
  <si>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</si>
  <si>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</si>
  <si>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</si>
  <si>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</si>
  <si>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</si>
  <si>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</si>
  <si>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</si>
  <si>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</si>
  <si>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</si>
  <si>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</si>
  <si>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</si>
  <si>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</si>
  <si>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</si>
  <si>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</si>
  <si>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</si>
  <si>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</si>
  <si>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</si>
  <si>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</si>
  <si>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</si>
  <si>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</si>
  <si>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</si>
  <si>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</si>
  <si>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</si>
  <si>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</si>
  <si>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</si>
  <si>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</si>
  <si>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</si>
  <si>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</si>
  <si>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</si>
  <si>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</si>
  <si>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</si>
  <si>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</si>
  <si>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</si>
  <si>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</si>
  <si>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</si>
  <si>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</si>
  <si>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</si>
  <si>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</si>
  <si>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</si>
  <si>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</si>
  <si>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</si>
  <si>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</si>
  <si>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</si>
  <si>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</si>
  <si>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</si>
  <si>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</si>
  <si>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</si>
  <si>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</si>
  <si>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</si>
  <si>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</si>
  <si>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</si>
  <si>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</si>
  <si>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</si>
  <si>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</si>
  <si>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</si>
  <si>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</si>
  <si>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</si>
  <si>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</si>
  <si>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</si>
  <si>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</si>
  <si>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</si>
  <si>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</si>
  <si>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</si>
  <si>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</si>
  <si>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</si>
  <si>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</si>
  <si>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</si>
  <si>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</si>
  <si>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</si>
  <si>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</si>
  <si>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</si>
  <si>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</si>
  <si>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</si>
  <si>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</si>
  <si>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</si>
  <si>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</si>
  <si>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</si>
  <si>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</si>
  <si>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</si>
  <si>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</si>
  <si>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</si>
  <si>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</si>
  <si>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</si>
  <si>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</si>
  <si>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</si>
  <si>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</si>
  <si>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</si>
  <si>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</si>
  <si>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</si>
  <si>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</si>
  <si>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</si>
  <si>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</si>
  <si>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</si>
  <si>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</si>
  <si>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</si>
  <si>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</si>
  <si>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</si>
  <si>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</si>
  <si>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</si>
  <si>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</si>
  <si>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</si>
  <si>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</si>
  <si>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</si>
  <si>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</si>
  <si>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</si>
  <si>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</si>
  <si>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</si>
  <si>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</si>
  <si>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</si>
  <si>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</si>
  <si>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</si>
  <si>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</si>
  <si>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</si>
  <si>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</si>
  <si>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</si>
  <si>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</si>
  <si>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</si>
  <si>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</si>
  <si>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</si>
  <si>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</si>
  <si>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</si>
  <si>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</si>
  <si>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</si>
  <si>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</si>
  <si>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</si>
  <si>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</si>
  <si>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</si>
  <si>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</si>
  <si>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</si>
  <si>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</si>
  <si>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</si>
  <si>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</si>
  <si>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</si>
  <si>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</si>
  <si>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</si>
  <si>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</si>
  <si>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</si>
  <si>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</si>
  <si>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</si>
  <si>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</si>
  <si>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</si>
  <si>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</si>
  <si>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</si>
  <si>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</si>
  <si>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</si>
  <si>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</si>
  <si>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</si>
  <si>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</si>
  <si>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</si>
  <si>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</si>
  <si>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</si>
  <si>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</si>
  <si>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</si>
  <si>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</si>
  <si>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</si>
  <si>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</si>
  <si>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</si>
  <si>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</si>
  <si>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</si>
  <si>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</si>
  <si>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</si>
  <si>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</si>
  <si>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</si>
  <si>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</si>
  <si>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</si>
  <si>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</si>
  <si>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</si>
  <si>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</si>
  <si>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</si>
  <si>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</si>
  <si>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</si>
  <si>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</si>
  <si>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</si>
  <si>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</si>
  <si>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</si>
  <si>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</si>
  <si>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</si>
  <si>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</si>
  <si>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</si>
  <si>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</si>
  <si>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</si>
  <si>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</si>
  <si>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</si>
  <si>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</si>
  <si>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</si>
  <si>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</si>
  <si>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</si>
  <si>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</si>
  <si>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</si>
  <si>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</si>
  <si>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</si>
  <si>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</si>
  <si>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</si>
  <si>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</si>
  <si>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</si>
  <si>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</si>
  <si>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</si>
  <si>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</si>
  <si>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</si>
  <si>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</si>
  <si>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</si>
  <si>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</si>
  <si>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</si>
  <si>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</si>
  <si>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</si>
  <si>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</si>
  <si>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</si>
  <si>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</si>
  <si>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</si>
  <si>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</si>
  <si>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</si>
  <si>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</si>
  <si>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</si>
  <si>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</si>
  <si>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</si>
  <si>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</si>
  <si>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</si>
  <si>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</si>
  <si>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</si>
  <si>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</si>
  <si>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</si>
  <si>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</si>
  <si>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</si>
  <si>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</si>
  <si>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</si>
  <si>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</si>
  <si>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</si>
  <si>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</si>
  <si>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</si>
  <si>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</si>
  <si>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</si>
  <si>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</si>
  <si>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</si>
  <si>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</si>
  <si>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</si>
  <si>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</si>
  <si>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</si>
  <si>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</si>
  <si>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</si>
  <si>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</si>
  <si>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</si>
  <si>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</si>
  <si>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</si>
  <si>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</si>
  <si>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</si>
  <si>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</si>
  <si>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</si>
  <si>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</si>
  <si>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</si>
  <si>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</si>
  <si>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</si>
  <si>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</si>
  <si>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</si>
  <si>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</si>
  <si>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</si>
  <si>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</si>
  <si>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</si>
  <si>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</si>
  <si>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</si>
  <si>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</si>
  <si>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</si>
  <si>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</si>
  <si>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</si>
  <si>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</si>
  <si>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</si>
  <si>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</si>
  <si>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</si>
  <si>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</si>
  <si>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</si>
  <si>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</si>
  <si>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</si>
  <si>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</si>
  <si>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</si>
  <si>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</si>
  <si>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</si>
  <si>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</si>
  <si>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</si>
  <si>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</si>
  <si>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</si>
  <si>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</si>
  <si>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</si>
  <si>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</si>
  <si>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</si>
  <si>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</si>
  <si>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</si>
  <si>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</si>
  <si>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</si>
  <si>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</si>
  <si>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</si>
  <si>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</si>
  <si>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</si>
  <si>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</si>
  <si>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</si>
  <si>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</si>
  <si>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</si>
  <si>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</si>
  <si>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</si>
  <si>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</si>
  <si>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</si>
  <si>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</si>
  <si>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</si>
  <si>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</si>
  <si>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</si>
  <si>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</si>
  <si>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</si>
  <si>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</si>
  <si>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</si>
  <si>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</si>
  <si>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</si>
  <si>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</si>
  <si>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</si>
  <si>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</si>
  <si>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</si>
  <si>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</si>
  <si>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</si>
  <si>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</si>
  <si>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</si>
  <si>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</si>
  <si>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</si>
  <si>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</si>
  <si>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</si>
  <si>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</si>
  <si>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</si>
  <si>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</si>
  <si>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</si>
  <si>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</si>
  <si>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</si>
  <si>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</si>
  <si>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</si>
  <si>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</si>
  <si>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</si>
  <si>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</si>
  <si>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</si>
  <si>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</si>
  <si>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</si>
  <si>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</si>
  <si>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</si>
  <si>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</si>
  <si>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</si>
  <si>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</si>
  <si>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</si>
  <si>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</si>
  <si>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</si>
  <si>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</si>
  <si>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</si>
  <si>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</si>
  <si>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</si>
  <si>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</si>
  <si>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</si>
  <si>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</si>
  <si>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</si>
  <si>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</si>
  <si>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</si>
  <si>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</si>
  <si>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</si>
  <si>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</si>
  <si>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</si>
  <si>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</si>
  <si>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</si>
  <si>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</si>
  <si>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</si>
  <si>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</si>
  <si>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</si>
  <si>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</si>
  <si>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</si>
  <si>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</si>
  <si>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</si>
  <si>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</si>
  <si>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</si>
  <si>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</si>
  <si>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</si>
  <si>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</si>
  <si>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</si>
  <si>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</si>
  <si>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</si>
  <si>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</si>
  <si>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</si>
  <si>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</si>
  <si>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</si>
  <si>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</si>
  <si>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</si>
  <si>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</si>
  <si>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</si>
  <si>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</si>
  <si>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</si>
  <si>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</si>
  <si>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</si>
  <si>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</si>
  <si>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</si>
  <si>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</si>
  <si>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</si>
  <si>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</si>
  <si>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</si>
  <si>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</si>
  <si>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</si>
  <si>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</si>
  <si>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</si>
  <si>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</si>
  <si>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</si>
  <si>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</si>
  <si>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</si>
  <si>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</si>
  <si>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</si>
  <si>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</si>
  <si>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</si>
  <si>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</si>
  <si>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life of the lease. This is for extension period, TA for original lease is fully paid.</t>
  </si>
  <si>
    <t>2 year after RCD</t>
  </si>
  <si>
    <t>3 years after RCD. Outstanding balance is reversed in Aug.</t>
  </si>
  <si>
    <t>A10</t>
  </si>
  <si>
    <t>FC11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</si>
  <si>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</si>
  <si>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</si>
  <si>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</si>
  <si>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</si>
  <si>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</si>
  <si>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</si>
  <si>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</si>
  <si>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</si>
  <si>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</si>
  <si>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</si>
  <si>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</si>
  <si>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</si>
  <si>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</si>
  <si>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</si>
  <si>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</si>
  <si>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</si>
  <si>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</si>
  <si>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</si>
  <si>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</si>
  <si>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</si>
  <si>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</si>
  <si>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</si>
  <si>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</si>
  <si>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</si>
  <si>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</si>
  <si>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</si>
  <si>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</si>
  <si>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</si>
  <si>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</si>
  <si>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</si>
  <si>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</si>
  <si>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</si>
  <si>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</si>
  <si>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</si>
  <si>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</si>
  <si>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</si>
  <si>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</si>
  <si>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</si>
  <si>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</si>
  <si>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</si>
  <si>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</si>
  <si>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</si>
  <si>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</si>
  <si>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</si>
  <si>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</si>
  <si>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</si>
  <si>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</si>
  <si>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</si>
  <si>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</si>
  <si>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</si>
  <si>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</si>
  <si>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</si>
  <si>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</si>
  <si>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</si>
  <si>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</si>
  <si>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</si>
  <si>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</si>
  <si>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</si>
  <si>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</si>
  <si>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</si>
  <si>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</si>
  <si>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</si>
  <si>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</si>
  <si>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</si>
  <si>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</si>
  <si>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</si>
  <si>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</si>
  <si>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</si>
  <si>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</si>
  <si>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</si>
  <si>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</si>
  <si>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</si>
  <si>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</si>
  <si>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</si>
  <si>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</si>
  <si>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</si>
  <si>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</si>
  <si>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</si>
  <si>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</si>
  <si>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</si>
  <si>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</si>
  <si>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</si>
  <si>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</si>
  <si>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</si>
  <si>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</si>
  <si>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</si>
  <si>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</si>
  <si>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</si>
  <si>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</si>
  <si>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</si>
  <si>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</si>
  <si>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</si>
  <si>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</si>
  <si>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</si>
  <si>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</si>
  <si>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</si>
  <si>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</si>
  <si>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</si>
  <si>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</si>
  <si>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</si>
  <si>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</si>
  <si>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</si>
  <si>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</si>
  <si>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</si>
  <si>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</si>
  <si>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</si>
  <si>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</si>
  <si>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</si>
  <si>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</si>
  <si>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</si>
  <si>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</si>
  <si>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</si>
  <si>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</si>
  <si>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</si>
  <si>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</si>
  <si>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</si>
  <si>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</si>
  <si>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</si>
  <si>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</si>
  <si>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</si>
  <si>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</si>
  <si>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</si>
  <si>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</si>
  <si>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</si>
  <si>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</si>
  <si>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</si>
  <si>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</si>
  <si>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</si>
  <si>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</si>
  <si>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</si>
  <si>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</si>
  <si>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</si>
  <si>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</si>
  <si>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</si>
  <si>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</si>
  <si>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</si>
  <si>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</si>
  <si>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</si>
  <si>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</si>
  <si>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</si>
  <si>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</si>
  <si>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</si>
  <si>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</si>
  <si>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</si>
  <si>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</si>
  <si>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</si>
  <si>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</si>
  <si>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</si>
  <si>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</si>
  <si>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</si>
  <si>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</si>
  <si>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</si>
  <si>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</si>
  <si>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</si>
  <si>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</si>
  <si>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</si>
  <si>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</si>
  <si>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</si>
  <si>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</si>
  <si>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</si>
  <si>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</si>
  <si>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</si>
  <si>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</si>
  <si>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</si>
  <si>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</si>
  <si>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</si>
  <si>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</si>
  <si>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</si>
  <si>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</si>
  <si>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</si>
  <si>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</si>
  <si>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</si>
  <si>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</si>
  <si>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</si>
  <si>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</si>
  <si>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</si>
  <si>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</si>
  <si>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</si>
  <si>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</si>
  <si>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</si>
  <si>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</si>
  <si>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</si>
  <si>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</si>
  <si>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</si>
  <si>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</si>
  <si>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</si>
  <si>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</si>
  <si>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</si>
  <si>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</si>
  <si>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</si>
  <si>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</si>
  <si>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</si>
  <si>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</si>
  <si>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</si>
  <si>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</si>
  <si>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</si>
  <si>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</si>
  <si>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</si>
  <si>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</si>
  <si>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</si>
  <si>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</si>
  <si>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</si>
  <si>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</si>
  <si>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</si>
  <si>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</si>
  <si>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</si>
  <si>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</si>
  <si>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</si>
  <si>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</si>
  <si>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</si>
  <si>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</si>
  <si>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</si>
  <si>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</si>
  <si>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</si>
  <si>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</si>
  <si>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</si>
  <si>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</si>
  <si>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</si>
  <si>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</si>
  <si>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</si>
  <si>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</si>
  <si>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</si>
  <si>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</si>
  <si>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</si>
  <si>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</si>
  <si>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</si>
  <si>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</si>
  <si>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</si>
  <si>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</si>
  <si>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</si>
  <si>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</si>
  <si>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</si>
  <si>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</si>
  <si>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</si>
  <si>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</si>
  <si>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</si>
  <si>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</si>
  <si>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</si>
  <si>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</si>
  <si>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</si>
  <si>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</si>
  <si>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</si>
  <si>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</si>
  <si>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FC1</t>
  </si>
  <si>
    <t>FC14</t>
  </si>
  <si>
    <t>no critical date in E1 or Salesforce (life of lease?)</t>
  </si>
  <si>
    <t>Outstanding balance is $0</t>
  </si>
  <si>
    <t>Routing AMD  2 &amp; 3 requires the TA to apply to their outstanding rent, expiration doesn't apply anymore</t>
  </si>
  <si>
    <t>G10</t>
  </si>
  <si>
    <t>J3</t>
  </si>
  <si>
    <t>C25</t>
  </si>
  <si>
    <t>A2</t>
  </si>
  <si>
    <t>E17</t>
  </si>
  <si>
    <t>B13</t>
  </si>
  <si>
    <t>A225</t>
  </si>
  <si>
    <t>A273</t>
  </si>
  <si>
    <t>LL5125</t>
  </si>
  <si>
    <t>LL2440</t>
  </si>
  <si>
    <t>BOT has added the new tenant - Sep 05, 2022
life of lease</t>
  </si>
  <si>
    <t>BOT has added the new tenant - Sep 05, 2022
24 months after RCD</t>
  </si>
  <si>
    <t>BOT has added the new tenant
tenant not moved in</t>
  </si>
  <si>
    <t>MJO - HOLD TT is opening 9/1/22. Not yet open, 1 year after RCD</t>
  </si>
  <si>
    <t>t/b reversed per Mary</t>
  </si>
  <si>
    <t>FC9A</t>
  </si>
  <si>
    <t>W6</t>
  </si>
  <si>
    <t>Terminated Tenant</t>
  </si>
  <si>
    <t>D05</t>
  </si>
  <si>
    <t>D14</t>
  </si>
  <si>
    <t>64474</t>
  </si>
  <si>
    <t>C13</t>
  </si>
  <si>
    <t>TA_Champs_1039</t>
  </si>
  <si>
    <t>Historic FA Accrual Adj</t>
  </si>
  <si>
    <t>L.00023257 - Champs Sports</t>
  </si>
  <si>
    <t>TA-Gucci Reversal</t>
  </si>
  <si>
    <t>TA - Mattress Warehouse U#2100</t>
  </si>
  <si>
    <t>RKHOJA</t>
  </si>
  <si>
    <t>U.2464 - Avalon</t>
  </si>
  <si>
    <t>Great American Cookies</t>
  </si>
  <si>
    <t>Brandon Mall Cookie LLC</t>
  </si>
  <si>
    <t>U.535 - f/k/a 0535</t>
  </si>
  <si>
    <t>TA_G by Guess U#413</t>
  </si>
  <si>
    <t>TA Write Off</t>
  </si>
  <si>
    <t>L.00071785 - G By Guess</t>
  </si>
  <si>
    <t>TA_Haagen-Dazs U#545</t>
  </si>
  <si>
    <t>L.00922123 - Haagen-Dazs</t>
  </si>
  <si>
    <t>TA_7-Eleven U#925</t>
  </si>
  <si>
    <t>L.00926542 - 7-Eleven</t>
  </si>
  <si>
    <t>TA_Planet Grilled Cheese U#FC5</t>
  </si>
  <si>
    <t>L.00929545 - Planet Grilled Cheese</t>
  </si>
  <si>
    <t>TA_Fit2Run U#628</t>
  </si>
  <si>
    <t>L.00932053 - FIT2RUN</t>
  </si>
  <si>
    <t>TA_rue21_U# 116</t>
  </si>
  <si>
    <t>L.00938081 - rue21</t>
  </si>
  <si>
    <t>U.1625</t>
  </si>
  <si>
    <t>TA_Kids Atelier_U#A331</t>
  </si>
  <si>
    <t>Q3 Expired TA Disposal</t>
  </si>
  <si>
    <t>L.00050800 - Kids Atelier</t>
  </si>
  <si>
    <t>TJAMES</t>
  </si>
  <si>
    <t>TA_Foot Locker_U#B271</t>
  </si>
  <si>
    <t>L.00250114 - Foot Locker</t>
  </si>
  <si>
    <t>TA - Masaki Matsuka U# A84</t>
  </si>
  <si>
    <t>L.00926560 - Masaki Matsuka</t>
  </si>
  <si>
    <t>TA_Samsonite_U# A130</t>
  </si>
  <si>
    <t>L.00928033 - Samsonite</t>
  </si>
  <si>
    <t>TA _T2_U#A47</t>
  </si>
  <si>
    <t>L.00926098 - T2</t>
  </si>
  <si>
    <t>TA_Dulce_U# 9103</t>
  </si>
  <si>
    <t>L.00931038 - Dulce</t>
  </si>
  <si>
    <t>TA - Innesfree U # A52</t>
  </si>
  <si>
    <t>L.00931824 - innisfree</t>
  </si>
  <si>
    <t>TA- Potato Corner U#A272</t>
  </si>
  <si>
    <t>L.00901843 - Potato Corner</t>
  </si>
  <si>
    <t>TA Shihlin - U#B336</t>
  </si>
  <si>
    <t>L.00933873 - Shihlin</t>
  </si>
  <si>
    <t>Q3 Expired TA Disposal CRRT</t>
  </si>
  <si>
    <t>TA_La Crème Café_FC1</t>
  </si>
  <si>
    <t>L.00934865 - La Creme Cafe</t>
  </si>
  <si>
    <t>TA_REV_V&amp;D Jewelry U#257</t>
  </si>
  <si>
    <t>L.00925561 - V&amp;D Jewelry</t>
  </si>
  <si>
    <t>TA_REV_Magic Brow U#355</t>
  </si>
  <si>
    <t>L.00928966 - Magic Brow</t>
  </si>
  <si>
    <t>TA_REV_Best Buzz U#9029</t>
  </si>
  <si>
    <t>L.00928887 - Best Buzz Espresso</t>
  </si>
  <si>
    <t>Q3 2022 TheBeautyPlug LLW Accr</t>
  </si>
  <si>
    <t>TA_AT&amp;T_U#2525</t>
  </si>
  <si>
    <t>L.00930201 - AT&amp;T Authorized Retailer</t>
  </si>
  <si>
    <t>TA_CrabNSpice_U#675</t>
  </si>
  <si>
    <t>L.00931320 - Crab N Spice</t>
  </si>
  <si>
    <t>TA - Anthropologie U#A9</t>
  </si>
  <si>
    <t>Q3 TA Accrual - Santa Anita</t>
  </si>
  <si>
    <t>L.00941411 - Anthropologie</t>
  </si>
  <si>
    <t>TA - Chalice Collectibles U#S2</t>
  </si>
  <si>
    <t>L.00941408 - Chalice Collectibles</t>
  </si>
  <si>
    <t>TA - Maneki Neko U#G3</t>
  </si>
  <si>
    <t>L.00941409 - Maneki Neko</t>
  </si>
  <si>
    <t>BOT has added the new tenant - Oct 05, 2022</t>
  </si>
  <si>
    <t>14324 - Santa Anita Mgmt Entity</t>
  </si>
  <si>
    <t>200330 - Tenant Allowance Pay
Period 9
Actual
2022</t>
  </si>
  <si>
    <t>200330 - Tenant Allowance Pay
Cumulative 9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</si>
</sst>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3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1" fontId="6" fillId="0" borderId="7" xfId="0" applyNumberFormat="1" applyFont="1" applyBorder="1"/>
    <xf numFmtId="49" fontId="2" fillId="0" borderId="0" xfId="0" applyNumberFormat="1" applyFont="1"/>
    <xf numFmtId="43" fontId="2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43" fontId="6" fillId="0" borderId="0" xfId="1" applyFont="1" applyFill="1" applyAlignment="1">
      <alignment horizontal="right"/>
    </xf>
    <xf numFmtId="43" fontId="6" fillId="0" borderId="7" xfId="1" applyFont="1" applyFill="1" applyBorder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166" fontId="15" fillId="3" borderId="6" xfId="0" applyNumberFormat="1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66" fontId="15" fillId="3" borderId="9" xfId="0" applyNumberFormat="1" applyFont="1" applyFill="1" applyBorder="1" applyAlignment="1">
      <alignment horizontal="right" vertical="center"/>
    </xf>
    <xf numFmtId="14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horizontal="left" vertical="center"/>
    </xf>
    <xf numFmtId="49" fontId="17" fillId="2" borderId="8" xfId="0" applyNumberFormat="1" applyFont="1" applyFill="1" applyBorder="1" applyAlignment="1">
      <alignment horizontal="left" vertical="center"/>
    </xf>
    <xf numFmtId="166" fontId="17" fillId="3" borderId="8" xfId="0" applyNumberFormat="1" applyFont="1" applyFill="1" applyBorder="1" applyAlignment="1">
      <alignment horizontal="righ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0" fontId="19" fillId="4" borderId="9" xfId="0" applyFont="1" applyFill="1" applyBorder="1" applyAlignment="1">
      <alignment horizontal="left" vertical="top"/>
    </xf>
    <xf numFmtId="166" fontId="20" fillId="4" borderId="9" xfId="0" applyNumberFormat="1" applyFont="1" applyFill="1" applyBorder="1" applyAlignment="1">
      <alignment horizontal="right" vertical="top"/>
    </xf>
    <xf numFmtId="0" fontId="17" fillId="0" borderId="8" xfId="0" applyFont="1" applyBorder="1" applyAlignment="1">
      <alignment horizontal="left" vertical="top"/>
    </xf>
    <xf numFmtId="166" fontId="16" fillId="0" borderId="8" xfId="0" applyNumberFormat="1" applyFont="1" applyBorder="1" applyAlignment="1">
      <alignment horizontal="right" vertical="top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43" fontId="0" fillId="0" borderId="0" xfId="1" applyFont="1" applyFill="1" applyBorder="1"/>
    <xf numFmtId="0" fontId="17" fillId="2" borderId="10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0" fontId="24" fillId="0" borderId="0" xfId="0" applyFont="1" applyAlignment="1">
      <alignment vertical="center"/>
    </xf>
    <xf numFmtId="43" fontId="2" fillId="0" borderId="0" xfId="1" applyFont="1" applyFill="1" applyAlignment="1">
      <alignment wrapText="1"/>
    </xf>
    <xf numFmtId="43" fontId="2" fillId="0" borderId="0" xfId="1" applyFont="1" applyFill="1"/>
    <xf numFmtId="39" fontId="14" fillId="5" borderId="0" xfId="0" applyNumberFormat="1" applyFont="1" applyFill="1" applyAlignment="1">
      <alignment wrapText="1"/>
    </xf>
    <xf numFmtId="166" fontId="0" fillId="0" borderId="0" xfId="0" applyNumberFormat="1"/>
    <xf numFmtId="166" fontId="17" fillId="0" borderId="8" xfId="0" applyNumberFormat="1" applyFont="1" applyBorder="1" applyAlignment="1">
      <alignment horizontal="right" vertical="top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269"/>
  <sheetViews>
    <sheetView tabSelected="1" zoomScaleNormal="100" workbookViewId="0">
      <selection activeCell="A4" sqref="A4"/>
    </sheetView>
  </sheetViews>
  <sheetFormatPr defaultColWidth="8.85546875" defaultRowHeight="15" x14ac:dyDescent="0.25"/>
  <cols>
    <col min="1" max="1" width="12.28515625" style="1" customWidth="1"/>
    <col min="2" max="2" width="9.5703125" bestFit="1" customWidth="1"/>
    <col min="3" max="3" width="16.42578125" style="2" customWidth="1"/>
    <col min="4" max="4" width="18.42578125" style="3" customWidth="1"/>
    <col min="5" max="5" width="14.42578125" style="4" customWidth="1"/>
    <col min="6" max="6" width="32.5703125" bestFit="1" customWidth="1"/>
    <col min="7" max="7" width="10.85546875" style="5" customWidth="1"/>
    <col min="8" max="8" width="10.7109375" style="6" customWidth="1"/>
    <col min="9" max="9" width="12.7109375" style="7" customWidth="1"/>
    <col min="10" max="10" width="17.7109375" style="7" customWidth="1"/>
    <col min="11" max="11" width="13.42578125" style="7" customWidth="1"/>
    <col min="12" max="12" width="16.5703125" style="80" bestFit="1" customWidth="1"/>
    <col min="13" max="13" width="21.42578125" style="10" customWidth="1"/>
    <col min="14" max="14" width="49.28515625" style="11" customWidth="1"/>
    <col min="15" max="15" width="60.5703125" style="1" bestFit="1" customWidth="1"/>
    <col min="16" max="16384" width="8.85546875" style="1"/>
  </cols>
  <sheetData>
    <row r="1" spans="1:15" x14ac:dyDescent="0.25">
      <c r="A1" s="1" t="s">
        <v>0</v>
      </c>
      <c r="K1" s="8"/>
      <c r="L1" s="9"/>
    </row>
    <row r="3" spans="1:15" ht="27.75" customHeight="1" x14ac:dyDescent="0.25">
      <c r="K3" s="12"/>
      <c r="L3" s="13"/>
      <c r="M3" s="14"/>
      <c r="N3" s="15"/>
    </row>
    <row r="4" spans="1:15" s="16" customFormat="1" ht="21" customHeight="1" x14ac:dyDescent="0.25">
      <c r="B4" s="136" t="s">
        <v>1</v>
      </c>
      <c r="C4" s="136"/>
      <c r="D4" s="136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25">
      <c r="B5" s="136" t="s">
        <v>3</v>
      </c>
      <c r="C5" s="136"/>
      <c r="D5" s="136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25">
      <c r="B6" s="136" t="s">
        <v>5</v>
      </c>
      <c r="C6" s="136"/>
      <c r="D6" s="136"/>
      <c r="E6" s="28">
        <v>44839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x14ac:dyDescent="0.25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.5" x14ac:dyDescent="0.2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1010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1009</v>
      </c>
    </row>
    <row r="9" spans="1:15" customFormat="1" x14ac:dyDescent="0.2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26</v>
      </c>
      <c r="G9" s="97">
        <v>931170</v>
      </c>
      <c r="H9" s="49">
        <v>1270</v>
      </c>
      <c r="I9" s="7">
        <v>44531</v>
      </c>
      <c r="J9" s="7"/>
      <c r="K9" s="7">
        <v>44895</v>
      </c>
      <c r="L9" s="51">
        <v>486266.68</v>
      </c>
      <c r="M9" s="51">
        <f>162088.9-486266.68</f>
        <v>-324177.78000000003</v>
      </c>
      <c r="N9" s="1" t="s">
        <v>1070</v>
      </c>
      <c r="O9" s="1" t="s">
        <v>1070</v>
      </c>
    </row>
    <row r="10" spans="1:15" customFormat="1" x14ac:dyDescent="0.2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24</v>
      </c>
      <c r="G10" s="97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1" t="s">
        <v>1070</v>
      </c>
      <c r="O10" s="1" t="s">
        <v>1070</v>
      </c>
    </row>
    <row r="11" spans="1:15" customFormat="1" x14ac:dyDescent="0.25">
      <c r="A11" s="1" t="s">
        <v>19</v>
      </c>
      <c r="B11" s="6">
        <v>12204</v>
      </c>
      <c r="C11" s="2" t="str">
        <f>VLOOKUP(B11,'Center Name'!$A:$B,2,FALSE)</f>
        <v>Annapolis</v>
      </c>
      <c r="D11" s="6">
        <v>227027</v>
      </c>
      <c r="E11" s="53">
        <v>44804</v>
      </c>
      <c r="F11" t="s">
        <v>2289</v>
      </c>
      <c r="G11" s="114">
        <v>940332</v>
      </c>
      <c r="H11" s="60">
        <v>1464</v>
      </c>
      <c r="I11" s="53">
        <v>44994</v>
      </c>
      <c r="J11" s="53"/>
      <c r="K11" s="12">
        <v>44993</v>
      </c>
      <c r="L11" s="51"/>
      <c r="M11" s="51">
        <v>-230500</v>
      </c>
      <c r="N11" s="1" t="s">
        <v>1070</v>
      </c>
      <c r="O11" s="1" t="s">
        <v>1070</v>
      </c>
    </row>
    <row r="12" spans="1:15" customFormat="1" x14ac:dyDescent="0.25">
      <c r="A12" s="1" t="s">
        <v>19</v>
      </c>
      <c r="B12" s="6">
        <v>12204</v>
      </c>
      <c r="C12" s="2" t="str">
        <f>VLOOKUP(B12,'Center Name'!$A:$B,2,FALSE)</f>
        <v>Annapolis</v>
      </c>
      <c r="D12" s="6">
        <v>227024</v>
      </c>
      <c r="E12" s="53">
        <v>44804</v>
      </c>
      <c r="F12" t="s">
        <v>2285</v>
      </c>
      <c r="G12" s="114">
        <v>939550</v>
      </c>
      <c r="H12" s="60">
        <v>187</v>
      </c>
      <c r="I12" s="53">
        <v>45047</v>
      </c>
      <c r="J12" s="53">
        <v>45047</v>
      </c>
      <c r="K12" s="12">
        <v>45412</v>
      </c>
      <c r="L12" s="51"/>
      <c r="M12" s="51">
        <v>-209150</v>
      </c>
      <c r="N12" s="1" t="s">
        <v>1070</v>
      </c>
      <c r="O12" s="1" t="s">
        <v>1070</v>
      </c>
    </row>
    <row r="13" spans="1:15" customFormat="1" x14ac:dyDescent="0.25">
      <c r="A13" s="1" t="s">
        <v>19</v>
      </c>
      <c r="B13" s="6">
        <v>12204</v>
      </c>
      <c r="C13" s="2" t="str">
        <f>VLOOKUP(B13,'Center Name'!$A:$B,2,FALSE)</f>
        <v>Annapolis</v>
      </c>
      <c r="D13" s="6">
        <v>227025</v>
      </c>
      <c r="E13" s="53">
        <v>44804</v>
      </c>
      <c r="F13" t="s">
        <v>2287</v>
      </c>
      <c r="G13" s="114">
        <v>940626</v>
      </c>
      <c r="H13" s="60">
        <v>1512</v>
      </c>
      <c r="I13" s="53">
        <v>44853</v>
      </c>
      <c r="J13" s="53"/>
      <c r="K13" s="12">
        <v>45583</v>
      </c>
      <c r="L13" s="51"/>
      <c r="M13" s="51">
        <v>-110500</v>
      </c>
      <c r="N13" s="1" t="s">
        <v>1070</v>
      </c>
      <c r="O13" s="1" t="s">
        <v>1070</v>
      </c>
    </row>
    <row r="14" spans="1:15" customFormat="1" ht="14.1" customHeight="1" x14ac:dyDescent="0.25">
      <c r="A14" s="1" t="s">
        <v>19</v>
      </c>
      <c r="B14" s="6">
        <v>12204</v>
      </c>
      <c r="C14" s="2" t="str">
        <f>VLOOKUP(B14,'Center Name'!$A:$B,2,FALSE)</f>
        <v>Annapolis</v>
      </c>
      <c r="D14" s="6">
        <v>227023</v>
      </c>
      <c r="E14" s="53">
        <v>44804</v>
      </c>
      <c r="F14" t="s">
        <v>2283</v>
      </c>
      <c r="G14" s="114">
        <v>940303</v>
      </c>
      <c r="H14" s="60" t="s">
        <v>2430</v>
      </c>
      <c r="I14" s="53">
        <v>44866</v>
      </c>
      <c r="J14" s="53"/>
      <c r="K14" s="12">
        <v>45230</v>
      </c>
      <c r="L14" s="51"/>
      <c r="M14" s="51">
        <v>-30000</v>
      </c>
      <c r="N14" s="1" t="s">
        <v>1070</v>
      </c>
      <c r="O14" s="1" t="s">
        <v>1070</v>
      </c>
    </row>
    <row r="15" spans="1:15" customFormat="1" x14ac:dyDescent="0.25">
      <c r="A15" t="s">
        <v>19</v>
      </c>
      <c r="B15" s="6">
        <v>12204</v>
      </c>
      <c r="C15" s="2" t="str">
        <f>VLOOKUP(B15,'Center Name'!$A:$B,2,FALSE)</f>
        <v>Annapolis</v>
      </c>
      <c r="D15" s="6">
        <v>223550</v>
      </c>
      <c r="E15" s="53">
        <v>44575</v>
      </c>
      <c r="F15" t="s">
        <v>29</v>
      </c>
      <c r="G15" s="97">
        <v>933709</v>
      </c>
      <c r="H15" s="54">
        <v>1810</v>
      </c>
      <c r="I15" s="12">
        <v>44526</v>
      </c>
      <c r="J15" s="12">
        <v>44526</v>
      </c>
      <c r="K15" s="7">
        <v>44890</v>
      </c>
      <c r="L15" s="51">
        <v>20000</v>
      </c>
      <c r="M15" s="51">
        <f>-20000+15000</f>
        <v>-5000</v>
      </c>
      <c r="N15" s="1" t="s">
        <v>1070</v>
      </c>
      <c r="O15" s="1" t="s">
        <v>1070</v>
      </c>
    </row>
    <row r="16" spans="1:15" customFormat="1" x14ac:dyDescent="0.25">
      <c r="A16" t="s">
        <v>19</v>
      </c>
      <c r="B16" s="6">
        <v>12204</v>
      </c>
      <c r="C16" s="2" t="str">
        <f>VLOOKUP(B16,'Center Name'!$A:$B,2,FALSE)</f>
        <v>Annapolis</v>
      </c>
      <c r="D16" s="6">
        <v>214849</v>
      </c>
      <c r="E16" s="47">
        <v>43851</v>
      </c>
      <c r="F16" s="1" t="s">
        <v>23</v>
      </c>
      <c r="G16" s="97">
        <v>929104</v>
      </c>
      <c r="H16" s="49">
        <v>1330</v>
      </c>
      <c r="I16" s="7">
        <v>43877</v>
      </c>
      <c r="J16" s="7">
        <v>43877</v>
      </c>
      <c r="K16" s="50">
        <v>44423</v>
      </c>
      <c r="L16" s="51">
        <v>1462500</v>
      </c>
      <c r="M16" s="51">
        <v>8.7311491370201111E-11</v>
      </c>
      <c r="N16" s="52" t="s">
        <v>2432</v>
      </c>
      <c r="O16" s="1" t="s">
        <v>1069</v>
      </c>
    </row>
    <row r="17" spans="1:15" customFormat="1" x14ac:dyDescent="0.25">
      <c r="A17" t="s">
        <v>19</v>
      </c>
      <c r="B17" s="6">
        <v>12206</v>
      </c>
      <c r="C17" s="2" t="str">
        <f>VLOOKUP(B17,'Center Name'!$A:$B,2,FALSE)</f>
        <v>Brandon</v>
      </c>
      <c r="D17" s="6">
        <v>221929</v>
      </c>
      <c r="E17" s="53">
        <v>44378</v>
      </c>
      <c r="F17" t="s">
        <v>33</v>
      </c>
      <c r="G17" s="97">
        <v>931603</v>
      </c>
      <c r="H17" s="54">
        <v>775</v>
      </c>
      <c r="I17" s="12">
        <v>44501</v>
      </c>
      <c r="J17" s="12"/>
      <c r="K17" s="12">
        <v>44865</v>
      </c>
      <c r="L17" s="51">
        <v>1200000</v>
      </c>
      <c r="M17" s="51">
        <f>-1200000</f>
        <v>-1200000</v>
      </c>
      <c r="N17" s="52" t="s">
        <v>22</v>
      </c>
      <c r="O17" s="1" t="s">
        <v>1070</v>
      </c>
    </row>
    <row r="18" spans="1:15" customFormat="1" ht="14.1" customHeight="1" x14ac:dyDescent="0.25">
      <c r="A18" s="1" t="s">
        <v>19</v>
      </c>
      <c r="B18" s="6">
        <v>12206</v>
      </c>
      <c r="C18" s="2" t="str">
        <f>VLOOKUP(B18,'Center Name'!$A:$B,2,FALSE)</f>
        <v>Brandon</v>
      </c>
      <c r="D18" s="6">
        <v>227028</v>
      </c>
      <c r="E18" s="53">
        <v>44804</v>
      </c>
      <c r="F18" t="s">
        <v>2291</v>
      </c>
      <c r="G18" s="114">
        <v>940406</v>
      </c>
      <c r="H18" s="60">
        <v>504</v>
      </c>
      <c r="I18" s="53"/>
      <c r="J18" s="53">
        <v>45200</v>
      </c>
      <c r="K18" s="12">
        <v>45565</v>
      </c>
      <c r="L18" s="51"/>
      <c r="M18" s="51">
        <v>-300000</v>
      </c>
      <c r="N18" s="68" t="s">
        <v>2428</v>
      </c>
      <c r="O18" s="1" t="s">
        <v>1069</v>
      </c>
    </row>
    <row r="19" spans="1:15" customFormat="1" x14ac:dyDescent="0.25">
      <c r="A19" s="1" t="s">
        <v>19</v>
      </c>
      <c r="B19" s="6">
        <v>12206</v>
      </c>
      <c r="C19" s="2" t="str">
        <f>VLOOKUP(B19,'Center Name'!$A:$B,2,FALSE)</f>
        <v>Brandon</v>
      </c>
      <c r="D19" s="6">
        <v>227029</v>
      </c>
      <c r="E19" s="53">
        <v>44804</v>
      </c>
      <c r="F19" t="s">
        <v>2293</v>
      </c>
      <c r="G19" s="114">
        <v>940604</v>
      </c>
      <c r="H19" s="60">
        <v>436</v>
      </c>
      <c r="I19" s="53"/>
      <c r="J19" s="53">
        <v>44880</v>
      </c>
      <c r="K19" s="12">
        <v>45244</v>
      </c>
      <c r="L19" s="51"/>
      <c r="M19" s="51">
        <v>-287420</v>
      </c>
      <c r="N19" s="68" t="s">
        <v>2428</v>
      </c>
      <c r="O19" s="1" t="s">
        <v>1070</v>
      </c>
    </row>
    <row r="20" spans="1:15" x14ac:dyDescent="0.25">
      <c r="A20" t="s">
        <v>19</v>
      </c>
      <c r="B20" s="6">
        <v>12206</v>
      </c>
      <c r="C20" s="2" t="str">
        <f>VLOOKUP(B20,'Center Name'!$A:$B,2,FALSE)</f>
        <v>Brandon</v>
      </c>
      <c r="D20" s="6">
        <v>224145</v>
      </c>
      <c r="E20" s="53">
        <v>44713</v>
      </c>
      <c r="F20" t="s">
        <v>2034</v>
      </c>
      <c r="G20" s="114">
        <v>937672</v>
      </c>
      <c r="H20" s="60">
        <v>412</v>
      </c>
      <c r="I20" s="53"/>
      <c r="J20" s="53">
        <v>44661</v>
      </c>
      <c r="K20" s="12">
        <v>45025</v>
      </c>
      <c r="L20" s="51"/>
      <c r="M20" s="51">
        <v>-100000</v>
      </c>
      <c r="N20" s="52" t="s">
        <v>2180</v>
      </c>
      <c r="O20" s="1" t="s">
        <v>1070</v>
      </c>
    </row>
    <row r="21" spans="1:15" x14ac:dyDescent="0.25">
      <c r="A21" t="s">
        <v>19</v>
      </c>
      <c r="B21" s="6">
        <v>12206</v>
      </c>
      <c r="C21" s="2" t="str">
        <f>VLOOKUP(B21,'Center Name'!$A:$B,2,FALSE)</f>
        <v>Brandon</v>
      </c>
      <c r="D21" s="6">
        <v>215087</v>
      </c>
      <c r="E21" s="53">
        <v>43871</v>
      </c>
      <c r="F21" t="s">
        <v>32</v>
      </c>
      <c r="G21" s="97">
        <v>929035</v>
      </c>
      <c r="H21" s="54">
        <v>581</v>
      </c>
      <c r="I21" s="12">
        <v>43739</v>
      </c>
      <c r="J21" s="12">
        <v>43798</v>
      </c>
      <c r="K21" s="12">
        <v>44104</v>
      </c>
      <c r="L21" s="51">
        <v>28800</v>
      </c>
      <c r="M21" s="51">
        <f>-28800+10155.57+11307.43</f>
        <v>-7337</v>
      </c>
      <c r="N21" s="52" t="s">
        <v>22</v>
      </c>
      <c r="O21" s="1" t="s">
        <v>1069</v>
      </c>
    </row>
    <row r="22" spans="1:15" x14ac:dyDescent="0.25">
      <c r="A22" t="s">
        <v>19</v>
      </c>
      <c r="B22" s="6">
        <v>12206</v>
      </c>
      <c r="C22" s="2" t="str">
        <f>VLOOKUP(B22,'Center Name'!$A:$B,2,FALSE)</f>
        <v>Brandon</v>
      </c>
      <c r="D22" s="6">
        <v>192553</v>
      </c>
      <c r="E22" s="53">
        <v>43235</v>
      </c>
      <c r="F22" t="s">
        <v>31</v>
      </c>
      <c r="G22" s="97">
        <v>71785</v>
      </c>
      <c r="H22" s="54">
        <v>413</v>
      </c>
      <c r="I22" s="12">
        <v>43216</v>
      </c>
      <c r="J22" s="12"/>
      <c r="K22" s="12">
        <v>44316</v>
      </c>
      <c r="L22" s="51">
        <v>90000</v>
      </c>
      <c r="M22" s="51">
        <v>-1.8189894035458565E-12</v>
      </c>
      <c r="N22" s="52" t="s">
        <v>25</v>
      </c>
      <c r="O22" s="1" t="s">
        <v>1071</v>
      </c>
    </row>
    <row r="23" spans="1:15" x14ac:dyDescent="0.25">
      <c r="A23" s="1" t="s">
        <v>19</v>
      </c>
      <c r="B23" s="6">
        <v>12211</v>
      </c>
      <c r="C23" s="2" t="str">
        <f>VLOOKUP(B23,'Center Name'!$A:$B,2,FALSE)</f>
        <v>Century City</v>
      </c>
      <c r="D23" s="6">
        <v>223905</v>
      </c>
      <c r="E23" s="4">
        <v>44663</v>
      </c>
      <c r="F23" t="s">
        <v>63</v>
      </c>
      <c r="G23" s="97">
        <v>937989</v>
      </c>
      <c r="H23" s="59">
        <v>2980</v>
      </c>
      <c r="I23" s="12">
        <v>44862</v>
      </c>
      <c r="J23" s="12"/>
      <c r="K23" s="7">
        <v>48610</v>
      </c>
      <c r="L23" s="51">
        <v>2256490</v>
      </c>
      <c r="M23" s="51">
        <v>-2256490</v>
      </c>
      <c r="N23" s="58"/>
      <c r="O23" s="1" t="s">
        <v>1070</v>
      </c>
    </row>
    <row r="24" spans="1:15" x14ac:dyDescent="0.25">
      <c r="A24" t="s">
        <v>19</v>
      </c>
      <c r="B24" s="55">
        <v>12211</v>
      </c>
      <c r="C24" s="2" t="str">
        <f>VLOOKUP(B24,'Center Name'!$A:$B,2,FALSE)</f>
        <v>Century City</v>
      </c>
      <c r="D24" s="6">
        <v>222605</v>
      </c>
      <c r="E24" s="53">
        <v>44454</v>
      </c>
      <c r="F24" s="1" t="s">
        <v>48</v>
      </c>
      <c r="G24" s="97">
        <v>936367</v>
      </c>
      <c r="H24" s="55">
        <v>1945</v>
      </c>
      <c r="I24" s="57">
        <v>44575</v>
      </c>
      <c r="J24" s="57"/>
      <c r="K24" s="12">
        <v>45487</v>
      </c>
      <c r="L24" s="51">
        <v>599850</v>
      </c>
      <c r="M24" s="51">
        <v>-599850</v>
      </c>
      <c r="N24" s="58" t="s">
        <v>49</v>
      </c>
      <c r="O24" s="1" t="s">
        <v>1070</v>
      </c>
    </row>
    <row r="25" spans="1:15" x14ac:dyDescent="0.25">
      <c r="A25" s="1" t="s">
        <v>19</v>
      </c>
      <c r="B25" s="55">
        <v>12211</v>
      </c>
      <c r="C25" s="2" t="str">
        <f>VLOOKUP(B25,'Center Name'!$A:$B,2,FALSE)</f>
        <v>Century City</v>
      </c>
      <c r="D25" s="6">
        <v>222644</v>
      </c>
      <c r="E25" s="53">
        <v>44454</v>
      </c>
      <c r="F25" t="s">
        <v>58</v>
      </c>
      <c r="G25" s="97">
        <v>936158</v>
      </c>
      <c r="H25" s="55">
        <v>2570</v>
      </c>
      <c r="I25" s="57">
        <v>44631</v>
      </c>
      <c r="J25" s="57"/>
      <c r="K25" s="12">
        <v>48244</v>
      </c>
      <c r="L25" s="51">
        <v>1347000</v>
      </c>
      <c r="M25" s="51">
        <v>-390600</v>
      </c>
      <c r="N25" s="58" t="s">
        <v>59</v>
      </c>
      <c r="O25" s="1" t="s">
        <v>1070</v>
      </c>
    </row>
    <row r="26" spans="1:15" x14ac:dyDescent="0.25">
      <c r="A26" t="s">
        <v>19</v>
      </c>
      <c r="B26" s="55">
        <v>12211</v>
      </c>
      <c r="C26" s="2" t="str">
        <f>VLOOKUP(B26,'Center Name'!$A:$B,2,FALSE)</f>
        <v>Century City</v>
      </c>
      <c r="D26" s="6">
        <v>219747</v>
      </c>
      <c r="E26" s="53">
        <v>44075</v>
      </c>
      <c r="F26" t="s">
        <v>41</v>
      </c>
      <c r="G26" s="97">
        <v>931381</v>
      </c>
      <c r="H26" s="55">
        <v>2350</v>
      </c>
      <c r="I26" s="57">
        <v>44012</v>
      </c>
      <c r="J26" s="57">
        <v>47664</v>
      </c>
      <c r="K26" s="12">
        <v>48211</v>
      </c>
      <c r="L26" s="51">
        <v>253700</v>
      </c>
      <c r="M26" s="51">
        <v>-253700</v>
      </c>
      <c r="N26" s="58" t="s">
        <v>42</v>
      </c>
      <c r="O26" s="1" t="s">
        <v>1070</v>
      </c>
    </row>
    <row r="27" spans="1:15" ht="26.25" x14ac:dyDescent="0.25">
      <c r="A27" t="s">
        <v>19</v>
      </c>
      <c r="B27" s="6">
        <v>12211</v>
      </c>
      <c r="C27" s="2" t="str">
        <f>VLOOKUP(B27,'Center Name'!$A:$B,2,FALSE)</f>
        <v>Century City</v>
      </c>
      <c r="D27" s="6">
        <v>221750</v>
      </c>
      <c r="E27" s="53">
        <v>44753</v>
      </c>
      <c r="F27" t="s">
        <v>2132</v>
      </c>
      <c r="G27" s="114">
        <v>935121</v>
      </c>
      <c r="H27" s="60">
        <v>2120</v>
      </c>
      <c r="I27" s="53">
        <v>44437</v>
      </c>
      <c r="J27" s="53">
        <v>44437</v>
      </c>
      <c r="K27" s="12">
        <v>44801</v>
      </c>
      <c r="L27" s="51">
        <v>250000</v>
      </c>
      <c r="M27" s="51">
        <v>-250000</v>
      </c>
      <c r="N27" s="52" t="s">
        <v>2446</v>
      </c>
      <c r="O27" s="1" t="s">
        <v>1069</v>
      </c>
    </row>
    <row r="28" spans="1:15" ht="26.25" x14ac:dyDescent="0.25">
      <c r="A28" s="1" t="s">
        <v>19</v>
      </c>
      <c r="B28" s="6">
        <v>12211</v>
      </c>
      <c r="C28" s="2" t="str">
        <f>VLOOKUP(B28,'Center Name'!$A:$B,2,FALSE)</f>
        <v>Century City</v>
      </c>
      <c r="D28" s="6">
        <v>227032</v>
      </c>
      <c r="E28" s="53">
        <v>44804</v>
      </c>
      <c r="F28" t="s">
        <v>2332</v>
      </c>
      <c r="G28" s="114">
        <v>940365</v>
      </c>
      <c r="H28" s="60">
        <v>1925</v>
      </c>
      <c r="I28" s="53">
        <v>44835</v>
      </c>
      <c r="J28" s="53"/>
      <c r="K28" s="12">
        <v>48610</v>
      </c>
      <c r="L28" s="51">
        <v>170070</v>
      </c>
      <c r="M28" s="51">
        <v>-170070</v>
      </c>
      <c r="N28" s="131" t="s">
        <v>2444</v>
      </c>
      <c r="O28" s="1" t="s">
        <v>1070</v>
      </c>
    </row>
    <row r="29" spans="1:15" ht="13.5" customHeight="1" x14ac:dyDescent="0.25">
      <c r="A29" s="1" t="s">
        <v>19</v>
      </c>
      <c r="B29" s="6">
        <v>12211</v>
      </c>
      <c r="C29" s="2" t="str">
        <f>VLOOKUP(B29,'Center Name'!$A:$B,2,FALSE)</f>
        <v>Century City</v>
      </c>
      <c r="D29" s="6">
        <v>227031</v>
      </c>
      <c r="E29" s="53">
        <v>44804</v>
      </c>
      <c r="F29" t="s">
        <v>2330</v>
      </c>
      <c r="G29" s="114">
        <v>938142</v>
      </c>
      <c r="H29" s="60">
        <v>2330</v>
      </c>
      <c r="I29" s="53">
        <v>44743</v>
      </c>
      <c r="J29" s="53"/>
      <c r="K29" s="12">
        <v>48395</v>
      </c>
      <c r="L29" s="51">
        <v>157875</v>
      </c>
      <c r="M29" s="51">
        <v>-157875</v>
      </c>
      <c r="N29" s="131" t="s">
        <v>2444</v>
      </c>
      <c r="O29" s="1" t="s">
        <v>1070</v>
      </c>
    </row>
    <row r="30" spans="1:15" x14ac:dyDescent="0.25">
      <c r="A30" t="s">
        <v>19</v>
      </c>
      <c r="B30" s="55">
        <v>12211</v>
      </c>
      <c r="C30" s="2" t="str">
        <f>VLOOKUP(B30,'Center Name'!$A:$B,2,FALSE)</f>
        <v>Century City</v>
      </c>
      <c r="D30" s="6">
        <v>222802</v>
      </c>
      <c r="E30" s="53">
        <v>44501</v>
      </c>
      <c r="F30" s="1" t="s">
        <v>52</v>
      </c>
      <c r="G30" s="97">
        <v>937042</v>
      </c>
      <c r="H30" s="55">
        <v>2550</v>
      </c>
      <c r="I30" s="57">
        <v>44586</v>
      </c>
      <c r="J30" s="57"/>
      <c r="K30" s="12">
        <v>45315</v>
      </c>
      <c r="L30" s="51">
        <v>150000</v>
      </c>
      <c r="M30" s="51">
        <v>-150000</v>
      </c>
      <c r="N30" s="58" t="s">
        <v>53</v>
      </c>
      <c r="O30" s="1" t="s">
        <v>1070</v>
      </c>
    </row>
    <row r="31" spans="1:15" x14ac:dyDescent="0.25">
      <c r="A31" s="1" t="s">
        <v>19</v>
      </c>
      <c r="B31" s="6">
        <v>12211</v>
      </c>
      <c r="C31" s="2" t="str">
        <f>VLOOKUP(B31,'Center Name'!$A:$B,2,FALSE)</f>
        <v>Century City</v>
      </c>
      <c r="D31" s="6">
        <v>221748</v>
      </c>
      <c r="E31" s="4">
        <v>44651</v>
      </c>
      <c r="F31" t="s">
        <v>62</v>
      </c>
      <c r="G31" s="97">
        <v>934964</v>
      </c>
      <c r="H31" s="59">
        <v>1937</v>
      </c>
      <c r="I31" s="12">
        <v>44501</v>
      </c>
      <c r="J31" s="12">
        <v>44501</v>
      </c>
      <c r="K31" s="7">
        <v>44865</v>
      </c>
      <c r="L31" s="51">
        <v>122500</v>
      </c>
      <c r="M31" s="51">
        <v>-122500</v>
      </c>
      <c r="N31" s="58"/>
      <c r="O31" s="1" t="s">
        <v>1070</v>
      </c>
    </row>
    <row r="32" spans="1:15" x14ac:dyDescent="0.25">
      <c r="A32" s="1" t="s">
        <v>19</v>
      </c>
      <c r="B32" s="6">
        <v>12211</v>
      </c>
      <c r="C32" s="2" t="str">
        <f>VLOOKUP(B32,'Center Name'!$A:$B,2,FALSE)</f>
        <v>Century City</v>
      </c>
      <c r="D32" s="6">
        <v>223575</v>
      </c>
      <c r="E32" s="4">
        <v>44592</v>
      </c>
      <c r="F32" t="s">
        <v>61</v>
      </c>
      <c r="G32" s="97">
        <v>937864</v>
      </c>
      <c r="H32" s="59">
        <v>1870</v>
      </c>
      <c r="I32" s="12">
        <v>45139</v>
      </c>
      <c r="J32" s="12"/>
      <c r="K32" s="7">
        <v>45505</v>
      </c>
      <c r="L32" s="51">
        <v>115000</v>
      </c>
      <c r="M32" s="51">
        <v>-115000</v>
      </c>
      <c r="N32" s="58"/>
      <c r="O32" s="1" t="s">
        <v>1070</v>
      </c>
    </row>
    <row r="33" spans="1:15" x14ac:dyDescent="0.25">
      <c r="A33" t="s">
        <v>19</v>
      </c>
      <c r="B33" s="55">
        <v>12211</v>
      </c>
      <c r="C33" s="2" t="str">
        <f>VLOOKUP(B33,'Center Name'!$A:$B,2,FALSE)</f>
        <v>Century City</v>
      </c>
      <c r="D33" s="6">
        <v>221791</v>
      </c>
      <c r="E33" s="53"/>
      <c r="F33" s="1" t="s">
        <v>45</v>
      </c>
      <c r="G33" s="97">
        <v>931574</v>
      </c>
      <c r="H33" s="55">
        <v>2925</v>
      </c>
      <c r="I33" s="57">
        <v>44120</v>
      </c>
      <c r="J33" s="57"/>
      <c r="K33" s="12">
        <v>47879</v>
      </c>
      <c r="L33" s="51">
        <v>224850</v>
      </c>
      <c r="M33" s="51">
        <f>-224850+112425</f>
        <v>-112425</v>
      </c>
      <c r="N33" s="58"/>
      <c r="O33" s="1" t="s">
        <v>1070</v>
      </c>
    </row>
    <row r="34" spans="1:15" ht="26.25" x14ac:dyDescent="0.25">
      <c r="A34" s="1" t="s">
        <v>19</v>
      </c>
      <c r="B34" s="6">
        <v>12211</v>
      </c>
      <c r="C34" s="2" t="str">
        <f>VLOOKUP(B34,'Center Name'!$A:$B,2,FALSE)</f>
        <v>Century City</v>
      </c>
      <c r="D34" s="6">
        <v>227033</v>
      </c>
      <c r="E34" s="53">
        <v>44804</v>
      </c>
      <c r="F34" t="s">
        <v>2334</v>
      </c>
      <c r="G34" s="114">
        <v>940668</v>
      </c>
      <c r="H34" s="60">
        <v>1995</v>
      </c>
      <c r="I34" s="53">
        <v>44866</v>
      </c>
      <c r="J34" s="53"/>
      <c r="K34" s="12">
        <v>45595</v>
      </c>
      <c r="L34" s="51">
        <v>100000</v>
      </c>
      <c r="M34" s="51">
        <v>-100000</v>
      </c>
      <c r="N34" s="131" t="s">
        <v>2445</v>
      </c>
      <c r="O34" s="1" t="s">
        <v>1070</v>
      </c>
    </row>
    <row r="35" spans="1:15" ht="26.25" x14ac:dyDescent="0.25">
      <c r="A35" s="1" t="s">
        <v>19</v>
      </c>
      <c r="B35" s="6">
        <v>12211</v>
      </c>
      <c r="C35" s="2" t="str">
        <f>VLOOKUP(B35,'Center Name'!$A:$B,2,FALSE)</f>
        <v>Century City</v>
      </c>
      <c r="D35" s="6">
        <v>227034</v>
      </c>
      <c r="E35" s="53">
        <v>44804</v>
      </c>
      <c r="F35" t="s">
        <v>2336</v>
      </c>
      <c r="G35" s="114">
        <v>938435</v>
      </c>
      <c r="H35" s="60">
        <v>1930</v>
      </c>
      <c r="I35" s="53">
        <v>44871</v>
      </c>
      <c r="J35" s="53"/>
      <c r="K35" s="12">
        <v>48610</v>
      </c>
      <c r="L35" s="51">
        <v>94500</v>
      </c>
      <c r="M35" s="51">
        <v>-94500</v>
      </c>
      <c r="N35" s="131" t="s">
        <v>2444</v>
      </c>
      <c r="O35" s="1" t="s">
        <v>1070</v>
      </c>
    </row>
    <row r="36" spans="1:15" x14ac:dyDescent="0.25">
      <c r="A36" t="s">
        <v>19</v>
      </c>
      <c r="B36" s="55">
        <v>12211</v>
      </c>
      <c r="C36" s="2" t="str">
        <f>VLOOKUP(B36,'Center Name'!$A:$B,2,FALSE)</f>
        <v>Century City</v>
      </c>
      <c r="D36" s="6">
        <v>214672</v>
      </c>
      <c r="E36" s="53">
        <v>43801</v>
      </c>
      <c r="F36" t="s">
        <v>35</v>
      </c>
      <c r="G36" s="97">
        <v>929105</v>
      </c>
      <c r="H36" s="55">
        <v>2900</v>
      </c>
      <c r="I36" s="57">
        <v>43742</v>
      </c>
      <c r="J36" s="57">
        <v>43742</v>
      </c>
      <c r="K36" s="12">
        <v>44837</v>
      </c>
      <c r="L36" s="51">
        <v>93555</v>
      </c>
      <c r="M36" s="51">
        <v>-93555</v>
      </c>
      <c r="N36" s="58" t="s">
        <v>36</v>
      </c>
      <c r="O36" s="1" t="s">
        <v>1069</v>
      </c>
    </row>
    <row r="37" spans="1:15" x14ac:dyDescent="0.25">
      <c r="A37" t="s">
        <v>19</v>
      </c>
      <c r="B37" s="55">
        <v>12211</v>
      </c>
      <c r="C37" s="2" t="str">
        <f>VLOOKUP(B37,'Center Name'!$A:$B,2,FALSE)</f>
        <v>Century City</v>
      </c>
      <c r="D37" s="6">
        <v>222559</v>
      </c>
      <c r="E37" s="53">
        <v>44454</v>
      </c>
      <c r="F37" s="1" t="s">
        <v>47</v>
      </c>
      <c r="G37" s="97">
        <v>935609</v>
      </c>
      <c r="H37" s="55">
        <v>1625</v>
      </c>
      <c r="I37" s="57">
        <v>44531</v>
      </c>
      <c r="J37" s="57"/>
      <c r="K37" s="12">
        <v>44896</v>
      </c>
      <c r="L37" s="51">
        <v>71550</v>
      </c>
      <c r="M37" s="51">
        <v>-55182.770000000004</v>
      </c>
      <c r="N37" s="58" t="s">
        <v>22</v>
      </c>
      <c r="O37" s="1" t="s">
        <v>1070</v>
      </c>
    </row>
    <row r="38" spans="1:15" x14ac:dyDescent="0.25">
      <c r="A38" t="s">
        <v>19</v>
      </c>
      <c r="B38" s="55">
        <v>12211</v>
      </c>
      <c r="C38" s="2" t="str">
        <f>VLOOKUP(B38,'Center Name'!$A:$B,2,FALSE)</f>
        <v>Century City</v>
      </c>
      <c r="D38" s="6">
        <v>214851</v>
      </c>
      <c r="E38" s="53">
        <v>43851</v>
      </c>
      <c r="F38" s="1" t="s">
        <v>38</v>
      </c>
      <c r="G38" s="97">
        <v>928747</v>
      </c>
      <c r="H38" s="55">
        <v>9210</v>
      </c>
      <c r="I38" s="57">
        <v>43800</v>
      </c>
      <c r="J38" s="57">
        <v>43800</v>
      </c>
      <c r="K38" s="12">
        <v>44165</v>
      </c>
      <c r="L38" s="51">
        <v>45000</v>
      </c>
      <c r="M38" s="51">
        <v>-45000</v>
      </c>
      <c r="N38" s="58" t="s">
        <v>22</v>
      </c>
      <c r="O38" s="1" t="s">
        <v>1069</v>
      </c>
    </row>
    <row r="39" spans="1:15" x14ac:dyDescent="0.25">
      <c r="A39" t="s">
        <v>19</v>
      </c>
      <c r="B39" s="6">
        <v>12211</v>
      </c>
      <c r="C39" s="2" t="str">
        <f>VLOOKUP(B39,'Center Name'!$A:$B,2,FALSE)</f>
        <v>Century City</v>
      </c>
      <c r="D39" s="6">
        <v>221749</v>
      </c>
      <c r="E39" s="53">
        <v>44753</v>
      </c>
      <c r="F39" t="s">
        <v>2130</v>
      </c>
      <c r="G39" s="114">
        <v>934737</v>
      </c>
      <c r="H39" s="60">
        <v>1670</v>
      </c>
      <c r="I39" s="53">
        <v>44345</v>
      </c>
      <c r="J39" s="53">
        <v>44345</v>
      </c>
      <c r="K39" s="12">
        <v>44709</v>
      </c>
      <c r="L39" s="51">
        <v>42000</v>
      </c>
      <c r="M39" s="51">
        <v>-42000</v>
      </c>
      <c r="N39" s="52" t="s">
        <v>2180</v>
      </c>
      <c r="O39" s="1" t="s">
        <v>1069</v>
      </c>
    </row>
    <row r="40" spans="1:15" x14ac:dyDescent="0.25">
      <c r="A40" t="s">
        <v>19</v>
      </c>
      <c r="B40" s="55">
        <v>12211</v>
      </c>
      <c r="C40" s="2" t="str">
        <f>VLOOKUP(B40,'Center Name'!$A:$B,2,FALSE)</f>
        <v>Century City</v>
      </c>
      <c r="D40" s="6">
        <v>222805</v>
      </c>
      <c r="E40" s="53">
        <v>44501</v>
      </c>
      <c r="F40" s="1" t="s">
        <v>56</v>
      </c>
      <c r="G40" s="97">
        <v>937018</v>
      </c>
      <c r="H40" s="55">
        <v>1867</v>
      </c>
      <c r="I40" s="57">
        <v>44506</v>
      </c>
      <c r="J40" s="57"/>
      <c r="K40" s="12">
        <v>45235</v>
      </c>
      <c r="L40" s="51">
        <v>40000</v>
      </c>
      <c r="M40" s="51">
        <v>-40000</v>
      </c>
      <c r="N40" s="58" t="s">
        <v>53</v>
      </c>
      <c r="O40" s="1" t="s">
        <v>1070</v>
      </c>
    </row>
    <row r="41" spans="1:15" x14ac:dyDescent="0.25">
      <c r="A41" t="s">
        <v>19</v>
      </c>
      <c r="B41" s="55">
        <v>12211</v>
      </c>
      <c r="C41" s="2" t="str">
        <f>VLOOKUP(B41,'Center Name'!$A:$B,2,FALSE)</f>
        <v>Century City</v>
      </c>
      <c r="D41" s="6">
        <v>222804</v>
      </c>
      <c r="E41" s="53">
        <v>44501</v>
      </c>
      <c r="F41" s="1" t="s">
        <v>55</v>
      </c>
      <c r="G41" s="97">
        <v>936688</v>
      </c>
      <c r="H41" s="55">
        <v>1905</v>
      </c>
      <c r="I41" s="57">
        <v>44506</v>
      </c>
      <c r="J41" s="57"/>
      <c r="K41" s="12">
        <v>45235</v>
      </c>
      <c r="L41" s="51">
        <v>40000</v>
      </c>
      <c r="M41" s="51">
        <v>-40000</v>
      </c>
      <c r="N41" s="58" t="s">
        <v>53</v>
      </c>
      <c r="O41" s="1" t="s">
        <v>1070</v>
      </c>
    </row>
    <row r="42" spans="1:15" x14ac:dyDescent="0.25">
      <c r="A42" t="s">
        <v>19</v>
      </c>
      <c r="B42" s="6">
        <v>12211</v>
      </c>
      <c r="C42" s="2" t="str">
        <f>VLOOKUP(B42,'Center Name'!$A:$B,2,FALSE)</f>
        <v>Century City</v>
      </c>
      <c r="D42" s="6">
        <v>221651</v>
      </c>
      <c r="E42" s="53">
        <v>44753</v>
      </c>
      <c r="F42" t="s">
        <v>2128</v>
      </c>
      <c r="G42" s="114">
        <v>934207</v>
      </c>
      <c r="H42" s="60">
        <v>9255</v>
      </c>
      <c r="I42" s="53">
        <v>44288</v>
      </c>
      <c r="J42" s="53">
        <v>44288</v>
      </c>
      <c r="K42" s="12">
        <v>44652</v>
      </c>
      <c r="L42" s="51">
        <v>36667</v>
      </c>
      <c r="M42" s="51">
        <v>-36667</v>
      </c>
      <c r="N42" s="52" t="s">
        <v>2180</v>
      </c>
      <c r="O42" s="1" t="s">
        <v>1069</v>
      </c>
    </row>
    <row r="43" spans="1:15" x14ac:dyDescent="0.25">
      <c r="A43" t="s">
        <v>19</v>
      </c>
      <c r="B43" s="55">
        <v>12211</v>
      </c>
      <c r="C43" s="2" t="str">
        <f>VLOOKUP(B43,'Center Name'!$A:$B,2,FALSE)</f>
        <v>Century City</v>
      </c>
      <c r="D43" s="6">
        <v>216258</v>
      </c>
      <c r="E43" s="53">
        <v>43922</v>
      </c>
      <c r="F43" s="1" t="s">
        <v>39</v>
      </c>
      <c r="G43" s="97">
        <v>928572</v>
      </c>
      <c r="H43" s="55">
        <v>1760</v>
      </c>
      <c r="I43" s="57">
        <v>44136</v>
      </c>
      <c r="J43" s="57">
        <v>43680</v>
      </c>
      <c r="K43" s="12">
        <v>44045</v>
      </c>
      <c r="L43" s="51">
        <v>22000</v>
      </c>
      <c r="M43" s="51">
        <f>-22000+22000-6173.52</f>
        <v>-6173.52</v>
      </c>
      <c r="N43" s="58" t="s">
        <v>40</v>
      </c>
      <c r="O43" s="1" t="s">
        <v>1069</v>
      </c>
    </row>
    <row r="44" spans="1:15" x14ac:dyDescent="0.25">
      <c r="A44" t="s">
        <v>65</v>
      </c>
      <c r="B44" s="6">
        <v>12317</v>
      </c>
      <c r="C44" s="2" t="str">
        <f>VLOOKUP(B44,'Center Name'!$A:$B,2,FALSE)</f>
        <v>CMF MP S Macy's</v>
      </c>
      <c r="D44" s="59" t="s">
        <v>74</v>
      </c>
      <c r="E44" s="53" t="s">
        <v>72</v>
      </c>
      <c r="F44" t="s">
        <v>342</v>
      </c>
      <c r="G44" s="97" t="s">
        <v>74</v>
      </c>
      <c r="H44" s="60">
        <v>2100</v>
      </c>
      <c r="I44" s="53" t="s">
        <v>74</v>
      </c>
      <c r="J44" s="53"/>
      <c r="K44" s="12"/>
      <c r="L44" s="51"/>
      <c r="M44" s="51">
        <f>-93578+50000-4326</f>
        <v>-47904</v>
      </c>
      <c r="N44" s="52" t="s">
        <v>343</v>
      </c>
      <c r="O44" s="1" t="s">
        <v>1069</v>
      </c>
    </row>
    <row r="45" spans="1:15" x14ac:dyDescent="0.25">
      <c r="A45" t="s">
        <v>65</v>
      </c>
      <c r="B45" s="6">
        <v>12315</v>
      </c>
      <c r="C45" s="2" t="str">
        <f>VLOOKUP(B45,'Center Name'!$A:$B,2,FALSE)</f>
        <v>CMF Santa Anita RM</v>
      </c>
      <c r="D45" s="6">
        <v>222720</v>
      </c>
      <c r="E45" s="53">
        <v>44768</v>
      </c>
      <c r="F45" t="s">
        <v>2177</v>
      </c>
      <c r="G45" s="114">
        <v>936689</v>
      </c>
      <c r="H45" s="60" t="s">
        <v>74</v>
      </c>
      <c r="I45" s="53"/>
      <c r="J45" s="53"/>
      <c r="K45" s="12">
        <v>1</v>
      </c>
      <c r="L45" s="51"/>
      <c r="M45" s="51">
        <f>-1246719+1246719-1246719</f>
        <v>-1246719</v>
      </c>
      <c r="N45" s="52" t="s">
        <v>2180</v>
      </c>
      <c r="O45" s="1" t="s">
        <v>1073</v>
      </c>
    </row>
    <row r="46" spans="1:15" x14ac:dyDescent="0.25">
      <c r="A46" s="1" t="s">
        <v>65</v>
      </c>
      <c r="B46" s="55">
        <v>12216</v>
      </c>
      <c r="C46" s="2" t="str">
        <f>VLOOKUP(B46,'Center Name'!$A:$B,2,FALSE)</f>
        <v>Connecticut Post</v>
      </c>
      <c r="D46" s="6">
        <v>142786</v>
      </c>
      <c r="E46" s="47">
        <v>42208</v>
      </c>
      <c r="F46" t="s">
        <v>67</v>
      </c>
      <c r="G46" s="97">
        <v>909601</v>
      </c>
      <c r="H46" s="61" t="s">
        <v>68</v>
      </c>
      <c r="I46" s="12">
        <v>42186</v>
      </c>
      <c r="J46" s="12">
        <v>42186</v>
      </c>
      <c r="K46" s="12">
        <v>42551</v>
      </c>
      <c r="L46" s="51">
        <v>0</v>
      </c>
      <c r="M46" s="51">
        <f>-600000+126808.06+192574.6</f>
        <v>-280617.33999999997</v>
      </c>
      <c r="N46" s="62" t="s">
        <v>69</v>
      </c>
      <c r="O46" s="1" t="s">
        <v>1069</v>
      </c>
    </row>
    <row r="47" spans="1:15" ht="12.6" customHeight="1" x14ac:dyDescent="0.25">
      <c r="A47" s="1" t="s">
        <v>65</v>
      </c>
      <c r="B47" s="6">
        <v>12216</v>
      </c>
      <c r="C47" s="2" t="str">
        <f>VLOOKUP(B47,'Center Name'!$A:$B,2,FALSE)</f>
        <v>Connecticut Post</v>
      </c>
      <c r="D47" s="6">
        <v>93131</v>
      </c>
      <c r="E47" s="53">
        <v>40633</v>
      </c>
      <c r="F47" t="s">
        <v>70</v>
      </c>
      <c r="G47" s="97">
        <v>12718</v>
      </c>
      <c r="H47" s="60">
        <v>2052</v>
      </c>
      <c r="I47" s="53">
        <v>40575</v>
      </c>
      <c r="J47" s="53"/>
      <c r="K47" s="12">
        <v>44227</v>
      </c>
      <c r="L47" s="51">
        <v>0</v>
      </c>
      <c r="M47" s="51">
        <v>-88000</v>
      </c>
      <c r="N47" s="62" t="s">
        <v>71</v>
      </c>
      <c r="O47" s="1" t="s">
        <v>1071</v>
      </c>
    </row>
    <row r="48" spans="1:15" x14ac:dyDescent="0.25">
      <c r="A48" s="1" t="s">
        <v>65</v>
      </c>
      <c r="B48" s="6">
        <v>12216</v>
      </c>
      <c r="C48" s="2" t="str">
        <f>VLOOKUP(B48,'Center Name'!$A:$B,2,FALSE)</f>
        <v>Connecticut Post</v>
      </c>
      <c r="D48" s="6">
        <v>127302</v>
      </c>
      <c r="E48" s="53" t="s">
        <v>72</v>
      </c>
      <c r="F48" s="1" t="s">
        <v>73</v>
      </c>
      <c r="G48" s="97">
        <v>254975</v>
      </c>
      <c r="H48" s="60">
        <v>9062</v>
      </c>
      <c r="I48" s="53" t="s">
        <v>74</v>
      </c>
      <c r="J48" s="53"/>
      <c r="K48" s="12" t="s">
        <v>74</v>
      </c>
      <c r="L48" s="51">
        <v>0</v>
      </c>
      <c r="M48" s="51">
        <v>-7193</v>
      </c>
      <c r="N48" s="62" t="s">
        <v>75</v>
      </c>
      <c r="O48" t="s">
        <v>1072</v>
      </c>
    </row>
    <row r="49" spans="1:15" x14ac:dyDescent="0.25">
      <c r="A49" s="1" t="s">
        <v>65</v>
      </c>
      <c r="B49" s="6">
        <v>12216</v>
      </c>
      <c r="C49" s="2" t="str">
        <f>VLOOKUP(B49,'Center Name'!$A:$B,2,FALSE)</f>
        <v>Connecticut Post</v>
      </c>
      <c r="D49" s="63">
        <v>141906</v>
      </c>
      <c r="E49" s="4" t="s">
        <v>72</v>
      </c>
      <c r="F49" s="1" t="s">
        <v>76</v>
      </c>
      <c r="G49" s="69">
        <v>909632</v>
      </c>
      <c r="H49" s="6">
        <v>9252</v>
      </c>
      <c r="I49" s="7" t="s">
        <v>74</v>
      </c>
      <c r="K49" s="7" t="s">
        <v>74</v>
      </c>
      <c r="L49" s="51">
        <v>0</v>
      </c>
      <c r="M49" s="51">
        <v>-1393</v>
      </c>
      <c r="N49" s="62" t="s">
        <v>75</v>
      </c>
      <c r="O49" s="1" t="s">
        <v>1072</v>
      </c>
    </row>
    <row r="50" spans="1:15" ht="26.25" x14ac:dyDescent="0.25">
      <c r="A50" s="1" t="s">
        <v>65</v>
      </c>
      <c r="B50" s="6">
        <v>12216</v>
      </c>
      <c r="C50" s="2" t="str">
        <f>VLOOKUP(B50,'Center Name'!$A:$B,2,FALSE)</f>
        <v>Connecticut Post</v>
      </c>
      <c r="D50" s="63" t="s">
        <v>74</v>
      </c>
      <c r="F50" s="1" t="s">
        <v>77</v>
      </c>
      <c r="G50" s="69" t="s">
        <v>74</v>
      </c>
      <c r="H50" s="6">
        <v>1224</v>
      </c>
      <c r="L50" s="51">
        <v>0</v>
      </c>
      <c r="M50" s="51">
        <v>185000</v>
      </c>
      <c r="N50" s="62" t="s">
        <v>78</v>
      </c>
      <c r="O50" t="s">
        <v>1070</v>
      </c>
    </row>
    <row r="51" spans="1:15" x14ac:dyDescent="0.25">
      <c r="A51" t="s">
        <v>19</v>
      </c>
      <c r="B51" s="6">
        <v>12230</v>
      </c>
      <c r="C51" s="2" t="str">
        <f>VLOOKUP(B51,'Center Name'!$A:$B,2,FALSE)</f>
        <v>Culver City Mall LP</v>
      </c>
      <c r="D51" s="6">
        <v>221746</v>
      </c>
      <c r="E51" s="47"/>
      <c r="F51" t="s">
        <v>89</v>
      </c>
      <c r="G51" s="97">
        <v>935112</v>
      </c>
      <c r="H51" s="60" t="s">
        <v>2184</v>
      </c>
      <c r="I51" s="12">
        <v>44619</v>
      </c>
      <c r="J51" s="12">
        <v>44604</v>
      </c>
      <c r="K51" s="7">
        <v>44984</v>
      </c>
      <c r="L51" s="51">
        <v>225000</v>
      </c>
      <c r="M51" s="51">
        <f>112500-225000</f>
        <v>-112500</v>
      </c>
      <c r="N51" s="58"/>
      <c r="O51" s="1" t="s">
        <v>1070</v>
      </c>
    </row>
    <row r="52" spans="1:15" x14ac:dyDescent="0.25">
      <c r="A52" t="s">
        <v>19</v>
      </c>
      <c r="B52" s="6">
        <v>12230</v>
      </c>
      <c r="C52" s="2" t="str">
        <f>VLOOKUP(B52,'Center Name'!$A:$B,2,FALSE)</f>
        <v>Culver City Mall LP</v>
      </c>
      <c r="D52" s="6">
        <v>221747</v>
      </c>
      <c r="E52" s="47"/>
      <c r="F52" t="s">
        <v>90</v>
      </c>
      <c r="G52" s="97">
        <v>934276</v>
      </c>
      <c r="H52" s="60" t="s">
        <v>2185</v>
      </c>
      <c r="I52" s="12">
        <v>44348</v>
      </c>
      <c r="J52" s="12">
        <v>44583</v>
      </c>
      <c r="K52" s="7">
        <v>45078</v>
      </c>
      <c r="L52" s="51">
        <v>202500</v>
      </c>
      <c r="M52" s="51">
        <f>101250-202500</f>
        <v>-101250</v>
      </c>
      <c r="N52" s="58"/>
      <c r="O52" t="s">
        <v>1070</v>
      </c>
    </row>
    <row r="53" spans="1:15" x14ac:dyDescent="0.25">
      <c r="A53" t="s">
        <v>19</v>
      </c>
      <c r="B53" s="6">
        <v>12230</v>
      </c>
      <c r="C53" s="2" t="str">
        <f>VLOOKUP(B53,'Center Name'!$A:$B,2,FALSE)</f>
        <v>Culver City Mall LP</v>
      </c>
      <c r="D53" s="6">
        <v>219854</v>
      </c>
      <c r="E53" s="47">
        <v>44196</v>
      </c>
      <c r="F53" t="s">
        <v>87</v>
      </c>
      <c r="G53" s="97">
        <v>910760</v>
      </c>
      <c r="H53" s="60" t="s">
        <v>88</v>
      </c>
      <c r="I53" s="12">
        <v>44166</v>
      </c>
      <c r="J53" s="12">
        <v>44166</v>
      </c>
      <c r="K53" s="64">
        <v>44530</v>
      </c>
      <c r="L53" s="51">
        <v>52000</v>
      </c>
      <c r="M53" s="51">
        <v>-52000</v>
      </c>
      <c r="N53" s="130" t="s">
        <v>2451</v>
      </c>
      <c r="O53" t="s">
        <v>1069</v>
      </c>
    </row>
    <row r="54" spans="1:15" x14ac:dyDescent="0.25">
      <c r="A54" s="1" t="s">
        <v>19</v>
      </c>
      <c r="B54" s="6">
        <v>12230</v>
      </c>
      <c r="C54" s="2" t="str">
        <f>VLOOKUP(B54,'Center Name'!$A:$B,2,FALSE)</f>
        <v>Culver City Mall LP</v>
      </c>
      <c r="D54" s="6">
        <v>227035</v>
      </c>
      <c r="E54" s="53">
        <v>44804</v>
      </c>
      <c r="F54" t="s">
        <v>2343</v>
      </c>
      <c r="G54" s="114">
        <v>938405</v>
      </c>
      <c r="H54" s="60" t="s">
        <v>74</v>
      </c>
      <c r="I54" s="53"/>
      <c r="J54" s="53">
        <v>44743</v>
      </c>
      <c r="K54" s="12">
        <v>45107</v>
      </c>
      <c r="L54" s="51"/>
      <c r="M54" s="51">
        <v>-50000</v>
      </c>
      <c r="N54" s="132" t="s">
        <v>2428</v>
      </c>
      <c r="O54" s="1" t="s">
        <v>1069</v>
      </c>
    </row>
    <row r="55" spans="1:15" x14ac:dyDescent="0.25">
      <c r="A55" t="s">
        <v>19</v>
      </c>
      <c r="B55" s="6">
        <v>12230</v>
      </c>
      <c r="C55" s="2" t="str">
        <f>VLOOKUP(B55,'Center Name'!$A:$B,2,FALSE)</f>
        <v>Culver City Mall LP</v>
      </c>
      <c r="D55" s="6">
        <v>180885</v>
      </c>
      <c r="E55" s="47">
        <v>42674</v>
      </c>
      <c r="F55" t="s">
        <v>84</v>
      </c>
      <c r="G55" s="97">
        <v>915993</v>
      </c>
      <c r="H55" s="60" t="s">
        <v>85</v>
      </c>
      <c r="I55" s="12">
        <v>42658</v>
      </c>
      <c r="J55" s="12"/>
      <c r="K55" s="12">
        <v>46326</v>
      </c>
      <c r="L55" s="51">
        <v>104000</v>
      </c>
      <c r="M55" s="51">
        <f>-104000+93600</f>
        <v>-10400</v>
      </c>
      <c r="N55" s="62" t="s">
        <v>2451</v>
      </c>
      <c r="O55" s="1" t="s">
        <v>1070</v>
      </c>
    </row>
    <row r="56" spans="1:15" x14ac:dyDescent="0.25">
      <c r="A56" t="s">
        <v>19</v>
      </c>
      <c r="B56" s="6">
        <v>12230</v>
      </c>
      <c r="C56" s="2" t="str">
        <f>VLOOKUP(B56,'Center Name'!$A:$B,2,FALSE)</f>
        <v>Culver City Mall LP</v>
      </c>
      <c r="D56" s="6">
        <v>141504</v>
      </c>
      <c r="E56" s="47">
        <v>42124</v>
      </c>
      <c r="F56" t="s">
        <v>82</v>
      </c>
      <c r="G56" s="97">
        <v>60484</v>
      </c>
      <c r="H56" s="60" t="s">
        <v>83</v>
      </c>
      <c r="I56" s="12">
        <v>42079</v>
      </c>
      <c r="J56" s="12">
        <v>43553</v>
      </c>
      <c r="K56" s="12">
        <v>43918</v>
      </c>
      <c r="L56" s="51">
        <v>10000</v>
      </c>
      <c r="M56" s="51">
        <v>-10000</v>
      </c>
      <c r="N56" s="133" t="s">
        <v>2451</v>
      </c>
      <c r="O56" s="1" t="s">
        <v>1069</v>
      </c>
    </row>
    <row r="57" spans="1:15" x14ac:dyDescent="0.25">
      <c r="A57" s="1" t="s">
        <v>19</v>
      </c>
      <c r="B57" s="6">
        <v>12230</v>
      </c>
      <c r="C57" s="2" t="str">
        <f>VLOOKUP(B57,'Center Name'!$A:$B,2,FALSE)</f>
        <v>Culver City Mall LP</v>
      </c>
      <c r="D57" s="6">
        <v>227036</v>
      </c>
      <c r="E57" s="53">
        <v>44804</v>
      </c>
      <c r="F57" t="s">
        <v>2345</v>
      </c>
      <c r="G57" s="114">
        <v>940628</v>
      </c>
      <c r="H57" s="60" t="s">
        <v>74</v>
      </c>
      <c r="I57" s="53"/>
      <c r="J57" s="53"/>
      <c r="K57" s="12">
        <v>1</v>
      </c>
      <c r="L57" s="51"/>
      <c r="M57" s="51">
        <v>-2000</v>
      </c>
      <c r="N57" s="132" t="s">
        <v>2428</v>
      </c>
      <c r="O57" s="1" t="s">
        <v>1073</v>
      </c>
    </row>
    <row r="58" spans="1:15" x14ac:dyDescent="0.25">
      <c r="A58" s="1" t="s">
        <v>19</v>
      </c>
      <c r="B58" s="6">
        <v>12229</v>
      </c>
      <c r="C58" s="2" t="s">
        <v>79</v>
      </c>
      <c r="D58" s="6">
        <v>227037</v>
      </c>
      <c r="E58" s="53">
        <v>44804</v>
      </c>
      <c r="F58" t="s">
        <v>2388</v>
      </c>
      <c r="G58" s="114">
        <v>937181</v>
      </c>
      <c r="H58" s="60">
        <v>225</v>
      </c>
      <c r="I58" s="53"/>
      <c r="J58" s="53"/>
      <c r="K58" s="12">
        <v>1</v>
      </c>
      <c r="L58" s="51"/>
      <c r="M58" s="51">
        <v>-3593.27</v>
      </c>
      <c r="N58" s="132" t="s">
        <v>2428</v>
      </c>
      <c r="O58" s="1" t="s">
        <v>1072</v>
      </c>
    </row>
    <row r="59" spans="1:15" ht="12.75" customHeight="1" x14ac:dyDescent="0.25">
      <c r="A59" t="s">
        <v>65</v>
      </c>
      <c r="B59" s="6">
        <v>12232</v>
      </c>
      <c r="C59" s="2" t="str">
        <f>VLOOKUP(B59,'Center Name'!$A:$B,2,FALSE)</f>
        <v>Fox Valley</v>
      </c>
      <c r="D59" s="6">
        <v>145314</v>
      </c>
      <c r="E59" s="53" t="s">
        <v>92</v>
      </c>
      <c r="F59" t="s">
        <v>93</v>
      </c>
      <c r="G59" s="97">
        <v>80173</v>
      </c>
      <c r="H59" s="60" t="s">
        <v>94</v>
      </c>
      <c r="I59" s="12">
        <v>42262</v>
      </c>
      <c r="J59" s="12"/>
      <c r="K59" s="64">
        <v>42766</v>
      </c>
      <c r="L59" s="51">
        <v>0</v>
      </c>
      <c r="M59" s="51">
        <v>-75000</v>
      </c>
      <c r="N59" s="62" t="s">
        <v>95</v>
      </c>
      <c r="O59" s="1" t="s">
        <v>1073</v>
      </c>
    </row>
    <row r="60" spans="1:15" ht="12.75" customHeight="1" x14ac:dyDescent="0.25">
      <c r="A60" t="s">
        <v>65</v>
      </c>
      <c r="B60" s="6">
        <v>12232</v>
      </c>
      <c r="C60" s="2" t="str">
        <f>VLOOKUP(B60,'Center Name'!$A:$B,2,FALSE)</f>
        <v>Fox Valley</v>
      </c>
      <c r="D60" s="6">
        <v>138026</v>
      </c>
      <c r="E60" s="47">
        <v>42155</v>
      </c>
      <c r="F60" t="s">
        <v>96</v>
      </c>
      <c r="G60" s="97">
        <v>905853</v>
      </c>
      <c r="H60" s="60">
        <v>9010</v>
      </c>
      <c r="I60" s="12">
        <v>41944</v>
      </c>
      <c r="J60" s="12">
        <v>42036</v>
      </c>
      <c r="K60" s="64">
        <v>42400</v>
      </c>
      <c r="L60" s="51">
        <v>0</v>
      </c>
      <c r="M60" s="51">
        <v>-15000</v>
      </c>
      <c r="N60" s="62" t="s">
        <v>95</v>
      </c>
      <c r="O60" s="1" t="s">
        <v>1069</v>
      </c>
    </row>
    <row r="61" spans="1:15" x14ac:dyDescent="0.25">
      <c r="A61" t="s">
        <v>19</v>
      </c>
      <c r="B61" s="59">
        <v>12234</v>
      </c>
      <c r="C61" s="2" t="str">
        <f>VLOOKUP(B61,'Center Name'!$A:$B,2,FALSE)</f>
        <v>Galleria at Roseville</v>
      </c>
      <c r="D61" s="6">
        <v>221794</v>
      </c>
      <c r="E61" s="47">
        <v>44531</v>
      </c>
      <c r="F61" s="1" t="s">
        <v>103</v>
      </c>
      <c r="G61" s="97">
        <v>934916</v>
      </c>
      <c r="H61" s="59">
        <v>1050</v>
      </c>
      <c r="I61" s="12">
        <v>44437</v>
      </c>
      <c r="J61" s="12">
        <v>44437</v>
      </c>
      <c r="K61" s="12">
        <v>44801</v>
      </c>
      <c r="L61" s="51">
        <v>2343640</v>
      </c>
      <c r="M61" s="51">
        <v>-2343640</v>
      </c>
      <c r="N61" s="52" t="s">
        <v>22</v>
      </c>
      <c r="O61" s="1" t="s">
        <v>1069</v>
      </c>
    </row>
    <row r="62" spans="1:15" x14ac:dyDescent="0.25">
      <c r="A62" t="s">
        <v>19</v>
      </c>
      <c r="B62" s="59">
        <v>12234</v>
      </c>
      <c r="C62" s="2" t="str">
        <f>VLOOKUP(B62,'Center Name'!$A:$B,2,FALSE)</f>
        <v>Galleria at Roseville</v>
      </c>
      <c r="D62" s="6">
        <v>222666</v>
      </c>
      <c r="E62" s="47">
        <v>44531</v>
      </c>
      <c r="F62" s="1" t="s">
        <v>104</v>
      </c>
      <c r="G62" s="97">
        <v>936482</v>
      </c>
      <c r="H62" s="59">
        <v>1067</v>
      </c>
      <c r="I62" s="12">
        <v>44671</v>
      </c>
      <c r="J62" s="12"/>
      <c r="K62" s="12">
        <v>48334</v>
      </c>
      <c r="L62" s="51">
        <v>3971750</v>
      </c>
      <c r="M62" s="51">
        <f>-3971750+1985875</f>
        <v>-1985875</v>
      </c>
      <c r="N62" s="52" t="s">
        <v>59</v>
      </c>
      <c r="O62" s="1" t="s">
        <v>1070</v>
      </c>
    </row>
    <row r="63" spans="1:15" x14ac:dyDescent="0.25">
      <c r="A63" t="s">
        <v>19</v>
      </c>
      <c r="B63" s="6">
        <v>12234</v>
      </c>
      <c r="C63" s="2" t="str">
        <f>VLOOKUP(B63,'Center Name'!$A:$B,2,FALSE)</f>
        <v>Galleria at Roseville</v>
      </c>
      <c r="D63" s="6">
        <v>216388</v>
      </c>
      <c r="E63" s="47">
        <v>43938</v>
      </c>
      <c r="F63" t="s">
        <v>99</v>
      </c>
      <c r="G63" s="97">
        <v>930371</v>
      </c>
      <c r="H63" s="60">
        <v>122</v>
      </c>
      <c r="I63" s="12">
        <v>43906</v>
      </c>
      <c r="J63" s="12"/>
      <c r="K63" s="64">
        <v>47879</v>
      </c>
      <c r="L63" s="51">
        <v>600000</v>
      </c>
      <c r="M63" s="51">
        <v>-600000</v>
      </c>
      <c r="N63" s="52" t="s">
        <v>100</v>
      </c>
      <c r="O63" s="1" t="s">
        <v>1070</v>
      </c>
    </row>
    <row r="64" spans="1:15" x14ac:dyDescent="0.25">
      <c r="A64" t="s">
        <v>19</v>
      </c>
      <c r="B64" s="59">
        <v>12234</v>
      </c>
      <c r="C64" s="2" t="str">
        <f>VLOOKUP(B64,'Center Name'!$A:$B,2,FALSE)</f>
        <v>Galleria at Roseville</v>
      </c>
      <c r="D64" s="6">
        <v>221793</v>
      </c>
      <c r="E64" s="47">
        <v>44651</v>
      </c>
      <c r="F64" s="1" t="s">
        <v>105</v>
      </c>
      <c r="G64" s="97">
        <v>935151</v>
      </c>
      <c r="H64" s="59">
        <v>145</v>
      </c>
      <c r="I64" s="12">
        <v>44528</v>
      </c>
      <c r="J64" s="12"/>
      <c r="K64" s="12">
        <v>45046</v>
      </c>
      <c r="L64" s="51">
        <v>512478.75</v>
      </c>
      <c r="M64" s="51">
        <v>-512478.75</v>
      </c>
      <c r="N64" s="52" t="s">
        <v>51</v>
      </c>
      <c r="O64" s="1" t="s">
        <v>1070</v>
      </c>
    </row>
    <row r="65" spans="1:15" x14ac:dyDescent="0.25">
      <c r="A65" t="s">
        <v>19</v>
      </c>
      <c r="B65" s="59">
        <v>12234</v>
      </c>
      <c r="C65" s="2" t="str">
        <f>VLOOKUP(B65,'Center Name'!$A:$B,2,FALSE)</f>
        <v>Galleria at Roseville</v>
      </c>
      <c r="D65" s="6">
        <v>222615</v>
      </c>
      <c r="E65" s="47">
        <v>44651</v>
      </c>
      <c r="F65" s="1" t="s">
        <v>106</v>
      </c>
      <c r="G65" s="97">
        <v>935976</v>
      </c>
      <c r="H65" s="59">
        <v>157</v>
      </c>
      <c r="I65" s="12">
        <v>44518</v>
      </c>
      <c r="J65" s="12"/>
      <c r="K65" s="12">
        <v>48244</v>
      </c>
      <c r="L65" s="51">
        <v>248433</v>
      </c>
      <c r="M65" s="51">
        <v>-248433</v>
      </c>
      <c r="N65" s="52" t="s">
        <v>107</v>
      </c>
      <c r="O65" s="1" t="s">
        <v>1070</v>
      </c>
    </row>
    <row r="66" spans="1:15" x14ac:dyDescent="0.25">
      <c r="A66" s="1" t="s">
        <v>19</v>
      </c>
      <c r="B66" s="6">
        <v>12234</v>
      </c>
      <c r="C66" s="2" t="str">
        <f>VLOOKUP(B66,'Center Name'!$A:$B,2,FALSE)</f>
        <v>Galleria at Roseville</v>
      </c>
      <c r="D66" s="6">
        <v>227038</v>
      </c>
      <c r="E66" s="53">
        <v>44804</v>
      </c>
      <c r="F66" t="s">
        <v>2347</v>
      </c>
      <c r="G66" s="114">
        <v>938608</v>
      </c>
      <c r="H66" s="60">
        <v>120</v>
      </c>
      <c r="I66" s="53"/>
      <c r="J66" s="53">
        <v>44842</v>
      </c>
      <c r="K66" s="12">
        <v>45572</v>
      </c>
      <c r="L66" s="51"/>
      <c r="M66" s="51">
        <v>-210000</v>
      </c>
      <c r="N66" s="132" t="s">
        <v>2428</v>
      </c>
      <c r="O66" s="1" t="s">
        <v>1070</v>
      </c>
    </row>
    <row r="67" spans="1:15" x14ac:dyDescent="0.25">
      <c r="A67" s="1" t="s">
        <v>19</v>
      </c>
      <c r="B67" s="6">
        <v>12234</v>
      </c>
      <c r="C67" s="2" t="str">
        <f>VLOOKUP(B67,'Center Name'!$A:$B,2,FALSE)</f>
        <v>Galleria at Roseville</v>
      </c>
      <c r="D67" s="6">
        <v>227039</v>
      </c>
      <c r="E67" s="53">
        <v>44804</v>
      </c>
      <c r="F67" t="s">
        <v>2349</v>
      </c>
      <c r="G67" s="114">
        <v>940713</v>
      </c>
      <c r="H67" s="60">
        <v>114</v>
      </c>
      <c r="I67" s="53"/>
      <c r="J67" s="53"/>
      <c r="K67" s="12">
        <v>1</v>
      </c>
      <c r="L67" s="51"/>
      <c r="M67" s="51">
        <v>-149900</v>
      </c>
      <c r="N67" s="132" t="s">
        <v>2428</v>
      </c>
      <c r="O67" s="1" t="s">
        <v>1072</v>
      </c>
    </row>
    <row r="68" spans="1:15" x14ac:dyDescent="0.25">
      <c r="A68" t="s">
        <v>19</v>
      </c>
      <c r="B68" s="59">
        <v>12234</v>
      </c>
      <c r="C68" s="2" t="str">
        <f>VLOOKUP(B68,'Center Name'!$A:$B,2,FALSE)</f>
        <v>Galleria at Roseville</v>
      </c>
      <c r="D68" s="6">
        <v>223631</v>
      </c>
      <c r="E68" s="47">
        <v>44652</v>
      </c>
      <c r="F68" s="1" t="s">
        <v>108</v>
      </c>
      <c r="G68" s="97">
        <v>937981</v>
      </c>
      <c r="H68" s="59">
        <v>159</v>
      </c>
      <c r="I68" s="12">
        <v>44722</v>
      </c>
      <c r="J68" s="12"/>
      <c r="K68" s="12">
        <v>47542</v>
      </c>
      <c r="L68" s="51">
        <v>265000</v>
      </c>
      <c r="M68" s="51">
        <v>-132500</v>
      </c>
      <c r="N68" s="52" t="s">
        <v>107</v>
      </c>
      <c r="O68" s="1" t="s">
        <v>1070</v>
      </c>
    </row>
    <row r="69" spans="1:15" ht="12.6" customHeight="1" x14ac:dyDescent="0.25">
      <c r="A69" s="1" t="s">
        <v>19</v>
      </c>
      <c r="B69" s="6">
        <v>12234</v>
      </c>
      <c r="C69" s="2" t="str">
        <f>VLOOKUP(B69,'Center Name'!$A:$B,2,FALSE)</f>
        <v>Galleria at Roseville</v>
      </c>
      <c r="D69" s="6">
        <v>227040</v>
      </c>
      <c r="E69" s="53">
        <v>44804</v>
      </c>
      <c r="F69" t="s">
        <v>2351</v>
      </c>
      <c r="G69" s="114">
        <v>938786</v>
      </c>
      <c r="H69" s="60">
        <v>130</v>
      </c>
      <c r="I69" s="53"/>
      <c r="J69" s="53"/>
      <c r="K69" s="12">
        <v>1</v>
      </c>
      <c r="L69" s="51"/>
      <c r="M69" s="51">
        <v>-132000</v>
      </c>
      <c r="N69" s="132" t="s">
        <v>2428</v>
      </c>
      <c r="O69" s="1" t="s">
        <v>1072</v>
      </c>
    </row>
    <row r="70" spans="1:15" x14ac:dyDescent="0.25">
      <c r="A70" s="1" t="s">
        <v>19</v>
      </c>
      <c r="B70" s="6">
        <v>12234</v>
      </c>
      <c r="C70" s="2" t="str">
        <f>VLOOKUP(B70,'Center Name'!$A:$B,2,FALSE)</f>
        <v>Galleria at Roseville</v>
      </c>
      <c r="D70" s="6">
        <v>227041</v>
      </c>
      <c r="E70" s="53">
        <v>44804</v>
      </c>
      <c r="F70" t="s">
        <v>2353</v>
      </c>
      <c r="G70" s="114">
        <v>940090</v>
      </c>
      <c r="H70" s="60">
        <v>9201</v>
      </c>
      <c r="I70" s="53"/>
      <c r="J70" s="53">
        <v>44757</v>
      </c>
      <c r="K70" s="12">
        <v>45121</v>
      </c>
      <c r="L70" s="51"/>
      <c r="M70" s="51">
        <v>-25000</v>
      </c>
      <c r="N70" s="132" t="s">
        <v>2428</v>
      </c>
      <c r="O70" s="1" t="s">
        <v>1069</v>
      </c>
    </row>
    <row r="71" spans="1:15" ht="12.6" customHeight="1" x14ac:dyDescent="0.25">
      <c r="A71" t="s">
        <v>19</v>
      </c>
      <c r="B71" s="59">
        <v>12235</v>
      </c>
      <c r="C71" s="2" t="str">
        <f>VLOOKUP(B71,'Center Name'!$A:$B,2,FALSE)</f>
        <v>Garden State Plaza</v>
      </c>
      <c r="D71" s="6">
        <v>221912</v>
      </c>
      <c r="E71" s="47">
        <v>44469</v>
      </c>
      <c r="F71" s="1" t="s">
        <v>116</v>
      </c>
      <c r="G71" s="97">
        <v>935847</v>
      </c>
      <c r="H71" s="59" t="s">
        <v>117</v>
      </c>
      <c r="I71" s="12">
        <v>44866</v>
      </c>
      <c r="J71" s="12"/>
      <c r="K71" s="12">
        <v>50344</v>
      </c>
      <c r="L71" s="51">
        <v>4900000</v>
      </c>
      <c r="M71" s="51">
        <v>-3564100.3000000003</v>
      </c>
      <c r="N71" s="67" t="s">
        <v>25</v>
      </c>
      <c r="O71" s="1" t="s">
        <v>1070</v>
      </c>
    </row>
    <row r="72" spans="1:15" x14ac:dyDescent="0.25">
      <c r="A72" s="1" t="s">
        <v>19</v>
      </c>
      <c r="B72" s="6">
        <v>12235</v>
      </c>
      <c r="C72" s="2" t="str">
        <f>VLOOKUP(B72,'Center Name'!$A:$B,2,FALSE)</f>
        <v>Garden State Plaza</v>
      </c>
      <c r="D72" s="6">
        <v>223624</v>
      </c>
      <c r="E72" s="53">
        <v>44651</v>
      </c>
      <c r="F72" t="s">
        <v>124</v>
      </c>
      <c r="G72" s="97">
        <v>45786</v>
      </c>
      <c r="H72" s="60">
        <v>1120</v>
      </c>
      <c r="I72" s="12"/>
      <c r="J72" s="12"/>
      <c r="K72" s="12"/>
      <c r="L72" s="51"/>
      <c r="M72" s="51">
        <v>-2492400</v>
      </c>
      <c r="N72" s="67"/>
      <c r="O72" s="1" t="s">
        <v>1070</v>
      </c>
    </row>
    <row r="73" spans="1:15" x14ac:dyDescent="0.25">
      <c r="A73" s="1" t="s">
        <v>19</v>
      </c>
      <c r="B73" s="6">
        <v>12235</v>
      </c>
      <c r="C73" s="2" t="str">
        <f>VLOOKUP(B73,'Center Name'!$A:$B,2,FALSE)</f>
        <v>Garden State Plaza</v>
      </c>
      <c r="D73" s="6">
        <v>227043</v>
      </c>
      <c r="E73" s="53">
        <v>44804</v>
      </c>
      <c r="F73" t="s">
        <v>2195</v>
      </c>
      <c r="G73" s="114">
        <v>57353</v>
      </c>
      <c r="H73" s="60" t="s">
        <v>2453</v>
      </c>
      <c r="I73" s="53"/>
      <c r="J73" s="53">
        <v>44835</v>
      </c>
      <c r="K73" s="12">
        <v>45565</v>
      </c>
      <c r="L73" s="51"/>
      <c r="M73" s="51">
        <v>-556240</v>
      </c>
      <c r="N73" s="132" t="s">
        <v>2428</v>
      </c>
      <c r="O73" s="1" t="s">
        <v>1069</v>
      </c>
    </row>
    <row r="74" spans="1:15" ht="13.5" customHeight="1" x14ac:dyDescent="0.25">
      <c r="A74" s="1" t="s">
        <v>19</v>
      </c>
      <c r="B74" s="6">
        <v>12235</v>
      </c>
      <c r="C74" s="2" t="str">
        <f>VLOOKUP(B74,'Center Name'!$A:$B,2,FALSE)</f>
        <v>Garden State Plaza</v>
      </c>
      <c r="D74" s="6">
        <v>220591</v>
      </c>
      <c r="E74" s="53">
        <v>44561</v>
      </c>
      <c r="F74" t="s">
        <v>118</v>
      </c>
      <c r="G74" s="97">
        <v>931759</v>
      </c>
      <c r="H74" s="60" t="s">
        <v>83</v>
      </c>
      <c r="I74" s="12">
        <v>44348</v>
      </c>
      <c r="J74" s="12"/>
      <c r="K74" s="12">
        <v>45077</v>
      </c>
      <c r="L74" s="51">
        <v>475000</v>
      </c>
      <c r="M74" s="51">
        <v>-475000</v>
      </c>
      <c r="N74" s="67" t="s">
        <v>86</v>
      </c>
      <c r="O74" s="1" t="s">
        <v>1070</v>
      </c>
    </row>
    <row r="75" spans="1:15" ht="12.75" customHeight="1" x14ac:dyDescent="0.25">
      <c r="A75" t="s">
        <v>19</v>
      </c>
      <c r="B75" s="59">
        <v>12235</v>
      </c>
      <c r="C75" s="2" t="str">
        <f>VLOOKUP(B75,'Center Name'!$A:$B,2,FALSE)</f>
        <v>Garden State Plaza</v>
      </c>
      <c r="D75" s="6">
        <v>221212</v>
      </c>
      <c r="E75" s="47">
        <v>44309</v>
      </c>
      <c r="F75" s="1" t="s">
        <v>113</v>
      </c>
      <c r="G75" s="97">
        <v>934120</v>
      </c>
      <c r="H75" s="59" t="s">
        <v>114</v>
      </c>
      <c r="I75" s="12">
        <v>44432</v>
      </c>
      <c r="J75" s="12"/>
      <c r="K75" s="12">
        <v>45161</v>
      </c>
      <c r="L75" s="51">
        <v>448700</v>
      </c>
      <c r="M75" s="51">
        <v>-448700</v>
      </c>
      <c r="N75" s="67" t="s">
        <v>86</v>
      </c>
      <c r="O75" s="1" t="s">
        <v>1070</v>
      </c>
    </row>
    <row r="76" spans="1:15" ht="15" customHeight="1" x14ac:dyDescent="0.25">
      <c r="A76" s="1" t="s">
        <v>19</v>
      </c>
      <c r="B76" s="6">
        <v>12235</v>
      </c>
      <c r="C76" s="2" t="str">
        <f>VLOOKUP(B76,'Center Name'!$A:$B,2,FALSE)</f>
        <v>Garden State Plaza</v>
      </c>
      <c r="D76" s="6">
        <v>223086</v>
      </c>
      <c r="E76" s="47">
        <v>44561</v>
      </c>
      <c r="F76" t="s">
        <v>119</v>
      </c>
      <c r="G76" s="97">
        <v>23257</v>
      </c>
      <c r="H76" s="60">
        <v>1039</v>
      </c>
      <c r="I76" s="53">
        <v>44500</v>
      </c>
      <c r="J76" s="53"/>
      <c r="K76" s="12">
        <v>48244</v>
      </c>
      <c r="L76" s="51">
        <v>363400</v>
      </c>
      <c r="M76" s="51">
        <v>-369040</v>
      </c>
      <c r="N76" s="67" t="s">
        <v>25</v>
      </c>
      <c r="O76" s="1" t="s">
        <v>1070</v>
      </c>
    </row>
    <row r="77" spans="1:15" ht="12.75" customHeight="1" x14ac:dyDescent="0.25">
      <c r="A77" s="1" t="s">
        <v>19</v>
      </c>
      <c r="B77" s="6">
        <v>12235</v>
      </c>
      <c r="C77" s="2" t="str">
        <f>VLOOKUP(B77,'Center Name'!$A:$B,2,FALSE)</f>
        <v>Garden State Plaza</v>
      </c>
      <c r="D77" s="6">
        <v>222672</v>
      </c>
      <c r="E77" s="53">
        <v>44651</v>
      </c>
      <c r="F77" t="s">
        <v>106</v>
      </c>
      <c r="G77" s="97">
        <v>936430</v>
      </c>
      <c r="H77" s="60" t="s">
        <v>125</v>
      </c>
      <c r="I77" s="12"/>
      <c r="J77" s="12">
        <v>44562</v>
      </c>
      <c r="K77" s="12">
        <v>45107</v>
      </c>
      <c r="L77" s="51"/>
      <c r="M77" s="51">
        <v>-342100</v>
      </c>
      <c r="N77" s="67"/>
      <c r="O77" s="1" t="s">
        <v>1070</v>
      </c>
    </row>
    <row r="78" spans="1:15" ht="12.75" customHeight="1" x14ac:dyDescent="0.25">
      <c r="A78" s="1" t="s">
        <v>19</v>
      </c>
      <c r="B78" s="6">
        <v>12235</v>
      </c>
      <c r="C78" s="2" t="str">
        <f>VLOOKUP(B78,'Center Name'!$A:$B,2,FALSE)</f>
        <v>Garden State Plaza</v>
      </c>
      <c r="D78" s="6">
        <v>222865</v>
      </c>
      <c r="E78" s="53">
        <v>44505</v>
      </c>
      <c r="F78" t="s">
        <v>122</v>
      </c>
      <c r="G78" s="97">
        <v>930738</v>
      </c>
      <c r="H78" s="60" t="s">
        <v>123</v>
      </c>
      <c r="I78" s="12">
        <v>44608</v>
      </c>
      <c r="J78" s="12"/>
      <c r="K78" s="12">
        <v>45153</v>
      </c>
      <c r="L78" s="51">
        <v>911300</v>
      </c>
      <c r="M78" s="51">
        <f>-911300+303766.66+303766.66</f>
        <v>-303766.68000000011</v>
      </c>
      <c r="N78" s="67" t="s">
        <v>51</v>
      </c>
      <c r="O78" s="1" t="s">
        <v>1070</v>
      </c>
    </row>
    <row r="79" spans="1:15" ht="12.75" customHeight="1" x14ac:dyDescent="0.25">
      <c r="A79" s="1" t="s">
        <v>19</v>
      </c>
      <c r="B79" s="6">
        <v>12235</v>
      </c>
      <c r="C79" s="2" t="str">
        <f>VLOOKUP(B79,'Center Name'!$A:$B,2,FALSE)</f>
        <v>Garden State Plaza</v>
      </c>
      <c r="D79" s="6">
        <v>222924</v>
      </c>
      <c r="E79" s="47">
        <v>44505</v>
      </c>
      <c r="F79" t="s">
        <v>120</v>
      </c>
      <c r="G79" s="97">
        <v>931017</v>
      </c>
      <c r="H79" s="60" t="s">
        <v>121</v>
      </c>
      <c r="I79" s="53">
        <v>44643</v>
      </c>
      <c r="J79" s="53"/>
      <c r="K79" s="12">
        <v>45007</v>
      </c>
      <c r="L79" s="51">
        <v>814755</v>
      </c>
      <c r="M79" s="51">
        <f>-814755+271585+271585</f>
        <v>-271585</v>
      </c>
      <c r="N79" s="67" t="s">
        <v>22</v>
      </c>
      <c r="O79" s="1" t="s">
        <v>1070</v>
      </c>
    </row>
    <row r="80" spans="1:15" ht="12.75" customHeight="1" x14ac:dyDescent="0.25">
      <c r="A80" s="1" t="s">
        <v>19</v>
      </c>
      <c r="B80" s="6">
        <v>12235</v>
      </c>
      <c r="C80" s="2" t="str">
        <f>VLOOKUP(B80,'Center Name'!$A:$B,2,FALSE)</f>
        <v>Garden State Plaza</v>
      </c>
      <c r="D80" s="6">
        <v>227050</v>
      </c>
      <c r="E80" s="53">
        <v>44804</v>
      </c>
      <c r="F80" t="s">
        <v>2206</v>
      </c>
      <c r="G80" s="114">
        <v>938874</v>
      </c>
      <c r="H80" s="60" t="s">
        <v>2452</v>
      </c>
      <c r="I80" s="53"/>
      <c r="J80" s="53">
        <v>44880</v>
      </c>
      <c r="K80" s="12">
        <v>45244</v>
      </c>
      <c r="L80" s="51"/>
      <c r="M80" s="51">
        <v>-251100</v>
      </c>
      <c r="N80" s="132" t="s">
        <v>2428</v>
      </c>
      <c r="O80" s="1" t="s">
        <v>1070</v>
      </c>
    </row>
    <row r="81" spans="1:15" ht="12.75" customHeight="1" x14ac:dyDescent="0.25">
      <c r="A81" s="1" t="s">
        <v>19</v>
      </c>
      <c r="B81" s="6">
        <v>12235</v>
      </c>
      <c r="C81" s="2" t="str">
        <f>VLOOKUP(B81,'Center Name'!$A:$B,2,FALSE)</f>
        <v>Garden State Plaza</v>
      </c>
      <c r="D81" s="6">
        <v>227045</v>
      </c>
      <c r="E81" s="53">
        <v>44804</v>
      </c>
      <c r="F81" t="s">
        <v>2198</v>
      </c>
      <c r="G81" s="114">
        <v>938732</v>
      </c>
      <c r="H81" s="60">
        <v>1206</v>
      </c>
      <c r="I81" s="53"/>
      <c r="J81" s="53"/>
      <c r="K81" s="12">
        <v>1</v>
      </c>
      <c r="L81" s="51"/>
      <c r="M81" s="51">
        <v>-225000</v>
      </c>
      <c r="N81" s="132" t="s">
        <v>2428</v>
      </c>
      <c r="O81" s="1" t="s">
        <v>1072</v>
      </c>
    </row>
    <row r="82" spans="1:15" ht="12.75" customHeight="1" x14ac:dyDescent="0.25">
      <c r="A82" t="s">
        <v>19</v>
      </c>
      <c r="B82" s="59">
        <v>12235</v>
      </c>
      <c r="C82" s="2" t="str">
        <f>VLOOKUP(B82,'Center Name'!$A:$B,2,FALSE)</f>
        <v>Garden State Plaza</v>
      </c>
      <c r="D82" s="6">
        <v>221221</v>
      </c>
      <c r="E82" s="47">
        <v>44312</v>
      </c>
      <c r="F82" s="1" t="s">
        <v>115</v>
      </c>
      <c r="G82" s="97">
        <v>934939</v>
      </c>
      <c r="H82" s="59">
        <v>1204</v>
      </c>
      <c r="I82" s="12">
        <v>44372</v>
      </c>
      <c r="J82" s="12"/>
      <c r="K82" s="12">
        <v>45101</v>
      </c>
      <c r="L82" s="51">
        <v>187380</v>
      </c>
      <c r="M82" s="51">
        <v>-187380</v>
      </c>
      <c r="N82" s="67" t="s">
        <v>86</v>
      </c>
      <c r="O82" s="1" t="s">
        <v>1070</v>
      </c>
    </row>
    <row r="83" spans="1:15" ht="12.75" customHeight="1" x14ac:dyDescent="0.25">
      <c r="A83" s="1" t="s">
        <v>19</v>
      </c>
      <c r="B83" s="6">
        <v>12235</v>
      </c>
      <c r="C83" s="2" t="str">
        <f>VLOOKUP(B83,'Center Name'!$A:$B,2,FALSE)</f>
        <v>Garden State Plaza</v>
      </c>
      <c r="D83" s="6">
        <v>227051</v>
      </c>
      <c r="E83" s="53">
        <v>44804</v>
      </c>
      <c r="F83" t="s">
        <v>2208</v>
      </c>
      <c r="G83" s="114">
        <v>36063</v>
      </c>
      <c r="H83" s="60" t="s">
        <v>326</v>
      </c>
      <c r="I83" s="53"/>
      <c r="J83" s="53"/>
      <c r="K83" s="12">
        <v>1</v>
      </c>
      <c r="L83" s="51"/>
      <c r="M83" s="51">
        <v>-171450</v>
      </c>
      <c r="N83" s="132" t="s">
        <v>2428</v>
      </c>
      <c r="O83" s="1" t="s">
        <v>1072</v>
      </c>
    </row>
    <row r="84" spans="1:15" ht="12.75" customHeight="1" x14ac:dyDescent="0.25">
      <c r="A84" s="1" t="s">
        <v>19</v>
      </c>
      <c r="B84" s="6">
        <v>12235</v>
      </c>
      <c r="C84" s="2" t="str">
        <f>VLOOKUP(B84,'Center Name'!$A:$B,2,FALSE)</f>
        <v>Garden State Plaza</v>
      </c>
      <c r="D84" s="6">
        <v>223902</v>
      </c>
      <c r="E84" s="53">
        <v>44681</v>
      </c>
      <c r="F84" t="s">
        <v>126</v>
      </c>
      <c r="G84" s="97">
        <v>938018</v>
      </c>
      <c r="H84" s="60"/>
      <c r="I84" s="12"/>
      <c r="J84" s="12"/>
      <c r="K84" s="12"/>
      <c r="L84" s="51">
        <v>167140.32</v>
      </c>
      <c r="M84" s="51">
        <v>-167140.32</v>
      </c>
      <c r="N84" s="67"/>
      <c r="O84" s="1" t="s">
        <v>1072</v>
      </c>
    </row>
    <row r="85" spans="1:15" ht="12.75" customHeight="1" x14ac:dyDescent="0.25">
      <c r="A85" s="1" t="s">
        <v>19</v>
      </c>
      <c r="B85" s="6">
        <v>12235</v>
      </c>
      <c r="C85" s="2" t="str">
        <f>VLOOKUP(B85,'Center Name'!$A:$B,2,FALSE)</f>
        <v>Garden State Plaza</v>
      </c>
      <c r="D85" s="6">
        <v>227048</v>
      </c>
      <c r="E85" s="53">
        <v>44804</v>
      </c>
      <c r="F85" t="s">
        <v>2202</v>
      </c>
      <c r="G85" s="114">
        <v>934725</v>
      </c>
      <c r="H85" s="60">
        <v>2313</v>
      </c>
      <c r="I85" s="53"/>
      <c r="J85" s="53">
        <v>44824</v>
      </c>
      <c r="K85" s="12">
        <v>45188</v>
      </c>
      <c r="L85" s="51"/>
      <c r="M85" s="51">
        <v>-163900</v>
      </c>
      <c r="N85" s="132" t="s">
        <v>2428</v>
      </c>
      <c r="O85" s="1" t="s">
        <v>1069</v>
      </c>
    </row>
    <row r="86" spans="1:15" ht="12.75" customHeight="1" x14ac:dyDescent="0.25">
      <c r="A86" s="1" t="s">
        <v>19</v>
      </c>
      <c r="B86" s="6">
        <v>12235</v>
      </c>
      <c r="C86" s="2" t="str">
        <f>VLOOKUP(B86,'Center Name'!$A:$B,2,FALSE)</f>
        <v>Garden State Plaza</v>
      </c>
      <c r="D86" s="6">
        <v>227049</v>
      </c>
      <c r="E86" s="53">
        <v>44804</v>
      </c>
      <c r="F86" t="s">
        <v>2204</v>
      </c>
      <c r="G86" s="114">
        <v>24985</v>
      </c>
      <c r="H86" s="60">
        <v>1108</v>
      </c>
      <c r="I86" s="53"/>
      <c r="J86" s="53"/>
      <c r="K86" s="12">
        <v>1</v>
      </c>
      <c r="L86" s="51"/>
      <c r="M86" s="51">
        <v>-100160</v>
      </c>
      <c r="N86" s="132" t="s">
        <v>2428</v>
      </c>
      <c r="O86" s="1" t="s">
        <v>1072</v>
      </c>
    </row>
    <row r="87" spans="1:15" ht="12.75" customHeight="1" x14ac:dyDescent="0.25">
      <c r="A87" s="1" t="s">
        <v>19</v>
      </c>
      <c r="B87" s="6">
        <v>12235</v>
      </c>
      <c r="C87" s="2" t="str">
        <f>VLOOKUP(B87,'Center Name'!$A:$B,2,FALSE)</f>
        <v>Garden State Plaza</v>
      </c>
      <c r="D87" s="6">
        <v>227047</v>
      </c>
      <c r="E87" s="53">
        <v>44804</v>
      </c>
      <c r="F87" t="s">
        <v>2200</v>
      </c>
      <c r="G87" s="114">
        <v>938558</v>
      </c>
      <c r="H87" s="60">
        <v>2300</v>
      </c>
      <c r="I87" s="53"/>
      <c r="J87" s="53">
        <v>44772</v>
      </c>
      <c r="K87" s="12">
        <v>45136</v>
      </c>
      <c r="L87" s="51"/>
      <c r="M87" s="51">
        <v>-50000</v>
      </c>
      <c r="N87" s="132" t="s">
        <v>2428</v>
      </c>
      <c r="O87" s="1" t="s">
        <v>1069</v>
      </c>
    </row>
    <row r="88" spans="1:15" x14ac:dyDescent="0.25">
      <c r="A88" t="s">
        <v>19</v>
      </c>
      <c r="B88" s="59">
        <v>12235</v>
      </c>
      <c r="C88" s="2" t="str">
        <f>VLOOKUP(B88,'Center Name'!$A:$B,2,FALSE)</f>
        <v>Garden State Plaza</v>
      </c>
      <c r="D88" s="6">
        <v>214031</v>
      </c>
      <c r="E88" s="47">
        <v>43805</v>
      </c>
      <c r="F88" s="1" t="s">
        <v>111</v>
      </c>
      <c r="G88" s="97">
        <v>23608</v>
      </c>
      <c r="H88" s="59" t="s">
        <v>112</v>
      </c>
      <c r="I88" s="12">
        <v>43922</v>
      </c>
      <c r="J88" s="12"/>
      <c r="K88" s="12">
        <v>44957</v>
      </c>
      <c r="L88" s="51">
        <v>100000</v>
      </c>
      <c r="M88" s="51">
        <f>-100000+70000</f>
        <v>-30000</v>
      </c>
      <c r="N88" s="67" t="s">
        <v>59</v>
      </c>
      <c r="O88" s="1" t="s">
        <v>1070</v>
      </c>
    </row>
    <row r="89" spans="1:15" x14ac:dyDescent="0.25">
      <c r="A89" t="s">
        <v>19</v>
      </c>
      <c r="B89" s="59">
        <v>12235</v>
      </c>
      <c r="C89" s="2" t="str">
        <f>VLOOKUP(B89,'Center Name'!$A:$B,2,FALSE)</f>
        <v>Garden State Plaza</v>
      </c>
      <c r="D89" s="6">
        <v>212841</v>
      </c>
      <c r="E89" s="47">
        <v>43746</v>
      </c>
      <c r="F89" s="1" t="s">
        <v>110</v>
      </c>
      <c r="G89" s="97">
        <v>22510</v>
      </c>
      <c r="H89" s="59">
        <v>2144</v>
      </c>
      <c r="I89" s="12">
        <v>43497</v>
      </c>
      <c r="J89" s="12">
        <v>43497</v>
      </c>
      <c r="K89" s="12">
        <v>44195</v>
      </c>
      <c r="L89" s="51">
        <v>100000</v>
      </c>
      <c r="M89" s="51">
        <v>-7.2759576141834259E-12</v>
      </c>
      <c r="N89" s="67" t="s">
        <v>22</v>
      </c>
      <c r="O89" t="s">
        <v>1069</v>
      </c>
    </row>
    <row r="90" spans="1:15" x14ac:dyDescent="0.25">
      <c r="A90" t="s">
        <v>19</v>
      </c>
      <c r="B90" s="6">
        <v>13010</v>
      </c>
      <c r="C90" s="2" t="str">
        <f>VLOOKUP(B90,'Center Name'!$A:$B,2,FALSE)</f>
        <v>Garden State Plaza-Basis Adj</v>
      </c>
      <c r="D90" s="6" t="s">
        <v>74</v>
      </c>
      <c r="E90" s="53">
        <v>38322</v>
      </c>
      <c r="F90" t="s">
        <v>350</v>
      </c>
      <c r="G90" s="48" t="s">
        <v>74</v>
      </c>
      <c r="H90" s="60" t="s">
        <v>74</v>
      </c>
      <c r="I90" s="53" t="s">
        <v>74</v>
      </c>
      <c r="J90" s="53"/>
      <c r="K90" s="12" t="s">
        <v>74</v>
      </c>
      <c r="L90" s="51"/>
      <c r="M90" s="51">
        <v>29687.5</v>
      </c>
      <c r="N90" s="62" t="s">
        <v>351</v>
      </c>
      <c r="O90" s="1" t="s">
        <v>1069</v>
      </c>
    </row>
    <row r="91" spans="1:15" ht="12.6" customHeight="1" x14ac:dyDescent="0.25">
      <c r="A91" s="1" t="s">
        <v>65</v>
      </c>
      <c r="B91" s="6">
        <v>12240</v>
      </c>
      <c r="C91" s="2" t="str">
        <f>VLOOKUP(B91,'Center Name'!$A:$B,2,FALSE)</f>
        <v>Hawthorn</v>
      </c>
      <c r="D91" s="6">
        <v>145429</v>
      </c>
      <c r="E91" s="53" t="s">
        <v>72</v>
      </c>
      <c r="F91" t="s">
        <v>128</v>
      </c>
      <c r="G91" s="97">
        <v>902617</v>
      </c>
      <c r="H91" s="60">
        <v>307</v>
      </c>
      <c r="I91" s="12" t="s">
        <v>74</v>
      </c>
      <c r="J91" s="12">
        <v>41841</v>
      </c>
      <c r="K91" s="12">
        <v>42205</v>
      </c>
      <c r="L91" s="51">
        <v>0</v>
      </c>
      <c r="M91" s="51">
        <v>-15835</v>
      </c>
      <c r="N91" s="62" t="s">
        <v>95</v>
      </c>
      <c r="O91" s="1" t="s">
        <v>1069</v>
      </c>
    </row>
    <row r="92" spans="1:15" x14ac:dyDescent="0.25">
      <c r="A92" s="1" t="s">
        <v>65</v>
      </c>
      <c r="B92" s="6">
        <v>12240</v>
      </c>
      <c r="C92" s="2" t="str">
        <f>VLOOKUP(B92,'Center Name'!$A:$B,2,FALSE)</f>
        <v>Hawthorn</v>
      </c>
      <c r="D92" s="6">
        <v>136797</v>
      </c>
      <c r="E92" s="53" t="s">
        <v>72</v>
      </c>
      <c r="F92" t="s">
        <v>129</v>
      </c>
      <c r="G92" s="97">
        <v>903520</v>
      </c>
      <c r="H92" s="60">
        <v>424</v>
      </c>
      <c r="I92" s="12" t="s">
        <v>74</v>
      </c>
      <c r="J92" s="12"/>
      <c r="K92" s="12" t="s">
        <v>74</v>
      </c>
      <c r="L92" s="51">
        <v>0</v>
      </c>
      <c r="M92" s="51">
        <v>-10125</v>
      </c>
      <c r="N92" s="62" t="s">
        <v>95</v>
      </c>
      <c r="O92" s="1" t="s">
        <v>1071</v>
      </c>
    </row>
    <row r="93" spans="1:15" x14ac:dyDescent="0.25">
      <c r="A93" s="1" t="s">
        <v>65</v>
      </c>
      <c r="B93" s="6">
        <v>12240</v>
      </c>
      <c r="C93" s="2" t="str">
        <f>VLOOKUP(B93,'Center Name'!$A:$B,2,FALSE)</f>
        <v>Hawthorn</v>
      </c>
      <c r="D93" s="6">
        <v>146821</v>
      </c>
      <c r="E93" s="53" t="s">
        <v>72</v>
      </c>
      <c r="F93" t="s">
        <v>130</v>
      </c>
      <c r="G93" s="97">
        <v>909116</v>
      </c>
      <c r="H93" s="60">
        <v>623</v>
      </c>
      <c r="I93" s="12" t="s">
        <v>74</v>
      </c>
      <c r="J93" s="12">
        <v>42117</v>
      </c>
      <c r="K93" s="12">
        <v>42482</v>
      </c>
      <c r="L93" s="51">
        <v>0</v>
      </c>
      <c r="M93" s="51">
        <v>-6700</v>
      </c>
      <c r="N93" s="62" t="s">
        <v>95</v>
      </c>
      <c r="O93" t="s">
        <v>1069</v>
      </c>
    </row>
    <row r="94" spans="1:15" x14ac:dyDescent="0.25">
      <c r="A94" s="1" t="s">
        <v>65</v>
      </c>
      <c r="B94" s="6">
        <v>12247</v>
      </c>
      <c r="C94" s="2" t="str">
        <f>VLOOKUP(B94,'Center Name'!$A:$B,2,FALSE)</f>
        <v>Mainplace</v>
      </c>
      <c r="D94" s="6">
        <v>141210</v>
      </c>
      <c r="E94" s="53" t="s">
        <v>132</v>
      </c>
      <c r="F94" t="s">
        <v>133</v>
      </c>
      <c r="G94" s="97">
        <v>905219</v>
      </c>
      <c r="H94" s="60">
        <v>1180</v>
      </c>
      <c r="I94" s="53">
        <v>41991</v>
      </c>
      <c r="J94" s="53"/>
      <c r="K94" s="12">
        <v>42356</v>
      </c>
      <c r="L94" s="51">
        <v>0</v>
      </c>
      <c r="M94" s="51">
        <v>-238500</v>
      </c>
      <c r="N94" s="62" t="s">
        <v>95</v>
      </c>
      <c r="O94" s="1" t="s">
        <v>1073</v>
      </c>
    </row>
    <row r="95" spans="1:15" x14ac:dyDescent="0.25">
      <c r="A95" s="1" t="s">
        <v>65</v>
      </c>
      <c r="B95" s="6">
        <v>12247</v>
      </c>
      <c r="C95" s="2" t="str">
        <f>VLOOKUP(B95,'Center Name'!$A:$B,2,FALSE)</f>
        <v>Mainplace</v>
      </c>
      <c r="D95" s="6">
        <v>54233</v>
      </c>
      <c r="E95" s="53">
        <v>39141</v>
      </c>
      <c r="F95" t="s">
        <v>80</v>
      </c>
      <c r="G95" s="97">
        <v>241242</v>
      </c>
      <c r="H95" s="60" t="s">
        <v>134</v>
      </c>
      <c r="I95" s="53">
        <v>39114</v>
      </c>
      <c r="J95" s="53"/>
      <c r="K95" s="12">
        <v>43496</v>
      </c>
      <c r="L95" s="51">
        <v>0</v>
      </c>
      <c r="M95" s="51">
        <v>-200000</v>
      </c>
      <c r="N95" s="68" t="s">
        <v>135</v>
      </c>
      <c r="O95" t="s">
        <v>1072</v>
      </c>
    </row>
    <row r="96" spans="1:15" x14ac:dyDescent="0.25">
      <c r="A96" s="1" t="s">
        <v>65</v>
      </c>
      <c r="B96" s="6">
        <v>12247</v>
      </c>
      <c r="C96" s="2" t="str">
        <f>VLOOKUP(B96,'Center Name'!$A:$B,2,FALSE)</f>
        <v>Mainplace</v>
      </c>
      <c r="D96" s="6">
        <v>130349</v>
      </c>
      <c r="E96" s="53">
        <v>41726</v>
      </c>
      <c r="F96" t="s">
        <v>136</v>
      </c>
      <c r="G96" s="97">
        <v>86167</v>
      </c>
      <c r="H96" s="60">
        <v>132</v>
      </c>
      <c r="I96" s="53">
        <v>40940</v>
      </c>
      <c r="J96" s="53"/>
      <c r="K96" s="12">
        <v>44592</v>
      </c>
      <c r="L96" s="51">
        <v>0</v>
      </c>
      <c r="M96" s="51">
        <v>-30000</v>
      </c>
      <c r="N96" s="68" t="s">
        <v>135</v>
      </c>
      <c r="O96" s="1" t="s">
        <v>1073</v>
      </c>
    </row>
    <row r="97" spans="1:15" x14ac:dyDescent="0.25">
      <c r="A97" s="1" t="s">
        <v>65</v>
      </c>
      <c r="B97" s="6">
        <v>12247</v>
      </c>
      <c r="C97" s="2" t="str">
        <f>VLOOKUP(B97,'Center Name'!$A:$B,2,FALSE)</f>
        <v>Mainplace</v>
      </c>
      <c r="D97" s="6">
        <v>142867</v>
      </c>
      <c r="E97" s="53" t="s">
        <v>72</v>
      </c>
      <c r="F97" t="s">
        <v>137</v>
      </c>
      <c r="G97" s="97">
        <v>86869</v>
      </c>
      <c r="H97" s="60">
        <v>603</v>
      </c>
      <c r="I97" s="53"/>
      <c r="J97" s="53"/>
      <c r="K97" s="12" t="s">
        <v>74</v>
      </c>
      <c r="L97" s="51">
        <v>0</v>
      </c>
      <c r="M97" s="51">
        <v>-16936</v>
      </c>
      <c r="N97" s="68" t="s">
        <v>75</v>
      </c>
      <c r="O97" s="1" t="s">
        <v>1072</v>
      </c>
    </row>
    <row r="98" spans="1:15" x14ac:dyDescent="0.25">
      <c r="A98" s="1" t="s">
        <v>65</v>
      </c>
      <c r="B98" s="6">
        <v>12247</v>
      </c>
      <c r="C98" s="2" t="str">
        <f>VLOOKUP(B98,'Center Name'!$A:$B,2,FALSE)</f>
        <v>Mainplace</v>
      </c>
      <c r="D98" s="6">
        <v>142862</v>
      </c>
      <c r="E98" s="53" t="s">
        <v>72</v>
      </c>
      <c r="F98" t="s">
        <v>138</v>
      </c>
      <c r="G98" s="69">
        <v>910484</v>
      </c>
      <c r="H98" s="60">
        <v>412</v>
      </c>
      <c r="I98" s="12"/>
      <c r="J98" s="12"/>
      <c r="K98" s="12" t="s">
        <v>74</v>
      </c>
      <c r="L98" s="51">
        <v>0</v>
      </c>
      <c r="M98" s="51">
        <v>-15000</v>
      </c>
      <c r="N98" s="68" t="s">
        <v>75</v>
      </c>
      <c r="O98" s="1" t="s">
        <v>1071</v>
      </c>
    </row>
    <row r="99" spans="1:15" x14ac:dyDescent="0.25">
      <c r="A99" t="s">
        <v>65</v>
      </c>
      <c r="B99" s="6">
        <v>12247</v>
      </c>
      <c r="C99" s="2" t="str">
        <f>VLOOKUP(B99,'Center Name'!$A:$B,2,FALSE)</f>
        <v>Mainplace</v>
      </c>
      <c r="D99" s="6">
        <v>141160</v>
      </c>
      <c r="E99" s="53">
        <v>42094</v>
      </c>
      <c r="F99" t="s">
        <v>139</v>
      </c>
      <c r="G99" s="97">
        <v>905986</v>
      </c>
      <c r="H99" s="60">
        <v>9060</v>
      </c>
      <c r="I99" s="12">
        <v>42021</v>
      </c>
      <c r="J99" s="12">
        <v>42021</v>
      </c>
      <c r="K99" s="12">
        <v>42385</v>
      </c>
      <c r="L99" s="51">
        <v>0</v>
      </c>
      <c r="M99" s="51">
        <v>-10000</v>
      </c>
      <c r="N99" s="62" t="s">
        <v>95</v>
      </c>
      <c r="O99" s="1" t="s">
        <v>1069</v>
      </c>
    </row>
    <row r="100" spans="1:15" x14ac:dyDescent="0.25">
      <c r="A100" t="s">
        <v>65</v>
      </c>
      <c r="B100" s="6">
        <v>12247</v>
      </c>
      <c r="C100" s="2" t="str">
        <f>VLOOKUP(B100,'Center Name'!$A:$B,2,FALSE)</f>
        <v>Mainplace</v>
      </c>
      <c r="D100" s="6">
        <v>136894</v>
      </c>
      <c r="E100" s="53">
        <v>42243</v>
      </c>
      <c r="F100" t="s">
        <v>140</v>
      </c>
      <c r="G100" s="97">
        <v>910977</v>
      </c>
      <c r="H100" s="60">
        <v>9040</v>
      </c>
      <c r="I100" s="12">
        <v>42186</v>
      </c>
      <c r="J100" s="12"/>
      <c r="K100" s="12">
        <v>43281</v>
      </c>
      <c r="L100" s="51">
        <v>0</v>
      </c>
      <c r="M100" s="51">
        <v>-10000</v>
      </c>
      <c r="N100" s="68" t="s">
        <v>135</v>
      </c>
      <c r="O100" s="1" t="s">
        <v>1071</v>
      </c>
    </row>
    <row r="101" spans="1:15" x14ac:dyDescent="0.25">
      <c r="A101" t="s">
        <v>65</v>
      </c>
      <c r="B101" s="6">
        <v>12247</v>
      </c>
      <c r="C101" s="2" t="str">
        <f>VLOOKUP(B101,'Center Name'!$A:$B,2,FALSE)</f>
        <v>Mainplace</v>
      </c>
      <c r="D101" s="6">
        <v>102120</v>
      </c>
      <c r="E101" s="53">
        <v>41851</v>
      </c>
      <c r="F101" t="s">
        <v>141</v>
      </c>
      <c r="G101" s="97">
        <v>62427</v>
      </c>
      <c r="H101" s="60">
        <v>9210</v>
      </c>
      <c r="I101" s="12">
        <v>41640</v>
      </c>
      <c r="J101" s="12">
        <v>40983</v>
      </c>
      <c r="K101" s="12">
        <v>41347</v>
      </c>
      <c r="L101" s="51">
        <v>0</v>
      </c>
      <c r="M101" s="51">
        <v>-4092.16</v>
      </c>
      <c r="N101" s="62" t="s">
        <v>95</v>
      </c>
      <c r="O101" s="1" t="s">
        <v>1069</v>
      </c>
    </row>
    <row r="102" spans="1:15" x14ac:dyDescent="0.25">
      <c r="A102" t="s">
        <v>19</v>
      </c>
      <c r="B102" s="6">
        <v>12253</v>
      </c>
      <c r="C102" s="2" t="str">
        <f>VLOOKUP(B102,'Center Name'!$A:$B,2,FALSE)</f>
        <v>Mission Valley</v>
      </c>
      <c r="D102" s="6">
        <v>221216</v>
      </c>
      <c r="E102" s="47">
        <v>44313</v>
      </c>
      <c r="F102" s="1" t="s">
        <v>146</v>
      </c>
      <c r="G102" s="97">
        <v>934805</v>
      </c>
      <c r="H102" s="54">
        <v>206</v>
      </c>
      <c r="I102" s="50">
        <v>44423</v>
      </c>
      <c r="J102" s="50"/>
      <c r="K102" s="50">
        <v>45152</v>
      </c>
      <c r="L102" s="51">
        <v>995900</v>
      </c>
      <c r="M102" s="51">
        <v>-497950</v>
      </c>
      <c r="N102" s="52" t="s">
        <v>147</v>
      </c>
      <c r="O102" s="1" t="s">
        <v>1070</v>
      </c>
    </row>
    <row r="103" spans="1:15" ht="26.25" x14ac:dyDescent="0.25">
      <c r="A103" t="s">
        <v>19</v>
      </c>
      <c r="B103" s="6">
        <v>12253</v>
      </c>
      <c r="C103" s="2" t="str">
        <f>VLOOKUP(B103,'Center Name'!$A:$B,2,FALSE)</f>
        <v>Mission Valley</v>
      </c>
      <c r="D103" s="6">
        <v>212842</v>
      </c>
      <c r="E103" s="47">
        <v>43746</v>
      </c>
      <c r="F103" t="s">
        <v>145</v>
      </c>
      <c r="G103" s="97" t="s">
        <v>2454</v>
      </c>
      <c r="H103" s="54">
        <v>9005</v>
      </c>
      <c r="I103" s="50">
        <v>43556</v>
      </c>
      <c r="J103" s="50">
        <v>41136</v>
      </c>
      <c r="K103" s="50">
        <v>41500</v>
      </c>
      <c r="L103" s="51">
        <v>5000</v>
      </c>
      <c r="M103" s="51">
        <v>-5000</v>
      </c>
      <c r="N103" s="52" t="s">
        <v>2181</v>
      </c>
      <c r="O103" s="1" t="s">
        <v>1069</v>
      </c>
    </row>
    <row r="104" spans="1:15" x14ac:dyDescent="0.25">
      <c r="A104" t="s">
        <v>19</v>
      </c>
      <c r="B104" s="6">
        <v>12254</v>
      </c>
      <c r="C104" s="2" t="str">
        <f>VLOOKUP(B104,'Center Name'!$A:$B,2,FALSE)</f>
        <v>Mission Valley West</v>
      </c>
      <c r="D104" s="6">
        <v>222656</v>
      </c>
      <c r="E104" s="47">
        <v>44500</v>
      </c>
      <c r="F104" s="1" t="s">
        <v>133</v>
      </c>
      <c r="G104" s="97">
        <v>929536</v>
      </c>
      <c r="H104" s="54">
        <v>1013</v>
      </c>
      <c r="I104" s="50">
        <v>43770</v>
      </c>
      <c r="J104" s="50">
        <v>43770</v>
      </c>
      <c r="K104" s="50">
        <v>44136</v>
      </c>
      <c r="L104" s="51">
        <v>270000</v>
      </c>
      <c r="M104" s="51">
        <v>-270000</v>
      </c>
      <c r="N104" s="52" t="s">
        <v>149</v>
      </c>
      <c r="O104" s="1" t="s">
        <v>1069</v>
      </c>
    </row>
    <row r="105" spans="1:15" x14ac:dyDescent="0.25">
      <c r="A105" t="s">
        <v>19</v>
      </c>
      <c r="B105" s="6">
        <v>12255</v>
      </c>
      <c r="C105" s="2" t="str">
        <f>VLOOKUP(B105,'Center Name'!$A:$B,2,FALSE)</f>
        <v>Montgomery</v>
      </c>
      <c r="D105" s="6">
        <v>224246</v>
      </c>
      <c r="E105" s="53">
        <v>44742</v>
      </c>
      <c r="F105" t="s">
        <v>2027</v>
      </c>
      <c r="G105" s="114">
        <v>931492</v>
      </c>
      <c r="H105" s="60">
        <v>1520</v>
      </c>
      <c r="I105" s="53">
        <v>43879</v>
      </c>
      <c r="J105" s="53"/>
      <c r="K105" s="12">
        <v>1</v>
      </c>
      <c r="L105" s="51"/>
      <c r="M105" s="51">
        <v>-300000</v>
      </c>
      <c r="N105" s="52" t="s">
        <v>2431</v>
      </c>
      <c r="O105" s="1" t="s">
        <v>1073</v>
      </c>
    </row>
    <row r="106" spans="1:15" x14ac:dyDescent="0.25">
      <c r="A106" s="1" t="s">
        <v>19</v>
      </c>
      <c r="B106" s="6">
        <v>12255</v>
      </c>
      <c r="C106" s="2" t="str">
        <f>VLOOKUP(B106,'Center Name'!$A:$B,2,FALSE)</f>
        <v>Montgomery</v>
      </c>
      <c r="D106" s="6">
        <v>227052</v>
      </c>
      <c r="E106" s="53">
        <v>44804</v>
      </c>
      <c r="F106" t="s">
        <v>2225</v>
      </c>
      <c r="G106" s="114">
        <v>938404</v>
      </c>
      <c r="H106" s="60">
        <v>3000</v>
      </c>
      <c r="I106" s="7">
        <v>44622</v>
      </c>
      <c r="J106" s="53"/>
      <c r="K106" s="12">
        <v>1</v>
      </c>
      <c r="L106" s="51"/>
      <c r="M106" s="51">
        <v>-250000</v>
      </c>
      <c r="N106" s="52" t="s">
        <v>2431</v>
      </c>
      <c r="O106" s="1" t="s">
        <v>1071</v>
      </c>
    </row>
    <row r="107" spans="1:15" ht="26.25" x14ac:dyDescent="0.25">
      <c r="A107" t="s">
        <v>19</v>
      </c>
      <c r="B107" s="6">
        <v>12255</v>
      </c>
      <c r="C107" s="2" t="str">
        <f>VLOOKUP(B107,'Center Name'!$A:$B,2,FALSE)</f>
        <v>Montgomery</v>
      </c>
      <c r="D107" s="6">
        <v>221756</v>
      </c>
      <c r="E107" s="47">
        <v>44377</v>
      </c>
      <c r="F107" s="1" t="s">
        <v>151</v>
      </c>
      <c r="G107" s="97">
        <v>931682</v>
      </c>
      <c r="H107" s="54">
        <v>2464</v>
      </c>
      <c r="I107" s="50">
        <v>44044</v>
      </c>
      <c r="J107" s="50">
        <v>44044</v>
      </c>
      <c r="K107" s="50">
        <v>44408</v>
      </c>
      <c r="L107" s="51">
        <v>205000</v>
      </c>
      <c r="M107" s="51">
        <v>-205000</v>
      </c>
      <c r="N107" s="52" t="s">
        <v>2433</v>
      </c>
      <c r="O107" s="1" t="s">
        <v>1069</v>
      </c>
    </row>
    <row r="108" spans="1:15" x14ac:dyDescent="0.25">
      <c r="A108" t="s">
        <v>19</v>
      </c>
      <c r="B108" s="6">
        <v>12255</v>
      </c>
      <c r="C108" s="2" t="str">
        <f>VLOOKUP(B108,'Center Name'!$A:$B,2,FALSE)</f>
        <v>Montgomery</v>
      </c>
      <c r="D108" s="6">
        <v>224247</v>
      </c>
      <c r="E108" s="53">
        <v>44742</v>
      </c>
      <c r="F108" t="s">
        <v>2029</v>
      </c>
      <c r="G108" s="114">
        <v>938788</v>
      </c>
      <c r="H108" s="60">
        <v>1510</v>
      </c>
      <c r="I108" s="53">
        <v>44657</v>
      </c>
      <c r="J108" s="53"/>
      <c r="K108" s="12">
        <v>45041</v>
      </c>
      <c r="L108" s="51"/>
      <c r="M108" s="51">
        <v>-160000</v>
      </c>
      <c r="N108" s="1" t="s">
        <v>1070</v>
      </c>
      <c r="O108" s="1" t="s">
        <v>1070</v>
      </c>
    </row>
    <row r="109" spans="1:15" x14ac:dyDescent="0.25">
      <c r="A109" s="1" t="s">
        <v>19</v>
      </c>
      <c r="B109" s="6">
        <v>12255</v>
      </c>
      <c r="C109" s="2" t="str">
        <f>VLOOKUP(B109,'Center Name'!$A:$B,2,FALSE)</f>
        <v>Montgomery</v>
      </c>
      <c r="D109" s="6">
        <v>227054</v>
      </c>
      <c r="E109" s="53">
        <v>44804</v>
      </c>
      <c r="F109" t="s">
        <v>2229</v>
      </c>
      <c r="G109" s="114">
        <v>938789</v>
      </c>
      <c r="H109" s="60">
        <v>1050</v>
      </c>
      <c r="I109" s="53">
        <v>44854</v>
      </c>
      <c r="J109" s="53"/>
      <c r="K109" s="12">
        <v>45584</v>
      </c>
      <c r="L109" s="51"/>
      <c r="M109" s="51">
        <v>-99000</v>
      </c>
      <c r="N109" s="1" t="s">
        <v>1070</v>
      </c>
      <c r="O109" s="1" t="s">
        <v>1070</v>
      </c>
    </row>
    <row r="110" spans="1:15" x14ac:dyDescent="0.25">
      <c r="A110" t="s">
        <v>19</v>
      </c>
      <c r="B110" s="6">
        <v>12255</v>
      </c>
      <c r="C110" s="2" t="str">
        <f>VLOOKUP(B110,'Center Name'!$A:$B,2,FALSE)</f>
        <v>Montgomery</v>
      </c>
      <c r="D110" s="6">
        <v>224144</v>
      </c>
      <c r="E110" s="53">
        <v>44742</v>
      </c>
      <c r="F110" t="s">
        <v>2025</v>
      </c>
      <c r="G110" s="114">
        <v>53683</v>
      </c>
      <c r="H110" s="60" t="s">
        <v>2429</v>
      </c>
      <c r="I110" s="53">
        <v>40644</v>
      </c>
      <c r="J110" s="53">
        <v>40644</v>
      </c>
      <c r="K110" s="12">
        <v>41820</v>
      </c>
      <c r="L110" s="51"/>
      <c r="M110" s="51">
        <v>-50000</v>
      </c>
      <c r="N110" s="52" t="s">
        <v>2448</v>
      </c>
      <c r="O110" s="1" t="s">
        <v>1069</v>
      </c>
    </row>
    <row r="111" spans="1:15" x14ac:dyDescent="0.25">
      <c r="A111" s="1" t="s">
        <v>19</v>
      </c>
      <c r="B111" s="6">
        <v>12255</v>
      </c>
      <c r="C111" s="2" t="str">
        <f>VLOOKUP(B111,'Center Name'!$A:$B,2,FALSE)</f>
        <v>Montgomery</v>
      </c>
      <c r="D111" s="6">
        <v>227053</v>
      </c>
      <c r="E111" s="53">
        <v>44804</v>
      </c>
      <c r="F111" t="s">
        <v>2227</v>
      </c>
      <c r="G111" s="114">
        <v>940188</v>
      </c>
      <c r="H111" s="60">
        <v>10315</v>
      </c>
      <c r="I111" s="53">
        <v>44835</v>
      </c>
      <c r="J111" s="53"/>
      <c r="K111" s="12">
        <v>1</v>
      </c>
      <c r="L111" s="51"/>
      <c r="M111" s="51">
        <v>-35940</v>
      </c>
      <c r="N111" s="52" t="s">
        <v>2431</v>
      </c>
      <c r="O111" s="1" t="s">
        <v>1073</v>
      </c>
    </row>
    <row r="112" spans="1:15" x14ac:dyDescent="0.25">
      <c r="A112" t="s">
        <v>19</v>
      </c>
      <c r="B112" s="6">
        <v>12263</v>
      </c>
      <c r="C112" s="2" t="str">
        <f>VLOOKUP(B112,'Center Name'!$A:$B,2,FALSE)</f>
        <v>North County</v>
      </c>
      <c r="D112" s="6">
        <v>221191</v>
      </c>
      <c r="E112" s="47">
        <v>44377</v>
      </c>
      <c r="F112" s="1" t="s">
        <v>156</v>
      </c>
      <c r="G112" s="97">
        <v>934342</v>
      </c>
      <c r="H112" s="60">
        <v>461</v>
      </c>
      <c r="I112" s="53">
        <v>44325</v>
      </c>
      <c r="J112" s="53"/>
      <c r="K112" s="12">
        <v>44873</v>
      </c>
      <c r="L112" s="51">
        <v>194310</v>
      </c>
      <c r="M112" s="51">
        <v>-194310</v>
      </c>
      <c r="N112" s="58" t="s">
        <v>51</v>
      </c>
      <c r="O112" s="1" t="s">
        <v>1070</v>
      </c>
    </row>
    <row r="113" spans="1:15" x14ac:dyDescent="0.25">
      <c r="A113" t="s">
        <v>19</v>
      </c>
      <c r="B113" s="6">
        <v>12263</v>
      </c>
      <c r="C113" s="2" t="str">
        <f>VLOOKUP(B113,'Center Name'!$A:$B,2,FALSE)</f>
        <v>North County</v>
      </c>
      <c r="D113" s="6">
        <v>226046</v>
      </c>
      <c r="E113" s="53">
        <v>44769</v>
      </c>
      <c r="F113" t="s">
        <v>2144</v>
      </c>
      <c r="G113" s="114">
        <v>62780</v>
      </c>
      <c r="H113" s="60" t="s">
        <v>74</v>
      </c>
      <c r="I113" s="53"/>
      <c r="J113" s="53">
        <v>41032</v>
      </c>
      <c r="K113" s="12">
        <v>42154</v>
      </c>
      <c r="L113" s="51"/>
      <c r="M113" s="51">
        <v>-50000</v>
      </c>
      <c r="N113" s="52" t="s">
        <v>2180</v>
      </c>
      <c r="O113" s="1" t="s">
        <v>1069</v>
      </c>
    </row>
    <row r="114" spans="1:15" ht="12.75" customHeight="1" x14ac:dyDescent="0.25">
      <c r="A114" t="s">
        <v>19</v>
      </c>
      <c r="B114" s="6">
        <v>12263</v>
      </c>
      <c r="C114" s="2" t="str">
        <f>VLOOKUP(B114,'Center Name'!$A:$B,2,FALSE)</f>
        <v>North County</v>
      </c>
      <c r="D114" s="6">
        <v>220090</v>
      </c>
      <c r="E114" s="47">
        <v>44279</v>
      </c>
      <c r="F114" s="1" t="s">
        <v>154</v>
      </c>
      <c r="G114" s="97">
        <v>925561</v>
      </c>
      <c r="H114" s="60">
        <v>257</v>
      </c>
      <c r="I114" s="53">
        <v>44027</v>
      </c>
      <c r="J114" s="53">
        <v>44027</v>
      </c>
      <c r="K114" s="12">
        <v>44391</v>
      </c>
      <c r="L114" s="51">
        <v>65000</v>
      </c>
      <c r="M114" s="51">
        <f>64724.19-65000</f>
        <v>-275.80999999999767</v>
      </c>
      <c r="N114" s="58" t="s">
        <v>155</v>
      </c>
      <c r="O114" s="1" t="s">
        <v>1069</v>
      </c>
    </row>
    <row r="115" spans="1:15" ht="12.75" customHeight="1" x14ac:dyDescent="0.25">
      <c r="A115" t="s">
        <v>19</v>
      </c>
      <c r="B115" s="6">
        <v>12266</v>
      </c>
      <c r="C115" s="2" t="str">
        <f>VLOOKUP(B115,'Center Name'!$A:$B,2,FALSE)</f>
        <v>Oakridge</v>
      </c>
      <c r="D115" s="6">
        <v>223141</v>
      </c>
      <c r="E115" s="53">
        <v>44592</v>
      </c>
      <c r="F115" s="1" t="s">
        <v>146</v>
      </c>
      <c r="G115" s="97">
        <v>937586</v>
      </c>
      <c r="H115" s="59" t="s">
        <v>172</v>
      </c>
      <c r="I115" s="12">
        <v>44861</v>
      </c>
      <c r="J115" s="12"/>
      <c r="K115" s="12">
        <v>45225</v>
      </c>
      <c r="L115" s="51">
        <v>478940.28</v>
      </c>
      <c r="M115" s="51">
        <v>-478940.28</v>
      </c>
      <c r="N115" s="52"/>
      <c r="O115" t="s">
        <v>1070</v>
      </c>
    </row>
    <row r="116" spans="1:15" ht="12.75" customHeight="1" x14ac:dyDescent="0.25">
      <c r="A116" t="s">
        <v>19</v>
      </c>
      <c r="B116" s="6">
        <v>12266</v>
      </c>
      <c r="C116" s="2" t="str">
        <f>VLOOKUP(B116,'Center Name'!$A:$B,2,FALSE)</f>
        <v>Oakridge</v>
      </c>
      <c r="D116" s="6">
        <v>223552</v>
      </c>
      <c r="E116" s="53">
        <v>44592</v>
      </c>
      <c r="F116" s="1" t="s">
        <v>173</v>
      </c>
      <c r="G116" s="97">
        <v>936188</v>
      </c>
      <c r="H116" s="59" t="s">
        <v>68</v>
      </c>
      <c r="I116" s="12">
        <v>44743</v>
      </c>
      <c r="J116" s="12"/>
      <c r="K116" s="12">
        <v>45138</v>
      </c>
      <c r="L116" s="51">
        <v>525000</v>
      </c>
      <c r="M116" s="51">
        <v>-350000</v>
      </c>
      <c r="N116" s="52"/>
      <c r="O116" s="1" t="s">
        <v>1070</v>
      </c>
    </row>
    <row r="117" spans="1:15" customFormat="1" x14ac:dyDescent="0.25">
      <c r="A117" s="1" t="s">
        <v>19</v>
      </c>
      <c r="B117" s="6">
        <v>12266</v>
      </c>
      <c r="C117" s="2" t="str">
        <f>VLOOKUP(B117,'Center Name'!$A:$B,2,FALSE)</f>
        <v>Oakridge</v>
      </c>
      <c r="D117" s="6">
        <v>227055</v>
      </c>
      <c r="E117" s="53">
        <v>44804</v>
      </c>
      <c r="F117" t="s">
        <v>2398</v>
      </c>
      <c r="G117" s="114">
        <v>938315</v>
      </c>
      <c r="H117" s="60" t="s">
        <v>2449</v>
      </c>
      <c r="I117" s="53">
        <v>44872</v>
      </c>
      <c r="J117" s="53"/>
      <c r="K117" s="12">
        <v>45236</v>
      </c>
      <c r="L117" s="51"/>
      <c r="M117" s="51">
        <v>-200000</v>
      </c>
      <c r="N117" s="132" t="s">
        <v>2428</v>
      </c>
      <c r="O117" s="1" t="s">
        <v>1070</v>
      </c>
    </row>
    <row r="118" spans="1:15" customFormat="1" x14ac:dyDescent="0.25">
      <c r="A118" s="1" t="s">
        <v>19</v>
      </c>
      <c r="B118" s="6">
        <v>12266</v>
      </c>
      <c r="C118" s="2" t="str">
        <f>VLOOKUP(B118,'Center Name'!$A:$B,2,FALSE)</f>
        <v>Oakridge</v>
      </c>
      <c r="D118" s="6">
        <v>227056</v>
      </c>
      <c r="E118" s="53">
        <v>44804</v>
      </c>
      <c r="F118" t="s">
        <v>2400</v>
      </c>
      <c r="G118" s="114">
        <v>938830</v>
      </c>
      <c r="H118" s="60" t="s">
        <v>2450</v>
      </c>
      <c r="I118" s="53">
        <v>44795</v>
      </c>
      <c r="J118" s="53">
        <v>44795</v>
      </c>
      <c r="K118" s="12">
        <v>45159</v>
      </c>
      <c r="L118" s="51"/>
      <c r="M118" s="51">
        <v>-184130</v>
      </c>
      <c r="N118" s="132" t="s">
        <v>2428</v>
      </c>
      <c r="O118" s="1" t="s">
        <v>1070</v>
      </c>
    </row>
    <row r="119" spans="1:15" customFormat="1" x14ac:dyDescent="0.25">
      <c r="A119" t="s">
        <v>19</v>
      </c>
      <c r="B119" s="6">
        <v>12266</v>
      </c>
      <c r="C119" s="2" t="str">
        <f>VLOOKUP(B119,'Center Name'!$A:$B,2,FALSE)</f>
        <v>Oakridge</v>
      </c>
      <c r="D119" s="6">
        <v>221641</v>
      </c>
      <c r="E119" s="53">
        <v>44347</v>
      </c>
      <c r="F119" s="1" t="s">
        <v>165</v>
      </c>
      <c r="G119" s="97">
        <v>935003</v>
      </c>
      <c r="H119" s="59">
        <v>1003</v>
      </c>
      <c r="I119" s="12">
        <v>44621</v>
      </c>
      <c r="J119" s="12"/>
      <c r="K119" s="12">
        <v>44985</v>
      </c>
      <c r="L119" s="51">
        <v>145000</v>
      </c>
      <c r="M119" s="51">
        <v>-145000</v>
      </c>
      <c r="N119" s="52" t="s">
        <v>22</v>
      </c>
      <c r="O119" s="1" t="s">
        <v>1070</v>
      </c>
    </row>
    <row r="120" spans="1:15" x14ac:dyDescent="0.25">
      <c r="A120" t="s">
        <v>19</v>
      </c>
      <c r="B120" s="6">
        <v>12266</v>
      </c>
      <c r="C120" s="2" t="str">
        <f>VLOOKUP(B120,'Center Name'!$A:$B,2,FALSE)</f>
        <v>Oakridge</v>
      </c>
      <c r="D120" s="6">
        <v>222687</v>
      </c>
      <c r="E120" s="53">
        <v>44500</v>
      </c>
      <c r="F120" s="1" t="s">
        <v>168</v>
      </c>
      <c r="G120" s="97">
        <v>930567</v>
      </c>
      <c r="H120" s="59" t="s">
        <v>169</v>
      </c>
      <c r="I120" s="12">
        <v>44275</v>
      </c>
      <c r="J120" s="12">
        <v>44275</v>
      </c>
      <c r="K120" s="12">
        <v>44639</v>
      </c>
      <c r="L120" s="51">
        <v>100000</v>
      </c>
      <c r="M120" s="51">
        <v>-100000</v>
      </c>
      <c r="N120" s="52" t="s">
        <v>22</v>
      </c>
      <c r="O120" s="1" t="s">
        <v>1069</v>
      </c>
    </row>
    <row r="121" spans="1:15" x14ac:dyDescent="0.25">
      <c r="A121" t="s">
        <v>19</v>
      </c>
      <c r="B121" s="6">
        <v>12266</v>
      </c>
      <c r="C121" s="2" t="str">
        <f>VLOOKUP(B121,'Center Name'!$A:$B,2,FALSE)</f>
        <v>Oakridge</v>
      </c>
      <c r="D121" s="6">
        <v>221907</v>
      </c>
      <c r="E121" s="47">
        <v>44408</v>
      </c>
      <c r="F121" s="1" t="s">
        <v>163</v>
      </c>
      <c r="G121" s="97">
        <v>935708</v>
      </c>
      <c r="H121" s="59" t="s">
        <v>164</v>
      </c>
      <c r="I121" s="12">
        <v>44593</v>
      </c>
      <c r="J121" s="12"/>
      <c r="K121" s="12">
        <v>44957</v>
      </c>
      <c r="L121" s="51">
        <v>50000</v>
      </c>
      <c r="M121" s="51">
        <f>-L121</f>
        <v>-50000</v>
      </c>
      <c r="N121" s="52" t="s">
        <v>22</v>
      </c>
      <c r="O121" s="1" t="s">
        <v>1070</v>
      </c>
    </row>
    <row r="122" spans="1:15" x14ac:dyDescent="0.25">
      <c r="A122" t="s">
        <v>19</v>
      </c>
      <c r="B122" s="6">
        <v>12266</v>
      </c>
      <c r="C122" s="2" t="str">
        <f>VLOOKUP(B122,'Center Name'!$A:$B,2,FALSE)</f>
        <v>Oakridge</v>
      </c>
      <c r="D122" s="6">
        <v>222670</v>
      </c>
      <c r="E122" s="53">
        <v>44500</v>
      </c>
      <c r="F122" s="1" t="s">
        <v>166</v>
      </c>
      <c r="G122" s="97">
        <v>936432</v>
      </c>
      <c r="H122" s="59" t="s">
        <v>167</v>
      </c>
      <c r="I122" s="12">
        <v>44652</v>
      </c>
      <c r="J122" s="12"/>
      <c r="K122" s="12">
        <v>45016</v>
      </c>
      <c r="L122" s="51">
        <v>46000</v>
      </c>
      <c r="M122" s="51">
        <v>-46000</v>
      </c>
      <c r="N122" s="52" t="s">
        <v>22</v>
      </c>
      <c r="O122" s="1" t="s">
        <v>1070</v>
      </c>
    </row>
    <row r="123" spans="1:15" x14ac:dyDescent="0.25">
      <c r="A123" t="s">
        <v>19</v>
      </c>
      <c r="B123" s="6">
        <v>12266</v>
      </c>
      <c r="C123" s="2" t="str">
        <f>VLOOKUP(B123,'Center Name'!$A:$B,2,FALSE)</f>
        <v>Oakridge</v>
      </c>
      <c r="D123" s="6">
        <v>223138</v>
      </c>
      <c r="E123" s="53">
        <v>44592</v>
      </c>
      <c r="F123" s="1" t="s">
        <v>170</v>
      </c>
      <c r="G123" s="97">
        <v>934759</v>
      </c>
      <c r="H123" s="59" t="s">
        <v>171</v>
      </c>
      <c r="I123" s="12">
        <v>44515</v>
      </c>
      <c r="J123" s="12"/>
      <c r="K123" s="12">
        <v>44879</v>
      </c>
      <c r="L123" s="51">
        <v>40000</v>
      </c>
      <c r="M123" s="51">
        <v>-40000</v>
      </c>
      <c r="N123" s="62" t="s">
        <v>2451</v>
      </c>
      <c r="O123" s="1" t="s">
        <v>1070</v>
      </c>
    </row>
    <row r="124" spans="1:15" x14ac:dyDescent="0.25">
      <c r="A124" t="s">
        <v>19</v>
      </c>
      <c r="B124" s="6">
        <v>12266</v>
      </c>
      <c r="C124" s="2" t="str">
        <f>VLOOKUP(B124,'Center Name'!$A:$B,2,FALSE)</f>
        <v>Oakridge</v>
      </c>
      <c r="D124" s="6">
        <v>220737</v>
      </c>
      <c r="E124" s="47">
        <v>44286</v>
      </c>
      <c r="F124" s="1" t="s">
        <v>160</v>
      </c>
      <c r="G124" s="97">
        <v>931619</v>
      </c>
      <c r="H124" s="60" t="s">
        <v>161</v>
      </c>
      <c r="I124" s="53">
        <v>44136</v>
      </c>
      <c r="J124" s="53"/>
      <c r="K124" s="12">
        <v>44499</v>
      </c>
      <c r="L124" s="51">
        <v>25000</v>
      </c>
      <c r="M124" s="51">
        <v>-25000</v>
      </c>
      <c r="N124" s="52" t="s">
        <v>162</v>
      </c>
      <c r="O124" s="1" t="s">
        <v>1071</v>
      </c>
    </row>
    <row r="125" spans="1:15" x14ac:dyDescent="0.25">
      <c r="A125" s="1" t="s">
        <v>19</v>
      </c>
      <c r="B125" s="6">
        <v>12267</v>
      </c>
      <c r="C125" s="2" t="str">
        <f>VLOOKUP(B125,'Center Name'!$A:$B,2,FALSE)</f>
        <v>Old Orchard</v>
      </c>
      <c r="D125" s="6">
        <v>227058</v>
      </c>
      <c r="E125" s="53">
        <v>44804</v>
      </c>
      <c r="F125" t="s">
        <v>2232</v>
      </c>
      <c r="G125" s="114">
        <v>938227</v>
      </c>
      <c r="H125" s="60" t="s">
        <v>2434</v>
      </c>
      <c r="I125" s="53"/>
      <c r="J125" s="53"/>
      <c r="K125" s="12">
        <v>1</v>
      </c>
      <c r="L125" s="51"/>
      <c r="M125" s="51">
        <v>-2291782</v>
      </c>
      <c r="N125" s="132" t="s">
        <v>2428</v>
      </c>
      <c r="O125" s="1" t="s">
        <v>1072</v>
      </c>
    </row>
    <row r="126" spans="1:15" x14ac:dyDescent="0.25">
      <c r="A126" t="s">
        <v>19</v>
      </c>
      <c r="B126" s="6">
        <v>12267</v>
      </c>
      <c r="C126" s="2" t="str">
        <f>VLOOKUP(B126,'Center Name'!$A:$B,2,FALSE)</f>
        <v>Old Orchard</v>
      </c>
      <c r="D126" s="6">
        <v>223900</v>
      </c>
      <c r="E126" s="47">
        <v>44681</v>
      </c>
      <c r="F126" s="1" t="s">
        <v>189</v>
      </c>
      <c r="G126" s="97">
        <v>938661</v>
      </c>
      <c r="H126" s="60"/>
      <c r="I126" s="53"/>
      <c r="J126" s="53"/>
      <c r="K126" s="12"/>
      <c r="L126" s="51">
        <v>1825000</v>
      </c>
      <c r="M126" s="51">
        <v>-1825000</v>
      </c>
      <c r="N126" s="52"/>
      <c r="O126" s="1" t="s">
        <v>1069</v>
      </c>
    </row>
    <row r="127" spans="1:15" x14ac:dyDescent="0.25">
      <c r="A127" t="s">
        <v>19</v>
      </c>
      <c r="B127" s="6">
        <v>12267</v>
      </c>
      <c r="C127" s="2" t="str">
        <f>VLOOKUP(B127,'Center Name'!$A:$B,2,FALSE)</f>
        <v>Old Orchard</v>
      </c>
      <c r="D127" s="6">
        <v>220832</v>
      </c>
      <c r="E127" s="47">
        <v>44265</v>
      </c>
      <c r="F127" t="s">
        <v>180</v>
      </c>
      <c r="G127" s="97">
        <v>934446</v>
      </c>
      <c r="H127" s="60" t="s">
        <v>181</v>
      </c>
      <c r="I127" s="53">
        <v>44470</v>
      </c>
      <c r="J127" s="53">
        <v>44781</v>
      </c>
      <c r="K127" s="12">
        <v>45145</v>
      </c>
      <c r="L127" s="51">
        <v>4499999.9799999995</v>
      </c>
      <c r="M127" s="51">
        <f>-200000-462857.14+200000+462857.16-3837142.86+200000+462857.14+200000+925714.28+925714.28+462857.14</f>
        <v>-659999.99999999965</v>
      </c>
      <c r="N127" s="52" t="s">
        <v>179</v>
      </c>
      <c r="O127" s="1" t="s">
        <v>1069</v>
      </c>
    </row>
    <row r="128" spans="1:15" customFormat="1" x14ac:dyDescent="0.25">
      <c r="A128" s="1" t="s">
        <v>19</v>
      </c>
      <c r="B128" s="6">
        <v>12267</v>
      </c>
      <c r="C128" s="2" t="str">
        <f>VLOOKUP(B128,'Center Name'!$A:$B,2,FALSE)</f>
        <v>Old Orchard</v>
      </c>
      <c r="D128" s="6">
        <v>227060</v>
      </c>
      <c r="E128" s="53">
        <v>44804</v>
      </c>
      <c r="F128" t="s">
        <v>2236</v>
      </c>
      <c r="G128" s="114">
        <v>938501</v>
      </c>
      <c r="H128" s="60" t="s">
        <v>2435</v>
      </c>
      <c r="I128" s="53"/>
      <c r="J128" s="53">
        <v>44785</v>
      </c>
      <c r="K128" s="12">
        <v>45150</v>
      </c>
      <c r="L128" s="51"/>
      <c r="M128" s="51">
        <v>-623400</v>
      </c>
      <c r="N128" s="132" t="s">
        <v>2428</v>
      </c>
      <c r="O128" t="s">
        <v>1070</v>
      </c>
    </row>
    <row r="129" spans="1:15" customFormat="1" x14ac:dyDescent="0.25">
      <c r="A129" t="s">
        <v>19</v>
      </c>
      <c r="B129" s="6">
        <v>12267</v>
      </c>
      <c r="C129" s="2" t="str">
        <f>VLOOKUP(B129,'Center Name'!$A:$B,2,FALSE)</f>
        <v>Old Orchard</v>
      </c>
      <c r="D129" s="6">
        <v>222025</v>
      </c>
      <c r="E129" s="47">
        <v>44651</v>
      </c>
      <c r="F129" s="1" t="s">
        <v>106</v>
      </c>
      <c r="G129" s="97">
        <v>935961</v>
      </c>
      <c r="H129" s="60" t="s">
        <v>187</v>
      </c>
      <c r="I129" s="53"/>
      <c r="J129" s="53"/>
      <c r="K129" s="12"/>
      <c r="L129" s="51">
        <v>511100</v>
      </c>
      <c r="M129" s="51">
        <v>-511100</v>
      </c>
      <c r="N129" s="52"/>
      <c r="O129" s="1" t="s">
        <v>1072</v>
      </c>
    </row>
    <row r="130" spans="1:15" customFormat="1" x14ac:dyDescent="0.25">
      <c r="A130" t="s">
        <v>19</v>
      </c>
      <c r="B130" s="6">
        <v>12267</v>
      </c>
      <c r="C130" s="2" t="str">
        <f>VLOOKUP(B130,'Center Name'!$A:$B,2,FALSE)</f>
        <v>Old Orchard</v>
      </c>
      <c r="D130" s="6">
        <v>221209</v>
      </c>
      <c r="E130" s="47">
        <v>44469</v>
      </c>
      <c r="F130" s="1" t="s">
        <v>183</v>
      </c>
      <c r="G130" s="97">
        <v>934940</v>
      </c>
      <c r="H130" s="60" t="s">
        <v>184</v>
      </c>
      <c r="I130" s="53">
        <v>44406</v>
      </c>
      <c r="J130" s="53"/>
      <c r="K130" s="12">
        <v>45135</v>
      </c>
      <c r="L130" s="51">
        <v>238000</v>
      </c>
      <c r="M130" s="51">
        <f>-238000+238000-238000</f>
        <v>-238000</v>
      </c>
      <c r="N130" s="52" t="s">
        <v>86</v>
      </c>
      <c r="O130" s="1" t="s">
        <v>1070</v>
      </c>
    </row>
    <row r="131" spans="1:15" customFormat="1" x14ac:dyDescent="0.25">
      <c r="A131" t="s">
        <v>19</v>
      </c>
      <c r="B131" s="6">
        <v>12267</v>
      </c>
      <c r="C131" s="2" t="str">
        <f>VLOOKUP(B131,'Center Name'!$A:$B,2,FALSE)</f>
        <v>Old Orchard</v>
      </c>
      <c r="D131" s="6">
        <v>221876</v>
      </c>
      <c r="E131" s="47">
        <v>44469</v>
      </c>
      <c r="F131" s="1" t="s">
        <v>37</v>
      </c>
      <c r="G131" s="97">
        <v>935263</v>
      </c>
      <c r="H131" s="60" t="s">
        <v>186</v>
      </c>
      <c r="I131" s="53">
        <v>44375</v>
      </c>
      <c r="J131" s="53">
        <v>44375</v>
      </c>
      <c r="K131" s="12">
        <v>44739</v>
      </c>
      <c r="L131" s="51">
        <v>508940</v>
      </c>
      <c r="M131" s="51">
        <f>-508940+287000</f>
        <v>-221940</v>
      </c>
      <c r="N131" s="52" t="s">
        <v>179</v>
      </c>
      <c r="O131" s="1" t="s">
        <v>1069</v>
      </c>
    </row>
    <row r="132" spans="1:15" customFormat="1" x14ac:dyDescent="0.25">
      <c r="A132" s="1" t="s">
        <v>19</v>
      </c>
      <c r="B132" s="6">
        <v>12267</v>
      </c>
      <c r="C132" s="2" t="str">
        <f>VLOOKUP(B132,'Center Name'!$A:$B,2,FALSE)</f>
        <v>Old Orchard</v>
      </c>
      <c r="D132" s="6">
        <v>227059</v>
      </c>
      <c r="E132" s="53">
        <v>44804</v>
      </c>
      <c r="F132" t="s">
        <v>2234</v>
      </c>
      <c r="G132" s="114">
        <v>938772</v>
      </c>
      <c r="H132" s="60" t="s">
        <v>2436</v>
      </c>
      <c r="I132" s="53"/>
      <c r="J132" s="53">
        <v>44863</v>
      </c>
      <c r="K132" s="12">
        <v>45593</v>
      </c>
      <c r="L132" s="51"/>
      <c r="M132" s="51">
        <v>-138550</v>
      </c>
      <c r="N132" s="132" t="s">
        <v>2428</v>
      </c>
      <c r="O132" s="1" t="s">
        <v>1070</v>
      </c>
    </row>
    <row r="133" spans="1:15" customFormat="1" x14ac:dyDescent="0.25">
      <c r="A133" t="s">
        <v>19</v>
      </c>
      <c r="B133" s="6">
        <v>12267</v>
      </c>
      <c r="C133" s="2" t="str">
        <f>VLOOKUP(B133,'Center Name'!$A:$B,2,FALSE)</f>
        <v>Old Orchard</v>
      </c>
      <c r="D133" s="6">
        <v>216400</v>
      </c>
      <c r="E133" s="53">
        <v>43944</v>
      </c>
      <c r="F133" s="1" t="s">
        <v>52</v>
      </c>
      <c r="G133" s="97">
        <v>89425</v>
      </c>
      <c r="H133" s="60" t="s">
        <v>85</v>
      </c>
      <c r="I133" s="53">
        <v>43862</v>
      </c>
      <c r="J133" s="53">
        <v>43862</v>
      </c>
      <c r="K133" s="12">
        <v>44592</v>
      </c>
      <c r="L133" s="51">
        <v>100000</v>
      </c>
      <c r="M133" s="51">
        <v>-100000</v>
      </c>
      <c r="N133" s="52" t="s">
        <v>179</v>
      </c>
      <c r="O133" s="1" t="s">
        <v>1069</v>
      </c>
    </row>
    <row r="134" spans="1:15" customFormat="1" x14ac:dyDescent="0.25">
      <c r="A134" t="s">
        <v>19</v>
      </c>
      <c r="B134" s="6">
        <v>12267</v>
      </c>
      <c r="C134" s="2" t="str">
        <f>VLOOKUP(B134,'Center Name'!$A:$B,2,FALSE)</f>
        <v>Old Orchard</v>
      </c>
      <c r="D134" s="6">
        <v>190804</v>
      </c>
      <c r="E134" s="53">
        <v>43182</v>
      </c>
      <c r="F134" s="1" t="s">
        <v>175</v>
      </c>
      <c r="G134" s="97">
        <v>922281</v>
      </c>
      <c r="H134" s="59" t="s">
        <v>176</v>
      </c>
      <c r="I134" s="12">
        <v>43174</v>
      </c>
      <c r="J134" s="12"/>
      <c r="K134" s="12">
        <v>46053</v>
      </c>
      <c r="L134" s="51">
        <v>7000</v>
      </c>
      <c r="M134" s="51">
        <v>-7000</v>
      </c>
      <c r="N134" s="52" t="s">
        <v>177</v>
      </c>
      <c r="O134" s="1" t="s">
        <v>1070</v>
      </c>
    </row>
    <row r="135" spans="1:15" customFormat="1" x14ac:dyDescent="0.25">
      <c r="A135" t="s">
        <v>19</v>
      </c>
      <c r="B135" s="6">
        <v>12268</v>
      </c>
      <c r="C135" s="2" t="str">
        <f>VLOOKUP(B135,'Center Name'!$A:$B,2,FALSE)</f>
        <v>Old Orchard Office</v>
      </c>
      <c r="D135" s="6">
        <v>222006</v>
      </c>
      <c r="E135" s="47">
        <v>44469</v>
      </c>
      <c r="F135" s="1" t="s">
        <v>194</v>
      </c>
      <c r="G135" s="97">
        <v>9934033</v>
      </c>
      <c r="H135" s="59">
        <v>420</v>
      </c>
      <c r="I135" s="12"/>
      <c r="J135" s="12"/>
      <c r="K135" s="7"/>
      <c r="L135" s="51">
        <v>113600</v>
      </c>
      <c r="M135" s="51">
        <v>-113600</v>
      </c>
      <c r="N135" s="52"/>
      <c r="O135" s="1" t="s">
        <v>1070</v>
      </c>
    </row>
    <row r="136" spans="1:15" ht="12.75" customHeight="1" x14ac:dyDescent="0.25">
      <c r="A136" t="s">
        <v>19</v>
      </c>
      <c r="B136" s="6">
        <v>12268</v>
      </c>
      <c r="C136" s="2" t="str">
        <f>VLOOKUP(B136,'Center Name'!$A:$B,2,FALSE)</f>
        <v>Old Orchard Office</v>
      </c>
      <c r="D136" s="6">
        <v>148387</v>
      </c>
      <c r="E136" s="53">
        <v>42460</v>
      </c>
      <c r="F136" t="s">
        <v>191</v>
      </c>
      <c r="G136" s="97">
        <v>87976</v>
      </c>
      <c r="H136" s="60">
        <v>200</v>
      </c>
      <c r="I136" s="12">
        <v>41747</v>
      </c>
      <c r="J136" s="12"/>
      <c r="K136" s="12"/>
      <c r="L136" s="51">
        <v>85340</v>
      </c>
      <c r="M136" s="51">
        <f>-77331.84+1850+12145+4030+34215.48</f>
        <v>-25091.359999999993</v>
      </c>
      <c r="N136" s="52" t="s">
        <v>25</v>
      </c>
      <c r="O136" s="1" t="s">
        <v>1070</v>
      </c>
    </row>
    <row r="137" spans="1:15" ht="12.75" customHeight="1" x14ac:dyDescent="0.25">
      <c r="A137" t="s">
        <v>19</v>
      </c>
      <c r="B137" s="6">
        <v>12268</v>
      </c>
      <c r="C137" s="2" t="str">
        <f>VLOOKUP(B137,'Center Name'!$A:$B,2,FALSE)</f>
        <v>Old Orchard Office</v>
      </c>
      <c r="D137" s="6">
        <v>183689</v>
      </c>
      <c r="E137" s="53">
        <v>42802</v>
      </c>
      <c r="F137" t="s">
        <v>192</v>
      </c>
      <c r="G137" s="114">
        <v>88102</v>
      </c>
      <c r="H137" s="60" t="s">
        <v>193</v>
      </c>
      <c r="I137" s="12">
        <v>42594</v>
      </c>
      <c r="J137" s="12"/>
      <c r="K137" s="12">
        <v>46265</v>
      </c>
      <c r="L137" s="51">
        <v>71780</v>
      </c>
      <c r="M137" s="51">
        <f>-71780+66320</f>
        <v>-5460</v>
      </c>
      <c r="N137" s="52" t="s">
        <v>25</v>
      </c>
      <c r="O137" t="s">
        <v>1070</v>
      </c>
    </row>
    <row r="138" spans="1:15" ht="12.75" customHeight="1" x14ac:dyDescent="0.25">
      <c r="A138" s="1" t="s">
        <v>19</v>
      </c>
      <c r="B138" s="6">
        <v>12271</v>
      </c>
      <c r="C138" s="2" t="str">
        <f>VLOOKUP(B138,'Center Name'!$A:$B,2,FALSE)</f>
        <v>Plaza Bonita</v>
      </c>
      <c r="D138" s="6">
        <v>227061</v>
      </c>
      <c r="E138" s="53">
        <v>44804</v>
      </c>
      <c r="F138" t="s">
        <v>2407</v>
      </c>
      <c r="G138" s="114">
        <v>940536</v>
      </c>
      <c r="H138" s="60" t="s">
        <v>74</v>
      </c>
      <c r="I138" s="53"/>
      <c r="J138" s="53"/>
      <c r="K138" s="12">
        <v>1</v>
      </c>
      <c r="L138" s="51"/>
      <c r="M138" s="51">
        <v>-1005000</v>
      </c>
      <c r="N138" s="132" t="s">
        <v>2428</v>
      </c>
      <c r="O138" s="1" t="s">
        <v>1072</v>
      </c>
    </row>
    <row r="139" spans="1:15" ht="12.75" customHeight="1" x14ac:dyDescent="0.25">
      <c r="A139" s="1" t="s">
        <v>19</v>
      </c>
      <c r="B139" s="6">
        <v>12271</v>
      </c>
      <c r="C139" s="2" t="str">
        <f>VLOOKUP(B139,'Center Name'!$A:$B,2,FALSE)</f>
        <v>Plaza Bonita</v>
      </c>
      <c r="D139" s="6">
        <v>227062</v>
      </c>
      <c r="E139" s="53">
        <v>44804</v>
      </c>
      <c r="F139" t="s">
        <v>2408</v>
      </c>
      <c r="G139" s="114">
        <v>939114</v>
      </c>
      <c r="H139" s="60" t="s">
        <v>74</v>
      </c>
      <c r="I139" s="53"/>
      <c r="J139" s="53"/>
      <c r="K139" s="12">
        <v>1</v>
      </c>
      <c r="L139" s="51"/>
      <c r="M139" s="51">
        <v>-200000</v>
      </c>
      <c r="N139" s="132" t="s">
        <v>2428</v>
      </c>
      <c r="O139" s="1" t="s">
        <v>1072</v>
      </c>
    </row>
    <row r="140" spans="1:15" ht="12.75" customHeight="1" x14ac:dyDescent="0.25">
      <c r="A140" s="1" t="s">
        <v>19</v>
      </c>
      <c r="B140" s="6">
        <v>12271</v>
      </c>
      <c r="C140" s="2" t="str">
        <f>VLOOKUP(B140,'Center Name'!$A:$B,2,FALSE)</f>
        <v>Plaza Bonita</v>
      </c>
      <c r="D140" s="6">
        <v>227063</v>
      </c>
      <c r="E140" s="53">
        <v>44804</v>
      </c>
      <c r="F140" t="s">
        <v>2410</v>
      </c>
      <c r="G140" s="114">
        <v>939477</v>
      </c>
      <c r="H140" s="60" t="s">
        <v>74</v>
      </c>
      <c r="I140" s="53"/>
      <c r="J140" s="53"/>
      <c r="K140" s="12">
        <v>1</v>
      </c>
      <c r="L140" s="51"/>
      <c r="M140" s="51">
        <v>-146653.93</v>
      </c>
      <c r="N140" s="132" t="s">
        <v>2428</v>
      </c>
      <c r="O140" s="1" t="s">
        <v>1072</v>
      </c>
    </row>
    <row r="141" spans="1:15" ht="12.75" customHeight="1" x14ac:dyDescent="0.25">
      <c r="A141" t="s">
        <v>19</v>
      </c>
      <c r="B141" s="6">
        <v>12271</v>
      </c>
      <c r="C141" s="2" t="str">
        <f>VLOOKUP(B141,'Center Name'!$A:$B,2,FALSE)</f>
        <v>Plaza Bonita</v>
      </c>
      <c r="D141" s="6">
        <v>222030</v>
      </c>
      <c r="E141" s="47">
        <v>44530</v>
      </c>
      <c r="F141" t="s">
        <v>199</v>
      </c>
      <c r="G141" s="114">
        <v>931534</v>
      </c>
      <c r="H141" s="60">
        <v>1058</v>
      </c>
      <c r="I141" s="12"/>
      <c r="J141" s="12"/>
      <c r="K141" s="12"/>
      <c r="L141" s="51">
        <v>86130</v>
      </c>
      <c r="M141" s="51">
        <v>-86130</v>
      </c>
      <c r="N141" s="52"/>
      <c r="O141" s="1" t="s">
        <v>1074</v>
      </c>
    </row>
    <row r="142" spans="1:15" ht="12.75" customHeight="1" x14ac:dyDescent="0.25">
      <c r="A142" t="s">
        <v>19</v>
      </c>
      <c r="B142" s="6">
        <v>12271</v>
      </c>
      <c r="C142" s="2" t="str">
        <f>VLOOKUP(B142,'Center Name'!$A:$B,2,FALSE)</f>
        <v>Plaza Bonita</v>
      </c>
      <c r="D142" s="6">
        <v>183790</v>
      </c>
      <c r="E142" s="47">
        <v>42803</v>
      </c>
      <c r="F142" t="s">
        <v>198</v>
      </c>
      <c r="G142" s="97">
        <v>916139</v>
      </c>
      <c r="H142" s="60">
        <v>2334</v>
      </c>
      <c r="I142" s="12">
        <v>42715</v>
      </c>
      <c r="J142" s="12"/>
      <c r="K142" s="12">
        <v>46418</v>
      </c>
      <c r="L142" s="51">
        <v>75000</v>
      </c>
      <c r="M142" s="51">
        <v>-75000</v>
      </c>
      <c r="N142" s="62" t="s">
        <v>2451</v>
      </c>
      <c r="O142" s="1" t="s">
        <v>1070</v>
      </c>
    </row>
    <row r="143" spans="1:15" ht="12.75" customHeight="1" x14ac:dyDescent="0.25">
      <c r="A143" t="s">
        <v>19</v>
      </c>
      <c r="B143" s="6">
        <v>12271</v>
      </c>
      <c r="C143" s="2" t="str">
        <f>VLOOKUP(B143,'Center Name'!$A:$B,2,FALSE)</f>
        <v>Plaza Bonita</v>
      </c>
      <c r="D143" s="6">
        <v>180836</v>
      </c>
      <c r="E143" s="47">
        <v>42664</v>
      </c>
      <c r="F143" t="s">
        <v>197</v>
      </c>
      <c r="G143" s="97">
        <v>916151</v>
      </c>
      <c r="H143" s="60">
        <v>1076</v>
      </c>
      <c r="I143" s="12">
        <v>42650</v>
      </c>
      <c r="J143" s="12"/>
      <c r="K143" s="12">
        <v>46418</v>
      </c>
      <c r="L143" s="51">
        <v>75000</v>
      </c>
      <c r="M143" s="51">
        <v>-75000</v>
      </c>
      <c r="N143" s="62" t="s">
        <v>2451</v>
      </c>
      <c r="O143" s="1" t="s">
        <v>1070</v>
      </c>
    </row>
    <row r="144" spans="1:15" ht="12.75" customHeight="1" x14ac:dyDescent="0.25">
      <c r="A144" s="1" t="s">
        <v>19</v>
      </c>
      <c r="B144" s="6">
        <v>12271</v>
      </c>
      <c r="C144" s="2" t="str">
        <f>VLOOKUP(B144,'Center Name'!$A:$B,2,FALSE)</f>
        <v>Plaza Bonita</v>
      </c>
      <c r="D144" s="6">
        <v>226960</v>
      </c>
      <c r="E144" s="53">
        <v>44782</v>
      </c>
      <c r="F144" t="s">
        <v>2405</v>
      </c>
      <c r="G144" s="114">
        <v>940536</v>
      </c>
      <c r="H144" s="60" t="s">
        <v>74</v>
      </c>
      <c r="I144" s="53"/>
      <c r="J144" s="53"/>
      <c r="K144" s="12">
        <v>1</v>
      </c>
      <c r="L144" s="51"/>
      <c r="M144" s="51">
        <v>-36252</v>
      </c>
      <c r="N144" s="132" t="s">
        <v>2428</v>
      </c>
      <c r="O144" s="1" t="s">
        <v>1070</v>
      </c>
    </row>
    <row r="145" spans="1:15" ht="64.5" x14ac:dyDescent="0.25">
      <c r="A145" t="s">
        <v>19</v>
      </c>
      <c r="B145" s="6">
        <v>12277</v>
      </c>
      <c r="C145" s="2" t="str">
        <f>VLOOKUP(B145,'Center Name'!$A:$B,2,FALSE)</f>
        <v>San Francisco Emporium</v>
      </c>
      <c r="D145" s="6">
        <v>128096</v>
      </c>
      <c r="E145" s="47">
        <v>41626</v>
      </c>
      <c r="F145" t="s">
        <v>201</v>
      </c>
      <c r="G145" s="97">
        <v>73383</v>
      </c>
      <c r="H145" s="60" t="s">
        <v>202</v>
      </c>
      <c r="I145" s="12">
        <v>41338</v>
      </c>
      <c r="J145" s="12"/>
      <c r="K145" s="12">
        <v>48852</v>
      </c>
      <c r="L145" s="51">
        <v>1320000</v>
      </c>
      <c r="M145" s="51">
        <f>-1320000+648000</f>
        <v>-672000</v>
      </c>
      <c r="N145" s="52" t="s">
        <v>203</v>
      </c>
      <c r="O145" s="1" t="s">
        <v>1070</v>
      </c>
    </row>
    <row r="146" spans="1:15" customFormat="1" x14ac:dyDescent="0.25">
      <c r="A146" t="s">
        <v>19</v>
      </c>
      <c r="B146" s="6">
        <v>12277</v>
      </c>
      <c r="C146" s="2" t="str">
        <f>VLOOKUP(B146,'Center Name'!$A:$B,2,FALSE)</f>
        <v>San Francisco Emporium</v>
      </c>
      <c r="D146" s="6">
        <v>223128</v>
      </c>
      <c r="E146" s="47">
        <v>44592</v>
      </c>
      <c r="F146" s="1" t="s">
        <v>207</v>
      </c>
      <c r="G146" s="97">
        <v>937074</v>
      </c>
      <c r="H146" s="60">
        <v>14</v>
      </c>
      <c r="I146" s="12">
        <v>44707</v>
      </c>
      <c r="J146" s="12">
        <v>44707</v>
      </c>
      <c r="K146" s="12">
        <v>45071</v>
      </c>
      <c r="L146" s="51"/>
      <c r="M146" s="51">
        <v>-80000</v>
      </c>
      <c r="N146" s="52"/>
      <c r="O146" s="1" t="s">
        <v>1070</v>
      </c>
    </row>
    <row r="147" spans="1:15" customFormat="1" ht="12.6" customHeight="1" x14ac:dyDescent="0.25">
      <c r="A147" t="s">
        <v>65</v>
      </c>
      <c r="B147" s="6">
        <v>12280</v>
      </c>
      <c r="C147" s="2" t="str">
        <f>VLOOKUP(B147,'Center Name'!$A:$B,2,FALSE)</f>
        <v>Santa Anita</v>
      </c>
      <c r="D147" s="6">
        <v>222740</v>
      </c>
      <c r="E147" s="4">
        <v>44489</v>
      </c>
      <c r="F147" s="1" t="s">
        <v>217</v>
      </c>
      <c r="G147" s="97">
        <v>936690</v>
      </c>
      <c r="H147" s="65" t="s">
        <v>218</v>
      </c>
      <c r="I147" s="66">
        <v>44651</v>
      </c>
      <c r="J147" s="66">
        <v>44673</v>
      </c>
      <c r="K147" s="12">
        <v>45046</v>
      </c>
      <c r="L147" s="51">
        <v>325000</v>
      </c>
      <c r="M147" s="51">
        <v>-325000</v>
      </c>
      <c r="N147" s="52" t="s">
        <v>22</v>
      </c>
      <c r="O147" s="1" t="s">
        <v>1070</v>
      </c>
    </row>
    <row r="148" spans="1:15" customFormat="1" x14ac:dyDescent="0.25">
      <c r="A148" t="s">
        <v>65</v>
      </c>
      <c r="B148" s="6">
        <v>12280</v>
      </c>
      <c r="C148" s="2" t="str">
        <f>VLOOKUP(B148,'Center Name'!$A:$B,2,FALSE)</f>
        <v>Santa Anita</v>
      </c>
      <c r="D148" s="6">
        <v>223096</v>
      </c>
      <c r="E148" s="4">
        <v>44562</v>
      </c>
      <c r="F148" s="1" t="s">
        <v>101</v>
      </c>
      <c r="G148" s="97">
        <v>937019</v>
      </c>
      <c r="H148" s="65" t="s">
        <v>125</v>
      </c>
      <c r="I148" s="66"/>
      <c r="J148" s="66">
        <v>44781</v>
      </c>
      <c r="K148" s="12">
        <v>45145</v>
      </c>
      <c r="L148" s="51">
        <v>244700</v>
      </c>
      <c r="M148" s="51">
        <v>-244700</v>
      </c>
      <c r="N148" s="52"/>
      <c r="O148" s="1" t="s">
        <v>1070</v>
      </c>
    </row>
    <row r="149" spans="1:15" x14ac:dyDescent="0.25">
      <c r="A149" s="1" t="s">
        <v>65</v>
      </c>
      <c r="B149" s="6">
        <v>12280</v>
      </c>
      <c r="C149" s="2" t="str">
        <f>VLOOKUP(B149,'Center Name'!$A:$B,2,FALSE)</f>
        <v>Santa Anita</v>
      </c>
      <c r="D149" s="6">
        <v>223004</v>
      </c>
      <c r="E149" s="53">
        <v>44774</v>
      </c>
      <c r="F149" t="s">
        <v>2416</v>
      </c>
      <c r="G149" s="114">
        <v>937329</v>
      </c>
      <c r="H149" s="60" t="s">
        <v>2437</v>
      </c>
      <c r="I149" s="53"/>
      <c r="J149" s="53">
        <v>44816</v>
      </c>
      <c r="K149" s="12">
        <v>45546</v>
      </c>
      <c r="L149" s="51"/>
      <c r="M149" s="51">
        <v>-214060</v>
      </c>
      <c r="N149" s="68" t="s">
        <v>2428</v>
      </c>
      <c r="O149" s="1" t="s">
        <v>1070</v>
      </c>
    </row>
    <row r="150" spans="1:15" ht="12.75" customHeight="1" x14ac:dyDescent="0.25">
      <c r="A150" t="s">
        <v>65</v>
      </c>
      <c r="B150" s="6">
        <v>12280</v>
      </c>
      <c r="C150" s="2" t="str">
        <f>VLOOKUP(B150,'Center Name'!$A:$B,2,FALSE)</f>
        <v>Santa Anita</v>
      </c>
      <c r="D150" s="6">
        <v>223685</v>
      </c>
      <c r="E150" s="4">
        <v>44593</v>
      </c>
      <c r="F150" s="1" t="s">
        <v>222</v>
      </c>
      <c r="G150" s="97">
        <v>938054</v>
      </c>
      <c r="H150" s="65"/>
      <c r="I150" s="66"/>
      <c r="J150" s="66"/>
      <c r="K150" s="12"/>
      <c r="L150" s="51">
        <v>184257.08</v>
      </c>
      <c r="M150" s="51">
        <v>-184257.08</v>
      </c>
      <c r="N150" s="52"/>
      <c r="O150" s="1" t="s">
        <v>1070</v>
      </c>
    </row>
    <row r="151" spans="1:15" ht="12.75" customHeight="1" x14ac:dyDescent="0.25">
      <c r="A151" s="1" t="s">
        <v>65</v>
      </c>
      <c r="B151" s="6">
        <v>12280</v>
      </c>
      <c r="C151" s="2" t="str">
        <f>VLOOKUP(B151,'Center Name'!$A:$B,2,FALSE)</f>
        <v>Santa Anita</v>
      </c>
      <c r="D151" s="6">
        <v>226053</v>
      </c>
      <c r="E151" s="53">
        <v>44774</v>
      </c>
      <c r="F151" t="s">
        <v>2414</v>
      </c>
      <c r="G151" s="114">
        <v>938983</v>
      </c>
      <c r="H151" s="60">
        <v>9315</v>
      </c>
      <c r="I151" s="53"/>
      <c r="J151" s="53"/>
      <c r="K151" s="12">
        <v>1</v>
      </c>
      <c r="L151" s="51"/>
      <c r="M151" s="51">
        <v>-155000</v>
      </c>
      <c r="N151" s="68" t="s">
        <v>2428</v>
      </c>
      <c r="O151" s="1" t="s">
        <v>1073</v>
      </c>
    </row>
    <row r="152" spans="1:15" ht="12.75" customHeight="1" x14ac:dyDescent="0.25">
      <c r="A152" t="s">
        <v>65</v>
      </c>
      <c r="B152" s="6">
        <v>12280</v>
      </c>
      <c r="C152" s="2" t="str">
        <f>VLOOKUP(B152,'Center Name'!$A:$B,2,FALSE)</f>
        <v>Santa Anita</v>
      </c>
      <c r="D152" s="6">
        <v>223567</v>
      </c>
      <c r="E152" s="4">
        <v>44593</v>
      </c>
      <c r="F152" s="1" t="s">
        <v>220</v>
      </c>
      <c r="G152" s="97">
        <v>937239</v>
      </c>
      <c r="H152" s="65"/>
      <c r="I152" s="66"/>
      <c r="J152" s="66"/>
      <c r="K152" s="12"/>
      <c r="L152" s="51">
        <v>150000</v>
      </c>
      <c r="M152" s="51">
        <v>-141070</v>
      </c>
      <c r="N152" s="52"/>
      <c r="O152" s="1" t="s">
        <v>1070</v>
      </c>
    </row>
    <row r="153" spans="1:15" ht="12.6" customHeight="1" x14ac:dyDescent="0.25">
      <c r="A153" t="s">
        <v>65</v>
      </c>
      <c r="B153" s="6">
        <v>12280</v>
      </c>
      <c r="C153" s="2" t="str">
        <f>VLOOKUP(B153,'Center Name'!$A:$B,2,FALSE)</f>
        <v>Santa Anita</v>
      </c>
      <c r="D153" s="6">
        <v>223682</v>
      </c>
      <c r="E153" s="4">
        <v>44593</v>
      </c>
      <c r="F153" s="1" t="s">
        <v>221</v>
      </c>
      <c r="G153" s="97">
        <v>938047</v>
      </c>
      <c r="H153" s="65"/>
      <c r="I153" s="66"/>
      <c r="J153" s="66"/>
      <c r="K153" s="12"/>
      <c r="L153" s="51">
        <v>109050</v>
      </c>
      <c r="M153" s="51">
        <v>-109050</v>
      </c>
      <c r="N153" s="52"/>
      <c r="O153" s="1" t="s">
        <v>1069</v>
      </c>
    </row>
    <row r="154" spans="1:15" ht="12.75" customHeight="1" x14ac:dyDescent="0.25">
      <c r="A154" s="1" t="s">
        <v>65</v>
      </c>
      <c r="B154" s="6">
        <v>12280</v>
      </c>
      <c r="C154" s="2" t="str">
        <f>VLOOKUP(B154,'Center Name'!$A:$B,2,FALSE)</f>
        <v>Santa Anita</v>
      </c>
      <c r="D154" s="6">
        <v>226054</v>
      </c>
      <c r="E154" s="53">
        <v>44774</v>
      </c>
      <c r="F154" t="s">
        <v>2418</v>
      </c>
      <c r="G154" s="114">
        <v>938382</v>
      </c>
      <c r="H154" s="60" t="s">
        <v>2438</v>
      </c>
      <c r="I154" s="53"/>
      <c r="J154" s="53">
        <v>44743</v>
      </c>
      <c r="K154" s="12">
        <v>45107</v>
      </c>
      <c r="L154" s="51"/>
      <c r="M154" s="51">
        <v>-50000</v>
      </c>
      <c r="N154" s="68" t="s">
        <v>2428</v>
      </c>
      <c r="O154" s="1" t="s">
        <v>1069</v>
      </c>
    </row>
    <row r="155" spans="1:15" ht="12.75" customHeight="1" x14ac:dyDescent="0.25">
      <c r="A155" t="s">
        <v>65</v>
      </c>
      <c r="B155" s="6">
        <v>12280</v>
      </c>
      <c r="C155" s="2" t="str">
        <f>VLOOKUP(B155,'Center Name'!$A:$B,2,FALSE)</f>
        <v>Santa Anita</v>
      </c>
      <c r="D155" s="6">
        <v>223543</v>
      </c>
      <c r="E155" s="4">
        <v>44562</v>
      </c>
      <c r="F155" s="1" t="s">
        <v>168</v>
      </c>
      <c r="G155" s="97">
        <v>937587</v>
      </c>
      <c r="H155" s="65" t="s">
        <v>219</v>
      </c>
      <c r="I155" s="66"/>
      <c r="J155" s="66">
        <v>44630</v>
      </c>
      <c r="K155" s="12">
        <v>44994</v>
      </c>
      <c r="L155" s="51">
        <v>25000</v>
      </c>
      <c r="M155" s="51">
        <v>-25000</v>
      </c>
      <c r="N155" s="52"/>
      <c r="O155" s="1" t="s">
        <v>1070</v>
      </c>
    </row>
    <row r="156" spans="1:15" ht="12.75" customHeight="1" x14ac:dyDescent="0.25">
      <c r="A156" s="1" t="s">
        <v>65</v>
      </c>
      <c r="B156" s="6">
        <v>12280</v>
      </c>
      <c r="C156" s="2" t="str">
        <f>VLOOKUP(B156,'Center Name'!$A:$B,2,FALSE)</f>
        <v>Santa Anita</v>
      </c>
      <c r="D156" s="6">
        <v>226051</v>
      </c>
      <c r="E156" s="53">
        <v>44774</v>
      </c>
      <c r="F156" t="s">
        <v>2412</v>
      </c>
      <c r="G156" s="114">
        <v>938559</v>
      </c>
      <c r="H156" s="60" t="s">
        <v>2439</v>
      </c>
      <c r="I156" s="53"/>
      <c r="J156" s="53">
        <v>44825</v>
      </c>
      <c r="K156" s="12">
        <v>45189</v>
      </c>
      <c r="L156" s="51"/>
      <c r="M156" s="51">
        <v>-24455</v>
      </c>
      <c r="N156" s="68" t="s">
        <v>2428</v>
      </c>
      <c r="O156" s="1" t="s">
        <v>1069</v>
      </c>
    </row>
    <row r="157" spans="1:15" ht="12.75" customHeight="1" x14ac:dyDescent="0.25">
      <c r="A157" t="s">
        <v>65</v>
      </c>
      <c r="B157" s="6">
        <v>12280</v>
      </c>
      <c r="C157" s="2" t="str">
        <f>VLOOKUP(B157,'Center Name'!$A:$B,2,FALSE)</f>
        <v>Santa Anita</v>
      </c>
      <c r="D157" s="6">
        <v>226052</v>
      </c>
      <c r="E157" s="53">
        <v>44771</v>
      </c>
      <c r="F157" t="s">
        <v>2173</v>
      </c>
      <c r="G157" s="114">
        <v>37336</v>
      </c>
      <c r="H157" s="60" t="s">
        <v>2455</v>
      </c>
      <c r="I157" s="53"/>
      <c r="J157" s="53">
        <v>44593</v>
      </c>
      <c r="K157" s="12">
        <v>44957</v>
      </c>
      <c r="L157" s="51"/>
      <c r="M157" s="51">
        <v>-24100</v>
      </c>
      <c r="N157" s="52" t="s">
        <v>2180</v>
      </c>
      <c r="O157" s="1" t="s">
        <v>1070</v>
      </c>
    </row>
    <row r="158" spans="1:15" ht="12.75" customHeight="1" x14ac:dyDescent="0.25">
      <c r="A158" t="s">
        <v>65</v>
      </c>
      <c r="B158" s="6">
        <v>12280</v>
      </c>
      <c r="C158" s="2" t="str">
        <f>VLOOKUP(B158,'Center Name'!$A:$B,2,FALSE)</f>
        <v>Santa Anita</v>
      </c>
      <c r="D158" s="6">
        <v>215370</v>
      </c>
      <c r="E158" s="47">
        <v>43871</v>
      </c>
      <c r="F158" t="s">
        <v>214</v>
      </c>
      <c r="G158" s="97">
        <v>929672</v>
      </c>
      <c r="H158" s="60" t="s">
        <v>215</v>
      </c>
      <c r="I158" s="12">
        <v>43834</v>
      </c>
      <c r="J158" s="12"/>
      <c r="K158" s="12">
        <v>47634</v>
      </c>
      <c r="L158" s="51">
        <v>10000</v>
      </c>
      <c r="M158" s="51">
        <v>-10000</v>
      </c>
      <c r="N158" s="52" t="s">
        <v>25</v>
      </c>
      <c r="O158" s="1" t="s">
        <v>1070</v>
      </c>
    </row>
    <row r="159" spans="1:15" ht="12.75" customHeight="1" x14ac:dyDescent="0.25">
      <c r="A159" t="s">
        <v>65</v>
      </c>
      <c r="B159" s="6">
        <v>12280</v>
      </c>
      <c r="C159" s="2" t="str">
        <f>VLOOKUP(B159,'Center Name'!$A:$B,2,FALSE)</f>
        <v>Santa Anita</v>
      </c>
      <c r="D159" s="6">
        <v>127154</v>
      </c>
      <c r="E159" s="47">
        <v>41759</v>
      </c>
      <c r="F159" s="1" t="s">
        <v>211</v>
      </c>
      <c r="G159" s="97">
        <v>72800</v>
      </c>
      <c r="H159" s="60" t="s">
        <v>212</v>
      </c>
      <c r="I159" s="12">
        <v>41596</v>
      </c>
      <c r="J159" s="12"/>
      <c r="K159" s="12">
        <v>47149</v>
      </c>
      <c r="L159" s="51">
        <v>8938</v>
      </c>
      <c r="M159" s="51">
        <v>-8938</v>
      </c>
      <c r="N159" s="52" t="s">
        <v>143</v>
      </c>
      <c r="O159" s="1" t="s">
        <v>1070</v>
      </c>
    </row>
    <row r="160" spans="1:15" ht="12.75" customHeight="1" x14ac:dyDescent="0.25">
      <c r="A160" t="s">
        <v>64</v>
      </c>
      <c r="B160" s="6">
        <v>12287</v>
      </c>
      <c r="C160" s="2" t="str">
        <f>VLOOKUP(B160,'Center Name'!$A:$B,2,FALSE)</f>
        <v>Siesta Key</v>
      </c>
      <c r="D160" s="6">
        <v>183685</v>
      </c>
      <c r="E160" s="47">
        <v>42802</v>
      </c>
      <c r="F160" t="s">
        <v>237</v>
      </c>
      <c r="G160" s="97">
        <v>917769</v>
      </c>
      <c r="H160" s="60">
        <v>1098</v>
      </c>
      <c r="I160" s="53">
        <v>43101</v>
      </c>
      <c r="J160" s="53">
        <v>43101</v>
      </c>
      <c r="K160" s="12">
        <v>43465</v>
      </c>
      <c r="L160" s="51">
        <v>1018752</v>
      </c>
      <c r="M160" s="51">
        <f>-1018752+305625.6+305625.6+305625.6</f>
        <v>-101875.20000000007</v>
      </c>
      <c r="N160" s="52" t="s">
        <v>22</v>
      </c>
      <c r="O160" s="1" t="s">
        <v>1069</v>
      </c>
    </row>
    <row r="161" spans="1:15" ht="12.75" customHeight="1" x14ac:dyDescent="0.25">
      <c r="A161" s="1" t="s">
        <v>19</v>
      </c>
      <c r="B161" s="6">
        <v>12286</v>
      </c>
      <c r="C161" s="2" t="str">
        <f>VLOOKUP(B161,'Center Name'!$A:$B,2,FALSE)</f>
        <v>Southcenter</v>
      </c>
      <c r="D161" s="6">
        <v>227064</v>
      </c>
      <c r="E161" s="53">
        <v>44804</v>
      </c>
      <c r="F161" t="s">
        <v>2244</v>
      </c>
      <c r="G161" s="114">
        <v>938614</v>
      </c>
      <c r="H161" s="60" t="s">
        <v>74</v>
      </c>
      <c r="I161" s="53"/>
      <c r="J161" s="53"/>
      <c r="K161" s="12">
        <v>1</v>
      </c>
      <c r="L161" s="51"/>
      <c r="M161" s="51">
        <v>-210000</v>
      </c>
      <c r="N161" s="68" t="s">
        <v>2428</v>
      </c>
      <c r="O161" s="1" t="s">
        <v>1072</v>
      </c>
    </row>
    <row r="162" spans="1:15" ht="12.75" customHeight="1" x14ac:dyDescent="0.25">
      <c r="A162" t="s">
        <v>19</v>
      </c>
      <c r="B162" s="6">
        <v>12286</v>
      </c>
      <c r="C162" s="2" t="str">
        <f>VLOOKUP(B162,'Center Name'!$A:$B,2,FALSE)</f>
        <v>Southcenter</v>
      </c>
      <c r="D162" s="6">
        <v>222655</v>
      </c>
      <c r="E162" s="47">
        <v>44652</v>
      </c>
      <c r="F162" t="s">
        <v>221</v>
      </c>
      <c r="G162" s="97">
        <v>936345</v>
      </c>
      <c r="H162" s="60">
        <v>1150</v>
      </c>
      <c r="I162" s="53">
        <v>44512</v>
      </c>
      <c r="J162" s="53"/>
      <c r="K162" s="12">
        <v>44876</v>
      </c>
      <c r="L162" s="51">
        <v>110100</v>
      </c>
      <c r="M162" s="51">
        <v>-110100</v>
      </c>
      <c r="N162" s="58"/>
      <c r="O162" s="1" t="s">
        <v>1070</v>
      </c>
    </row>
    <row r="163" spans="1:15" ht="12.75" customHeight="1" x14ac:dyDescent="0.25">
      <c r="A163" t="s">
        <v>19</v>
      </c>
      <c r="B163" s="6">
        <v>12286</v>
      </c>
      <c r="C163" s="2" t="str">
        <f>VLOOKUP(B163,'Center Name'!$A:$B,2,FALSE)</f>
        <v>Southcenter</v>
      </c>
      <c r="D163" s="6">
        <v>197785</v>
      </c>
      <c r="E163" s="47">
        <v>43890</v>
      </c>
      <c r="F163" t="s">
        <v>234</v>
      </c>
      <c r="G163" s="97">
        <v>37208</v>
      </c>
      <c r="H163" s="60">
        <v>1123</v>
      </c>
      <c r="I163" s="53">
        <v>43497</v>
      </c>
      <c r="J163" s="53">
        <v>43497</v>
      </c>
      <c r="K163" s="12">
        <v>44957</v>
      </c>
      <c r="L163" s="51">
        <v>100000</v>
      </c>
      <c r="M163" s="51">
        <v>-100000</v>
      </c>
      <c r="N163" s="52" t="s">
        <v>22</v>
      </c>
      <c r="O163" s="1" t="s">
        <v>1070</v>
      </c>
    </row>
    <row r="164" spans="1:15" ht="12.6" customHeight="1" x14ac:dyDescent="0.25">
      <c r="A164" t="s">
        <v>19</v>
      </c>
      <c r="B164" s="6">
        <v>12286</v>
      </c>
      <c r="C164" s="2" t="str">
        <f>VLOOKUP(B164,'Center Name'!$A:$B,2,FALSE)</f>
        <v>Southcenter</v>
      </c>
      <c r="D164" s="6">
        <v>223565</v>
      </c>
      <c r="E164" s="47">
        <v>44592</v>
      </c>
      <c r="F164" t="s">
        <v>27</v>
      </c>
      <c r="G164" s="97">
        <v>937941</v>
      </c>
      <c r="H164" s="60" t="s">
        <v>224</v>
      </c>
      <c r="I164" s="53">
        <v>44713</v>
      </c>
      <c r="J164" s="53"/>
      <c r="K164" s="12">
        <v>45443</v>
      </c>
      <c r="L164" s="51">
        <v>50000</v>
      </c>
      <c r="M164" s="51">
        <v>-50000</v>
      </c>
      <c r="N164" s="58"/>
      <c r="O164" s="1" t="s">
        <v>1070</v>
      </c>
    </row>
    <row r="165" spans="1:15" x14ac:dyDescent="0.25">
      <c r="A165" t="s">
        <v>19</v>
      </c>
      <c r="B165" s="6">
        <v>12286</v>
      </c>
      <c r="C165" s="2" t="str">
        <f>VLOOKUP(B165,'Center Name'!$A:$B,2,FALSE)</f>
        <v>Southcenter</v>
      </c>
      <c r="D165" s="6">
        <v>221228</v>
      </c>
      <c r="E165" s="47">
        <v>44651</v>
      </c>
      <c r="F165" t="s">
        <v>226</v>
      </c>
      <c r="G165" s="97">
        <v>934237</v>
      </c>
      <c r="H165" s="60">
        <v>220</v>
      </c>
      <c r="I165" s="53">
        <v>44378</v>
      </c>
      <c r="J165" s="53"/>
      <c r="K165" s="12">
        <v>45107</v>
      </c>
      <c r="L165" s="51">
        <v>40000</v>
      </c>
      <c r="M165" s="51">
        <v>-40000</v>
      </c>
      <c r="N165" s="58"/>
      <c r="O165" t="s">
        <v>1070</v>
      </c>
    </row>
    <row r="166" spans="1:15" x14ac:dyDescent="0.25">
      <c r="A166" t="s">
        <v>19</v>
      </c>
      <c r="B166" s="6">
        <v>12286</v>
      </c>
      <c r="C166" s="2" t="str">
        <f>VLOOKUP(B166,'Center Name'!$A:$B,2,FALSE)</f>
        <v>Southcenter</v>
      </c>
      <c r="D166" s="6">
        <v>221990</v>
      </c>
      <c r="E166" s="53">
        <v>44712</v>
      </c>
      <c r="F166" t="s">
        <v>1023</v>
      </c>
      <c r="G166" s="125">
        <v>935959</v>
      </c>
      <c r="H166" s="60" t="s">
        <v>74</v>
      </c>
      <c r="I166" s="53"/>
      <c r="J166" s="53">
        <v>44562</v>
      </c>
      <c r="K166" s="12">
        <v>44651</v>
      </c>
      <c r="L166" s="51"/>
      <c r="M166" s="51">
        <v>-30000</v>
      </c>
      <c r="N166" s="52" t="s">
        <v>2180</v>
      </c>
      <c r="O166" s="1" t="s">
        <v>1069</v>
      </c>
    </row>
    <row r="167" spans="1:15" x14ac:dyDescent="0.25">
      <c r="A167" t="s">
        <v>19</v>
      </c>
      <c r="B167" s="6">
        <v>12286</v>
      </c>
      <c r="C167" s="2" t="str">
        <f>VLOOKUP(B167,'Center Name'!$A:$B,2,FALSE)</f>
        <v>Southcenter</v>
      </c>
      <c r="D167" s="6">
        <v>131001</v>
      </c>
      <c r="E167" s="4">
        <v>41973</v>
      </c>
      <c r="F167" s="1" t="s">
        <v>98</v>
      </c>
      <c r="G167" s="97">
        <v>905693</v>
      </c>
      <c r="H167" s="65">
        <v>748</v>
      </c>
      <c r="I167" s="66">
        <v>41942</v>
      </c>
      <c r="J167" s="66"/>
      <c r="K167" s="12">
        <v>45688</v>
      </c>
      <c r="L167" s="51">
        <v>228375</v>
      </c>
      <c r="M167" s="51">
        <f>-228375+205537.5</f>
        <v>-22837.5</v>
      </c>
      <c r="N167" s="52" t="s">
        <v>143</v>
      </c>
      <c r="O167" t="s">
        <v>1070</v>
      </c>
    </row>
    <row r="168" spans="1:15" x14ac:dyDescent="0.25">
      <c r="A168" s="1" t="s">
        <v>19</v>
      </c>
      <c r="B168" s="6">
        <v>12286</v>
      </c>
      <c r="C168" s="2" t="str">
        <f>VLOOKUP(B168,'Center Name'!$A:$B,2,FALSE)</f>
        <v>Southcenter</v>
      </c>
      <c r="D168" s="6">
        <v>214670</v>
      </c>
      <c r="E168" s="47">
        <v>43801</v>
      </c>
      <c r="F168" t="s">
        <v>231</v>
      </c>
      <c r="G168" s="114">
        <v>928856</v>
      </c>
      <c r="H168" s="60">
        <v>532</v>
      </c>
      <c r="I168" s="53">
        <v>43709</v>
      </c>
      <c r="J168" s="53">
        <v>43788</v>
      </c>
      <c r="K168" s="12">
        <v>44316</v>
      </c>
      <c r="L168" s="51">
        <v>200000</v>
      </c>
      <c r="M168" s="51">
        <f>-200000+200000-19021.53</f>
        <v>-19021.53</v>
      </c>
      <c r="N168" s="52" t="s">
        <v>232</v>
      </c>
      <c r="O168" t="s">
        <v>1069</v>
      </c>
    </row>
    <row r="169" spans="1:15" x14ac:dyDescent="0.25">
      <c r="A169" t="s">
        <v>19</v>
      </c>
      <c r="B169" s="6">
        <v>12286</v>
      </c>
      <c r="C169" s="2" t="str">
        <f>VLOOKUP(B169,'Center Name'!$A:$B,2,FALSE)</f>
        <v>Southcenter</v>
      </c>
      <c r="D169" s="6">
        <v>215401</v>
      </c>
      <c r="E169" s="47">
        <v>43872</v>
      </c>
      <c r="F169" t="s">
        <v>233</v>
      </c>
      <c r="G169" s="97">
        <v>920001</v>
      </c>
      <c r="H169" s="60">
        <v>2179</v>
      </c>
      <c r="I169" s="53">
        <v>43854</v>
      </c>
      <c r="J169" s="53">
        <v>43854</v>
      </c>
      <c r="K169" s="12">
        <v>44219</v>
      </c>
      <c r="L169" s="51">
        <v>62568</v>
      </c>
      <c r="M169" s="51">
        <v>3.637978807091713E-12</v>
      </c>
      <c r="N169" s="52" t="s">
        <v>22</v>
      </c>
      <c r="O169" s="1" t="s">
        <v>1069</v>
      </c>
    </row>
    <row r="170" spans="1:15" x14ac:dyDescent="0.25">
      <c r="A170" s="1" t="s">
        <v>19</v>
      </c>
      <c r="B170" s="6">
        <v>12286</v>
      </c>
      <c r="C170" s="2" t="str">
        <f>VLOOKUP(B170,'Center Name'!$A:$B,2,FALSE)</f>
        <v>Southcenter</v>
      </c>
      <c r="D170" s="6">
        <v>198023</v>
      </c>
      <c r="E170" s="53">
        <v>43553</v>
      </c>
      <c r="F170" t="s">
        <v>229</v>
      </c>
      <c r="G170" s="97">
        <v>927039</v>
      </c>
      <c r="H170" s="60">
        <v>724</v>
      </c>
      <c r="I170" s="12">
        <v>43647</v>
      </c>
      <c r="J170" s="12">
        <v>43647</v>
      </c>
      <c r="K170" s="12">
        <v>44012</v>
      </c>
      <c r="L170" s="51">
        <v>75000</v>
      </c>
      <c r="M170" s="51">
        <v>3.637978807091713E-12</v>
      </c>
      <c r="N170" s="52" t="s">
        <v>230</v>
      </c>
      <c r="O170" t="s">
        <v>1069</v>
      </c>
    </row>
    <row r="171" spans="1:15" x14ac:dyDescent="0.25">
      <c r="A171" t="s">
        <v>65</v>
      </c>
      <c r="B171" s="6">
        <v>12288</v>
      </c>
      <c r="C171" s="2" t="str">
        <f>VLOOKUP(B171,'Center Name'!$A:$B,2,FALSE)</f>
        <v>Southlake</v>
      </c>
      <c r="D171" s="6">
        <v>112472</v>
      </c>
      <c r="E171" s="47">
        <v>41597</v>
      </c>
      <c r="F171" t="s">
        <v>239</v>
      </c>
      <c r="G171" s="97">
        <v>69846</v>
      </c>
      <c r="H171" s="60">
        <v>608</v>
      </c>
      <c r="I171" s="53">
        <v>41369</v>
      </c>
      <c r="J171" s="53">
        <v>41369</v>
      </c>
      <c r="K171" s="12">
        <v>41733</v>
      </c>
      <c r="L171" s="51">
        <v>0</v>
      </c>
      <c r="M171" s="51">
        <v>-243</v>
      </c>
      <c r="N171" s="58" t="s">
        <v>240</v>
      </c>
      <c r="O171" s="1" t="s">
        <v>1069</v>
      </c>
    </row>
    <row r="172" spans="1:15" x14ac:dyDescent="0.25">
      <c r="A172" t="s">
        <v>19</v>
      </c>
      <c r="B172" s="6">
        <v>12291</v>
      </c>
      <c r="C172" s="2" t="str">
        <f>VLOOKUP(B172,'Center Name'!$A:$B,2,FALSE)</f>
        <v>Topanga</v>
      </c>
      <c r="D172" s="6">
        <v>222921</v>
      </c>
      <c r="E172" s="4">
        <v>44501</v>
      </c>
      <c r="F172" s="1" t="s">
        <v>250</v>
      </c>
      <c r="G172" s="97">
        <v>933437</v>
      </c>
      <c r="H172" s="60">
        <v>1082</v>
      </c>
      <c r="I172" s="12">
        <v>44462</v>
      </c>
      <c r="J172" s="12"/>
      <c r="K172" s="12">
        <v>48121</v>
      </c>
      <c r="L172" s="51">
        <v>1538925</v>
      </c>
      <c r="M172" s="51">
        <v>-1538925</v>
      </c>
      <c r="N172" s="58"/>
      <c r="O172" s="1" t="s">
        <v>1070</v>
      </c>
    </row>
    <row r="173" spans="1:15" x14ac:dyDescent="0.25">
      <c r="A173" s="1" t="s">
        <v>19</v>
      </c>
      <c r="B173" s="6">
        <v>12291</v>
      </c>
      <c r="C173" s="2" t="str">
        <f>VLOOKUP(B173,'Center Name'!$A:$B,2,FALSE)</f>
        <v>Topanga</v>
      </c>
      <c r="D173" s="6">
        <v>227067</v>
      </c>
      <c r="E173" s="53">
        <v>44804</v>
      </c>
      <c r="F173" t="s">
        <v>2367</v>
      </c>
      <c r="G173" s="114">
        <v>905221</v>
      </c>
      <c r="H173" s="60" t="s">
        <v>74</v>
      </c>
      <c r="I173" s="53"/>
      <c r="J173" s="53"/>
      <c r="K173" s="12">
        <v>1</v>
      </c>
      <c r="L173" s="51"/>
      <c r="M173" s="51">
        <f>-2655300+1327650</f>
        <v>-1327650</v>
      </c>
      <c r="N173" s="68" t="s">
        <v>2428</v>
      </c>
      <c r="O173" t="s">
        <v>1071</v>
      </c>
    </row>
    <row r="174" spans="1:15" x14ac:dyDescent="0.25">
      <c r="A174" t="s">
        <v>19</v>
      </c>
      <c r="B174" s="6">
        <v>12291</v>
      </c>
      <c r="C174" s="2" t="str">
        <f>VLOOKUP(B174,'Center Name'!$A:$B,2,FALSE)</f>
        <v>Topanga</v>
      </c>
      <c r="D174" s="6">
        <v>222648</v>
      </c>
      <c r="E174" s="4">
        <v>44651</v>
      </c>
      <c r="F174" s="1" t="s">
        <v>105</v>
      </c>
      <c r="G174" s="98">
        <v>934495</v>
      </c>
      <c r="H174" s="6">
        <v>1038</v>
      </c>
      <c r="I174" s="12">
        <v>44409</v>
      </c>
      <c r="J174" s="12"/>
      <c r="K174" s="12">
        <v>44957</v>
      </c>
      <c r="L174" s="51">
        <v>630430</v>
      </c>
      <c r="M174" s="51">
        <v>-630430</v>
      </c>
      <c r="N174" s="58"/>
      <c r="O174" t="s">
        <v>1070</v>
      </c>
    </row>
    <row r="175" spans="1:15" x14ac:dyDescent="0.25">
      <c r="A175" t="s">
        <v>19</v>
      </c>
      <c r="B175" s="6">
        <v>12291</v>
      </c>
      <c r="C175" s="2" t="str">
        <f>VLOOKUP(B175,'Center Name'!$A:$B,2,FALSE)</f>
        <v>Topanga</v>
      </c>
      <c r="D175" s="6">
        <v>221874</v>
      </c>
      <c r="E175" s="4">
        <v>44651</v>
      </c>
      <c r="F175" s="1" t="s">
        <v>251</v>
      </c>
      <c r="G175" s="98">
        <v>935343</v>
      </c>
      <c r="H175" s="6">
        <v>2072</v>
      </c>
      <c r="I175" s="12">
        <v>44468</v>
      </c>
      <c r="J175" s="12"/>
      <c r="K175" s="12">
        <v>45013</v>
      </c>
      <c r="L175" s="51">
        <v>298100</v>
      </c>
      <c r="M175" s="51">
        <v>-298100</v>
      </c>
      <c r="N175" s="58"/>
      <c r="O175" s="1" t="s">
        <v>1070</v>
      </c>
    </row>
    <row r="176" spans="1:15" ht="51.75" x14ac:dyDescent="0.25">
      <c r="A176" t="s">
        <v>19</v>
      </c>
      <c r="B176" s="6">
        <v>12291</v>
      </c>
      <c r="C176" s="2" t="str">
        <f>VLOOKUP(B176,'Center Name'!$A:$B,2,FALSE)</f>
        <v>Topanga</v>
      </c>
      <c r="D176" s="6">
        <v>220644</v>
      </c>
      <c r="E176" s="4">
        <v>44313</v>
      </c>
      <c r="F176" s="1" t="s">
        <v>244</v>
      </c>
      <c r="G176" s="97">
        <v>934145</v>
      </c>
      <c r="H176" s="60" t="s">
        <v>245</v>
      </c>
      <c r="I176" s="12">
        <v>44357</v>
      </c>
      <c r="J176" s="12"/>
      <c r="K176" s="12">
        <v>48244</v>
      </c>
      <c r="L176" s="51">
        <v>2250000</v>
      </c>
      <c r="M176" s="51">
        <f>1125000-1125000+900000-1125000</f>
        <v>-225000</v>
      </c>
      <c r="N176" s="58" t="s">
        <v>246</v>
      </c>
      <c r="O176" s="1" t="s">
        <v>1070</v>
      </c>
    </row>
    <row r="177" spans="1:15" x14ac:dyDescent="0.25">
      <c r="A177" t="s">
        <v>19</v>
      </c>
      <c r="B177" s="6">
        <v>12291</v>
      </c>
      <c r="C177" s="2" t="str">
        <f>VLOOKUP(B177,'Center Name'!$A:$B,2,FALSE)</f>
        <v>Topanga</v>
      </c>
      <c r="D177" s="6">
        <v>222650</v>
      </c>
      <c r="E177" s="4">
        <v>44501</v>
      </c>
      <c r="F177" s="1" t="s">
        <v>106</v>
      </c>
      <c r="G177" s="97">
        <v>936291</v>
      </c>
      <c r="H177" s="60">
        <v>63</v>
      </c>
      <c r="I177" s="12">
        <v>44504</v>
      </c>
      <c r="J177" s="12"/>
      <c r="K177" s="12">
        <v>45049</v>
      </c>
      <c r="L177" s="51">
        <v>202540</v>
      </c>
      <c r="M177" s="51">
        <v>-202540</v>
      </c>
      <c r="N177" s="58"/>
      <c r="O177" s="1" t="s">
        <v>1070</v>
      </c>
    </row>
    <row r="178" spans="1:15" ht="26.25" x14ac:dyDescent="0.25">
      <c r="A178" t="s">
        <v>19</v>
      </c>
      <c r="B178" s="6">
        <v>12291</v>
      </c>
      <c r="C178" s="2" t="str">
        <f>VLOOKUP(B178,'Center Name'!$A:$B,2,FALSE)</f>
        <v>Topanga</v>
      </c>
      <c r="D178" s="6">
        <v>221920</v>
      </c>
      <c r="E178" s="4">
        <v>44424</v>
      </c>
      <c r="F178" s="1" t="s">
        <v>247</v>
      </c>
      <c r="G178" s="97">
        <v>243731</v>
      </c>
      <c r="H178" s="60">
        <v>183</v>
      </c>
      <c r="I178" s="12">
        <v>43922</v>
      </c>
      <c r="J178" s="12"/>
      <c r="K178" s="12">
        <v>48244</v>
      </c>
      <c r="L178" s="51">
        <v>637400</v>
      </c>
      <c r="M178" s="51">
        <f>-637400+191220+191220+191220</f>
        <v>-63740</v>
      </c>
      <c r="N178" s="58" t="s">
        <v>248</v>
      </c>
      <c r="O178" s="1" t="s">
        <v>1070</v>
      </c>
    </row>
    <row r="179" spans="1:15" x14ac:dyDescent="0.25">
      <c r="A179" s="1" t="s">
        <v>19</v>
      </c>
      <c r="B179" s="6">
        <v>12291</v>
      </c>
      <c r="C179" s="2" t="str">
        <f>VLOOKUP(B179,'Center Name'!$A:$B,2,FALSE)</f>
        <v>Topanga</v>
      </c>
      <c r="D179" s="6">
        <v>227070</v>
      </c>
      <c r="E179" s="53">
        <v>44804</v>
      </c>
      <c r="F179" t="s">
        <v>2368</v>
      </c>
      <c r="G179" s="114">
        <v>938500</v>
      </c>
      <c r="H179" s="60" t="s">
        <v>74</v>
      </c>
      <c r="I179" s="53"/>
      <c r="J179" s="53">
        <v>44832</v>
      </c>
      <c r="K179" s="12">
        <v>45565</v>
      </c>
      <c r="L179" s="51"/>
      <c r="M179" s="51">
        <v>-50000</v>
      </c>
      <c r="N179" s="68" t="s">
        <v>2428</v>
      </c>
      <c r="O179" s="1" t="s">
        <v>1069</v>
      </c>
    </row>
    <row r="180" spans="1:15" x14ac:dyDescent="0.25">
      <c r="A180" s="1" t="s">
        <v>19</v>
      </c>
      <c r="B180" s="6">
        <v>12291</v>
      </c>
      <c r="C180" s="2" t="str">
        <f>VLOOKUP(B180,'Center Name'!$A:$B,2,FALSE)</f>
        <v>Topanga</v>
      </c>
      <c r="D180" s="6">
        <v>227072</v>
      </c>
      <c r="E180" s="53">
        <v>44804</v>
      </c>
      <c r="F180" t="s">
        <v>2372</v>
      </c>
      <c r="G180" s="114">
        <v>940088</v>
      </c>
      <c r="H180" s="60" t="s">
        <v>74</v>
      </c>
      <c r="I180" s="53"/>
      <c r="J180" s="53">
        <v>44835</v>
      </c>
      <c r="K180" s="12">
        <v>45199</v>
      </c>
      <c r="L180" s="51"/>
      <c r="M180" s="51">
        <v>-30000</v>
      </c>
      <c r="N180" s="68" t="s">
        <v>2428</v>
      </c>
      <c r="O180" s="1" t="s">
        <v>1069</v>
      </c>
    </row>
    <row r="181" spans="1:15" x14ac:dyDescent="0.25">
      <c r="A181" s="1" t="s">
        <v>19</v>
      </c>
      <c r="B181" s="6">
        <v>12291</v>
      </c>
      <c r="C181" s="2" t="str">
        <f>VLOOKUP(B181,'Center Name'!$A:$B,2,FALSE)</f>
        <v>Topanga</v>
      </c>
      <c r="D181" s="6">
        <v>227071</v>
      </c>
      <c r="E181" s="53">
        <v>44804</v>
      </c>
      <c r="F181" t="s">
        <v>2370</v>
      </c>
      <c r="G181" s="114">
        <v>938340</v>
      </c>
      <c r="H181" s="60" t="s">
        <v>74</v>
      </c>
      <c r="I181" s="53"/>
      <c r="J181" s="53">
        <v>44545</v>
      </c>
      <c r="K181" s="12">
        <v>44909</v>
      </c>
      <c r="L181" s="51"/>
      <c r="M181" s="51">
        <v>-7500</v>
      </c>
      <c r="N181" s="68" t="s">
        <v>2428</v>
      </c>
      <c r="O181" s="1" t="s">
        <v>1069</v>
      </c>
    </row>
    <row r="182" spans="1:15" x14ac:dyDescent="0.25">
      <c r="A182" t="s">
        <v>19</v>
      </c>
      <c r="B182" s="6">
        <v>12291</v>
      </c>
      <c r="C182" s="2" t="str">
        <f>VLOOKUP(B182,'Center Name'!$A:$B,2,FALSE)</f>
        <v>Topanga</v>
      </c>
      <c r="D182" s="6">
        <v>222495</v>
      </c>
      <c r="E182" s="4">
        <v>44469</v>
      </c>
      <c r="F182" s="1" t="s">
        <v>249</v>
      </c>
      <c r="G182" s="97">
        <v>935109</v>
      </c>
      <c r="H182" s="60">
        <v>67</v>
      </c>
      <c r="I182" s="12">
        <v>44383</v>
      </c>
      <c r="J182" s="12"/>
      <c r="K182" s="12">
        <v>45504</v>
      </c>
      <c r="L182" s="51">
        <v>5000</v>
      </c>
      <c r="M182" s="51">
        <v>-5000</v>
      </c>
      <c r="N182" s="58"/>
      <c r="O182" s="1" t="s">
        <v>1070</v>
      </c>
    </row>
    <row r="183" spans="1:15" x14ac:dyDescent="0.25">
      <c r="A183" t="s">
        <v>19</v>
      </c>
      <c r="B183" s="6">
        <v>12292</v>
      </c>
      <c r="C183" s="2" t="str">
        <f>VLOOKUP(B183,'Center Name'!$A:$B,2,FALSE)</f>
        <v>Trumbull</v>
      </c>
      <c r="D183" s="6">
        <v>193601</v>
      </c>
      <c r="E183" s="4">
        <v>43297</v>
      </c>
      <c r="F183" s="1" t="s">
        <v>253</v>
      </c>
      <c r="G183" s="98">
        <v>923680</v>
      </c>
      <c r="H183" s="6">
        <v>306</v>
      </c>
      <c r="I183" s="12">
        <v>43355</v>
      </c>
      <c r="J183" s="12"/>
      <c r="K183" s="12"/>
      <c r="L183" s="51">
        <v>1410981</v>
      </c>
      <c r="M183" s="51">
        <f>-1410981+103500+334320+20000+19000+8000+28000+45000+507341+334320</f>
        <v>-11500</v>
      </c>
      <c r="N183" s="70" t="s">
        <v>254</v>
      </c>
      <c r="O183" s="1" t="s">
        <v>1070</v>
      </c>
    </row>
    <row r="184" spans="1:15" x14ac:dyDescent="0.25">
      <c r="A184" t="s">
        <v>19</v>
      </c>
      <c r="B184" s="6">
        <v>12293</v>
      </c>
      <c r="C184" s="2" t="str">
        <f>VLOOKUP(B184,'Center Name'!$A:$B,2,FALSE)</f>
        <v>UTC</v>
      </c>
      <c r="D184" s="6">
        <v>221924</v>
      </c>
      <c r="E184" s="47">
        <v>44439</v>
      </c>
      <c r="F184" s="1" t="s">
        <v>263</v>
      </c>
      <c r="G184" s="97">
        <v>931510</v>
      </c>
      <c r="H184" s="60" t="s">
        <v>264</v>
      </c>
      <c r="I184" s="12">
        <v>44375</v>
      </c>
      <c r="J184" s="12">
        <v>44375</v>
      </c>
      <c r="K184" s="12">
        <v>44739</v>
      </c>
      <c r="L184" s="51">
        <v>1011021.5</v>
      </c>
      <c r="M184" s="51">
        <v>-1011021.5</v>
      </c>
      <c r="N184" s="52" t="s">
        <v>22</v>
      </c>
      <c r="O184" s="1" t="s">
        <v>1069</v>
      </c>
    </row>
    <row r="185" spans="1:15" x14ac:dyDescent="0.25">
      <c r="A185" t="s">
        <v>19</v>
      </c>
      <c r="B185" s="6">
        <v>12293</v>
      </c>
      <c r="C185" s="2" t="str">
        <f>VLOOKUP(B185,'Center Name'!$A:$B,2,FALSE)</f>
        <v>UTC</v>
      </c>
      <c r="D185" s="6">
        <v>222736</v>
      </c>
      <c r="E185" s="71">
        <v>44645</v>
      </c>
      <c r="F185" s="1" t="s">
        <v>247</v>
      </c>
      <c r="G185" s="97">
        <v>936831</v>
      </c>
      <c r="H185" s="60">
        <v>2500</v>
      </c>
      <c r="I185" s="53">
        <v>44607</v>
      </c>
      <c r="J185" s="53"/>
      <c r="K185" s="12">
        <v>44971</v>
      </c>
      <c r="L185" s="51">
        <v>763400</v>
      </c>
      <c r="M185" s="51">
        <f>381700-763400</f>
        <v>-381700</v>
      </c>
      <c r="N185" s="52" t="s">
        <v>2182</v>
      </c>
      <c r="O185" s="1" t="s">
        <v>1070</v>
      </c>
    </row>
    <row r="186" spans="1:15" x14ac:dyDescent="0.25">
      <c r="A186" t="s">
        <v>19</v>
      </c>
      <c r="B186" s="6">
        <v>12293</v>
      </c>
      <c r="C186" s="2" t="str">
        <f>VLOOKUP(B186,'Center Name'!$A:$B,2,FALSE)</f>
        <v>UTC</v>
      </c>
      <c r="D186" s="6">
        <v>221897</v>
      </c>
      <c r="E186" s="47">
        <v>44439</v>
      </c>
      <c r="F186" s="1" t="s">
        <v>260</v>
      </c>
      <c r="G186" s="97">
        <v>935573</v>
      </c>
      <c r="H186" s="60" t="s">
        <v>261</v>
      </c>
      <c r="I186" s="12">
        <v>44601</v>
      </c>
      <c r="J186" s="12"/>
      <c r="K186" s="12">
        <v>45330</v>
      </c>
      <c r="L186" s="51">
        <v>288830</v>
      </c>
      <c r="M186" s="51">
        <v>-288830</v>
      </c>
      <c r="N186" s="52" t="s">
        <v>86</v>
      </c>
      <c r="O186" s="1" t="s">
        <v>1070</v>
      </c>
    </row>
    <row r="187" spans="1:15" x14ac:dyDescent="0.25">
      <c r="A187" s="1" t="s">
        <v>19</v>
      </c>
      <c r="B187" s="6">
        <v>12293</v>
      </c>
      <c r="C187" s="2" t="str">
        <f>VLOOKUP(B187,'Center Name'!$A:$B,2,FALSE)</f>
        <v>UTC</v>
      </c>
      <c r="D187" s="6">
        <v>227073</v>
      </c>
      <c r="E187" s="53">
        <v>44804</v>
      </c>
      <c r="F187" t="s">
        <v>2251</v>
      </c>
      <c r="G187" s="114">
        <v>937865</v>
      </c>
      <c r="H187" s="60" t="s">
        <v>74</v>
      </c>
      <c r="I187" s="53"/>
      <c r="J187" s="53"/>
      <c r="K187" s="12">
        <v>1</v>
      </c>
      <c r="L187" s="51"/>
      <c r="M187" s="51">
        <v>-250000</v>
      </c>
      <c r="N187" s="68" t="s">
        <v>2428</v>
      </c>
      <c r="O187" s="1" t="s">
        <v>1073</v>
      </c>
    </row>
    <row r="188" spans="1:15" x14ac:dyDescent="0.25">
      <c r="A188" t="s">
        <v>19</v>
      </c>
      <c r="B188" s="6">
        <v>12293</v>
      </c>
      <c r="C188" s="2" t="str">
        <f>VLOOKUP(B188,'Center Name'!$A:$B,2,FALSE)</f>
        <v>UTC</v>
      </c>
      <c r="D188" s="6">
        <v>221991</v>
      </c>
      <c r="E188" s="47">
        <v>44439</v>
      </c>
      <c r="F188" s="1" t="s">
        <v>265</v>
      </c>
      <c r="G188" s="97">
        <v>935916</v>
      </c>
      <c r="H188" s="60" t="s">
        <v>159</v>
      </c>
      <c r="I188" s="12">
        <v>44522</v>
      </c>
      <c r="J188" s="12"/>
      <c r="K188" s="12">
        <v>45067</v>
      </c>
      <c r="L188" s="51">
        <v>175000</v>
      </c>
      <c r="M188" s="51">
        <v>-175000</v>
      </c>
      <c r="N188" s="52" t="s">
        <v>232</v>
      </c>
      <c r="O188" s="1" t="s">
        <v>1070</v>
      </c>
    </row>
    <row r="189" spans="1:15" x14ac:dyDescent="0.25">
      <c r="A189" t="s">
        <v>19</v>
      </c>
      <c r="B189" s="6">
        <v>12293</v>
      </c>
      <c r="C189" s="2" t="str">
        <f>VLOOKUP(B189,'Center Name'!$A:$B,2,FALSE)</f>
        <v>UTC</v>
      </c>
      <c r="D189" s="6">
        <v>222558</v>
      </c>
      <c r="E189" s="71">
        <v>44681</v>
      </c>
      <c r="F189" s="1" t="s">
        <v>267</v>
      </c>
      <c r="G189" s="97">
        <v>936083</v>
      </c>
      <c r="H189" s="60"/>
      <c r="I189" s="53"/>
      <c r="J189" s="53"/>
      <c r="K189" s="12"/>
      <c r="L189" s="51">
        <v>150000</v>
      </c>
      <c r="M189" s="51">
        <v>-150000</v>
      </c>
      <c r="N189" s="52" t="s">
        <v>22</v>
      </c>
      <c r="O189" s="1" t="s">
        <v>1069</v>
      </c>
    </row>
    <row r="190" spans="1:15" x14ac:dyDescent="0.25">
      <c r="A190" t="s">
        <v>19</v>
      </c>
      <c r="B190" s="6">
        <v>12293</v>
      </c>
      <c r="C190" s="2" t="str">
        <f>VLOOKUP(B190,'Center Name'!$A:$B,2,FALSE)</f>
        <v>UTC</v>
      </c>
      <c r="D190" s="6">
        <v>221412</v>
      </c>
      <c r="E190" s="47">
        <v>44439</v>
      </c>
      <c r="F190" s="1" t="s">
        <v>258</v>
      </c>
      <c r="G190" s="97">
        <v>108820</v>
      </c>
      <c r="H190" s="60" t="s">
        <v>259</v>
      </c>
      <c r="I190" s="12">
        <v>44927</v>
      </c>
      <c r="J190" s="12"/>
      <c r="K190" s="12">
        <v>45291</v>
      </c>
      <c r="L190" s="51">
        <v>150000</v>
      </c>
      <c r="M190" s="51">
        <v>-150000</v>
      </c>
      <c r="N190" s="52" t="s">
        <v>22</v>
      </c>
      <c r="O190" s="1" t="s">
        <v>1070</v>
      </c>
    </row>
    <row r="191" spans="1:15" x14ac:dyDescent="0.25">
      <c r="A191" s="1" t="s">
        <v>19</v>
      </c>
      <c r="B191" s="6">
        <v>12293</v>
      </c>
      <c r="C191" s="2" t="str">
        <f>VLOOKUP(B191,'Center Name'!$A:$B,2,FALSE)</f>
        <v>UTC</v>
      </c>
      <c r="D191" s="6">
        <v>227077</v>
      </c>
      <c r="E191" s="53">
        <v>44804</v>
      </c>
      <c r="F191" t="s">
        <v>2257</v>
      </c>
      <c r="G191" s="114">
        <v>938706</v>
      </c>
      <c r="H191" s="60" t="s">
        <v>74</v>
      </c>
      <c r="I191" s="53"/>
      <c r="J191" s="53"/>
      <c r="K191" s="12">
        <v>1</v>
      </c>
      <c r="L191" s="51"/>
      <c r="M191" s="51">
        <v>-120000</v>
      </c>
      <c r="N191" s="68" t="s">
        <v>2428</v>
      </c>
      <c r="O191" s="1" t="s">
        <v>1073</v>
      </c>
    </row>
    <row r="192" spans="1:15" x14ac:dyDescent="0.25">
      <c r="A192" s="1" t="s">
        <v>19</v>
      </c>
      <c r="B192" s="6">
        <v>12293</v>
      </c>
      <c r="C192" s="2" t="str">
        <f>VLOOKUP(B192,'Center Name'!$A:$B,2,FALSE)</f>
        <v>UTC</v>
      </c>
      <c r="D192" s="6">
        <v>227076</v>
      </c>
      <c r="E192" s="53">
        <v>44804</v>
      </c>
      <c r="F192" t="s">
        <v>2255</v>
      </c>
      <c r="G192" s="114">
        <v>938526</v>
      </c>
      <c r="H192" s="60" t="s">
        <v>74</v>
      </c>
      <c r="I192" s="53"/>
      <c r="J192" s="53"/>
      <c r="K192" s="12">
        <v>1</v>
      </c>
      <c r="L192" s="51"/>
      <c r="M192" s="51">
        <v>-100000</v>
      </c>
      <c r="N192" s="68" t="s">
        <v>2428</v>
      </c>
      <c r="O192" s="1" t="s">
        <v>1073</v>
      </c>
    </row>
    <row r="193" spans="1:15" x14ac:dyDescent="0.25">
      <c r="A193" s="1" t="s">
        <v>19</v>
      </c>
      <c r="B193" s="6">
        <v>12293</v>
      </c>
      <c r="C193" s="2" t="str">
        <f>VLOOKUP(B193,'Center Name'!$A:$B,2,FALSE)</f>
        <v>UTC</v>
      </c>
      <c r="D193" s="6">
        <v>227075</v>
      </c>
      <c r="E193" s="53">
        <v>44804</v>
      </c>
      <c r="F193" t="s">
        <v>2253</v>
      </c>
      <c r="G193" s="114">
        <v>938773</v>
      </c>
      <c r="H193" s="60" t="s">
        <v>74</v>
      </c>
      <c r="I193" s="53"/>
      <c r="J193" s="53"/>
      <c r="K193" s="12">
        <v>1</v>
      </c>
      <c r="L193" s="51"/>
      <c r="M193" s="51">
        <v>-71825</v>
      </c>
      <c r="N193" s="68" t="s">
        <v>2428</v>
      </c>
      <c r="O193" s="1" t="s">
        <v>1072</v>
      </c>
    </row>
    <row r="194" spans="1:15" x14ac:dyDescent="0.25">
      <c r="A194" s="1" t="s">
        <v>19</v>
      </c>
      <c r="B194" s="6">
        <v>12293</v>
      </c>
      <c r="C194" s="2" t="str">
        <f>VLOOKUP(B194,'Center Name'!$A:$B,2,FALSE)</f>
        <v>UTC</v>
      </c>
      <c r="D194" s="6">
        <v>227079</v>
      </c>
      <c r="E194" s="53">
        <v>44804</v>
      </c>
      <c r="F194" t="s">
        <v>2259</v>
      </c>
      <c r="G194" s="114">
        <v>940324</v>
      </c>
      <c r="H194" s="60" t="s">
        <v>74</v>
      </c>
      <c r="I194" s="53"/>
      <c r="J194" s="53">
        <v>44833</v>
      </c>
      <c r="K194" s="12">
        <v>45197</v>
      </c>
      <c r="L194" s="51"/>
      <c r="M194" s="51">
        <v>-56900</v>
      </c>
      <c r="N194" s="68" t="s">
        <v>2428</v>
      </c>
      <c r="O194" s="1" t="s">
        <v>1069</v>
      </c>
    </row>
    <row r="195" spans="1:15" x14ac:dyDescent="0.25">
      <c r="A195" t="s">
        <v>19</v>
      </c>
      <c r="B195" s="6">
        <v>12293</v>
      </c>
      <c r="C195" s="2" t="str">
        <f>VLOOKUP(B195,'Center Name'!$A:$B,2,FALSE)</f>
        <v>UTC</v>
      </c>
      <c r="D195" s="6">
        <v>221915</v>
      </c>
      <c r="E195" s="47">
        <v>44439</v>
      </c>
      <c r="F195" s="1" t="s">
        <v>262</v>
      </c>
      <c r="G195" s="97">
        <v>935862</v>
      </c>
      <c r="H195" s="60">
        <v>2460</v>
      </c>
      <c r="I195" s="12">
        <v>44507</v>
      </c>
      <c r="J195" s="12"/>
      <c r="K195" s="12">
        <v>44871</v>
      </c>
      <c r="L195" s="51">
        <v>75000</v>
      </c>
      <c r="M195" s="51">
        <f>-75000+37500</f>
        <v>-37500</v>
      </c>
      <c r="N195" s="52" t="s">
        <v>22</v>
      </c>
      <c r="O195" s="1" t="s">
        <v>1070</v>
      </c>
    </row>
    <row r="196" spans="1:15" x14ac:dyDescent="0.25">
      <c r="A196" t="s">
        <v>19</v>
      </c>
      <c r="B196" s="6">
        <v>12293</v>
      </c>
      <c r="C196" s="2" t="str">
        <f>VLOOKUP(B196,'Center Name'!$A:$B,2,FALSE)</f>
        <v>UTC</v>
      </c>
      <c r="D196" s="6">
        <v>222976</v>
      </c>
      <c r="E196" s="71">
        <v>44561</v>
      </c>
      <c r="F196" t="s">
        <v>266</v>
      </c>
      <c r="G196" s="97">
        <v>936616</v>
      </c>
      <c r="H196" s="60">
        <v>2508</v>
      </c>
      <c r="I196" s="53">
        <v>44513</v>
      </c>
      <c r="J196" s="53"/>
      <c r="K196" s="12">
        <v>44877</v>
      </c>
      <c r="L196" s="51">
        <v>35000</v>
      </c>
      <c r="M196" s="51">
        <v>-35000</v>
      </c>
      <c r="N196" s="52" t="s">
        <v>22</v>
      </c>
      <c r="O196" s="1" t="s">
        <v>1070</v>
      </c>
    </row>
    <row r="197" spans="1:15" ht="26.25" x14ac:dyDescent="0.25">
      <c r="A197" t="s">
        <v>19</v>
      </c>
      <c r="B197" s="6">
        <v>12293</v>
      </c>
      <c r="C197" s="2" t="str">
        <f>VLOOKUP(B197,'Center Name'!$A:$B,2,FALSE)</f>
        <v>UTC</v>
      </c>
      <c r="D197" s="6">
        <v>214744</v>
      </c>
      <c r="E197" s="47">
        <v>43832</v>
      </c>
      <c r="F197" s="1" t="s">
        <v>43</v>
      </c>
      <c r="G197" s="97">
        <v>66392</v>
      </c>
      <c r="H197" s="60" t="s">
        <v>257</v>
      </c>
      <c r="I197" s="12">
        <v>43620</v>
      </c>
      <c r="J197" s="12">
        <v>43629</v>
      </c>
      <c r="K197" s="12">
        <v>44724</v>
      </c>
      <c r="L197" s="51">
        <v>636000</v>
      </c>
      <c r="M197" s="51">
        <v>2.9103830456733704E-11</v>
      </c>
      <c r="N197" s="52" t="s">
        <v>2183</v>
      </c>
      <c r="O197" t="s">
        <v>1069</v>
      </c>
    </row>
    <row r="198" spans="1:15" x14ac:dyDescent="0.25">
      <c r="A198" t="s">
        <v>19</v>
      </c>
      <c r="B198" s="6">
        <v>12294</v>
      </c>
      <c r="C198" s="2" t="str">
        <f>VLOOKUP(B198,'Center Name'!$A:$B,2,FALSE)</f>
        <v>Valencia</v>
      </c>
      <c r="D198" s="6">
        <v>224135</v>
      </c>
      <c r="E198" s="53">
        <v>44742</v>
      </c>
      <c r="F198" t="s">
        <v>2077</v>
      </c>
      <c r="G198" s="114">
        <v>936138</v>
      </c>
      <c r="H198" s="60" t="s">
        <v>74</v>
      </c>
      <c r="I198" s="53"/>
      <c r="J198" s="53">
        <v>44607</v>
      </c>
      <c r="K198" s="12">
        <v>44971</v>
      </c>
      <c r="L198" s="51"/>
      <c r="M198" s="51">
        <v>-85000</v>
      </c>
      <c r="N198" s="52" t="s">
        <v>2180</v>
      </c>
      <c r="O198" s="1" t="s">
        <v>1070</v>
      </c>
    </row>
    <row r="199" spans="1:15" x14ac:dyDescent="0.25">
      <c r="A199" t="s">
        <v>19</v>
      </c>
      <c r="B199" s="6">
        <v>12294</v>
      </c>
      <c r="C199" s="2" t="str">
        <f>VLOOKUP(B199,'Center Name'!$A:$B,2,FALSE)</f>
        <v>Valencia</v>
      </c>
      <c r="D199" s="103">
        <v>221901</v>
      </c>
      <c r="E199" s="50">
        <v>44834</v>
      </c>
      <c r="F199" t="s">
        <v>2512</v>
      </c>
      <c r="G199" s="114">
        <v>931320</v>
      </c>
      <c r="H199" s="60" t="s">
        <v>74</v>
      </c>
      <c r="I199" s="53"/>
      <c r="J199" s="53">
        <v>44013</v>
      </c>
      <c r="K199" s="12">
        <v>44377</v>
      </c>
      <c r="L199" s="51"/>
      <c r="M199" s="51">
        <v>67904</v>
      </c>
      <c r="N199" s="62" t="s">
        <v>2521</v>
      </c>
      <c r="O199" s="1" t="s">
        <v>1069</v>
      </c>
    </row>
    <row r="200" spans="1:15" customFormat="1" x14ac:dyDescent="0.25">
      <c r="A200" t="s">
        <v>19</v>
      </c>
      <c r="B200" s="6">
        <v>12294</v>
      </c>
      <c r="C200" s="2" t="str">
        <f>VLOOKUP(B200,'Center Name'!$A:$B,2,FALSE)</f>
        <v>Valencia</v>
      </c>
      <c r="D200" s="6">
        <v>221879</v>
      </c>
      <c r="E200" s="71">
        <v>44561</v>
      </c>
      <c r="F200" s="1" t="s">
        <v>268</v>
      </c>
      <c r="G200" s="114">
        <v>932052</v>
      </c>
      <c r="H200" s="60"/>
      <c r="I200" s="53"/>
      <c r="J200" s="53"/>
      <c r="K200" s="12"/>
      <c r="L200" s="51">
        <v>150000</v>
      </c>
      <c r="M200" s="51">
        <v>-75000</v>
      </c>
      <c r="N200" s="58"/>
      <c r="O200" s="1" t="s">
        <v>1069</v>
      </c>
    </row>
    <row r="201" spans="1:15" x14ac:dyDescent="0.25">
      <c r="A201" t="s">
        <v>19</v>
      </c>
      <c r="B201" s="6">
        <v>12294</v>
      </c>
      <c r="C201" s="2" t="str">
        <f>VLOOKUP(B201,'Center Name'!$A:$B,2,FALSE)</f>
        <v>Valencia</v>
      </c>
      <c r="D201" s="6">
        <v>223114</v>
      </c>
      <c r="E201" s="4">
        <v>44592</v>
      </c>
      <c r="F201" s="1" t="s">
        <v>27</v>
      </c>
      <c r="G201" s="97">
        <v>937656</v>
      </c>
      <c r="H201" s="65" t="s">
        <v>224</v>
      </c>
      <c r="I201" s="66"/>
      <c r="J201" s="66">
        <v>44713</v>
      </c>
      <c r="K201" s="12">
        <v>45260</v>
      </c>
      <c r="L201" s="51"/>
      <c r="M201" s="51">
        <v>-50000</v>
      </c>
      <c r="N201" s="52"/>
      <c r="O201" s="1" t="s">
        <v>1070</v>
      </c>
    </row>
    <row r="202" spans="1:15" x14ac:dyDescent="0.25">
      <c r="A202" t="s">
        <v>19</v>
      </c>
      <c r="B202" s="6">
        <v>12295</v>
      </c>
      <c r="C202" s="2" t="str">
        <f>VLOOKUP(B202,'Center Name'!$A:$B,2,FALSE)</f>
        <v>Valencia North</v>
      </c>
      <c r="D202" s="6">
        <v>221901</v>
      </c>
      <c r="E202" s="71">
        <v>44378</v>
      </c>
      <c r="F202" s="1" t="s">
        <v>270</v>
      </c>
      <c r="G202" s="114">
        <v>931320</v>
      </c>
      <c r="H202" s="60">
        <v>675</v>
      </c>
      <c r="I202" s="53">
        <v>44013</v>
      </c>
      <c r="J202" s="53">
        <v>44013</v>
      </c>
      <c r="K202" s="12">
        <v>44377</v>
      </c>
      <c r="L202" s="51">
        <v>67904</v>
      </c>
      <c r="M202" s="51">
        <f>-L202</f>
        <v>-67904</v>
      </c>
      <c r="N202" s="58"/>
      <c r="O202" s="1" t="s">
        <v>1070</v>
      </c>
    </row>
    <row r="203" spans="1:15" x14ac:dyDescent="0.25">
      <c r="A203" t="s">
        <v>19</v>
      </c>
      <c r="B203" s="6">
        <v>12296</v>
      </c>
      <c r="C203" s="2" t="str">
        <f>VLOOKUP(B203,'Center Name'!$A:$B,2,FALSE)</f>
        <v>Valencia South</v>
      </c>
      <c r="D203" s="6" t="s">
        <v>74</v>
      </c>
      <c r="E203" s="71">
        <v>44469</v>
      </c>
      <c r="F203" s="1" t="s">
        <v>272</v>
      </c>
      <c r="G203" s="97" t="s">
        <v>273</v>
      </c>
      <c r="H203" s="60"/>
      <c r="I203" s="53"/>
      <c r="J203" s="53"/>
      <c r="K203" s="12"/>
      <c r="L203" s="51">
        <v>175000</v>
      </c>
      <c r="M203" s="51">
        <f>-175000+112430</f>
        <v>-62570</v>
      </c>
      <c r="N203" s="58"/>
      <c r="O203" s="1" t="s">
        <v>1070</v>
      </c>
    </row>
    <row r="204" spans="1:15" x14ac:dyDescent="0.25">
      <c r="A204" s="1" t="s">
        <v>19</v>
      </c>
      <c r="B204" s="6">
        <v>12297</v>
      </c>
      <c r="C204" s="2" t="str">
        <f>VLOOKUP(B204,'Center Name'!$A:$B,2,FALSE)</f>
        <v>Valley Fair</v>
      </c>
      <c r="D204" s="6">
        <v>227087</v>
      </c>
      <c r="E204" s="53">
        <v>44804</v>
      </c>
      <c r="F204" t="s">
        <v>2376</v>
      </c>
      <c r="G204" s="114">
        <v>112060</v>
      </c>
      <c r="H204" s="60" t="s">
        <v>2440</v>
      </c>
      <c r="I204" s="53"/>
      <c r="J204" s="53">
        <v>44682</v>
      </c>
      <c r="K204" s="12">
        <v>45046</v>
      </c>
      <c r="L204" s="51"/>
      <c r="M204" s="51">
        <v>-1047600</v>
      </c>
      <c r="N204" s="68" t="s">
        <v>2428</v>
      </c>
      <c r="O204" s="1" t="s">
        <v>1069</v>
      </c>
    </row>
    <row r="205" spans="1:15" x14ac:dyDescent="0.25">
      <c r="A205" t="s">
        <v>19</v>
      </c>
      <c r="B205" s="72">
        <v>12297</v>
      </c>
      <c r="C205" s="2" t="str">
        <f>VLOOKUP(B205,'Center Name'!$A:$B,2,FALSE)</f>
        <v>Valley Fair</v>
      </c>
      <c r="D205" s="6">
        <v>223130</v>
      </c>
      <c r="E205" s="56">
        <v>44592</v>
      </c>
      <c r="F205" s="1" t="s">
        <v>306</v>
      </c>
      <c r="G205" s="97">
        <v>937240</v>
      </c>
      <c r="H205" s="61">
        <v>1510</v>
      </c>
      <c r="I205" s="12">
        <v>44781</v>
      </c>
      <c r="J205" s="12"/>
      <c r="K205" s="12">
        <v>45145</v>
      </c>
      <c r="L205" s="51">
        <v>857828</v>
      </c>
      <c r="M205" s="51">
        <v>-857828</v>
      </c>
      <c r="N205" s="52"/>
      <c r="O205" s="1" t="s">
        <v>1070</v>
      </c>
    </row>
    <row r="206" spans="1:15" x14ac:dyDescent="0.25">
      <c r="A206" t="s">
        <v>19</v>
      </c>
      <c r="B206" s="6">
        <v>12297</v>
      </c>
      <c r="C206" s="2" t="str">
        <f>VLOOKUP(B206,'Center Name'!$A:$B,2,FALSE)</f>
        <v>Valley Fair</v>
      </c>
      <c r="D206" s="6">
        <v>219108</v>
      </c>
      <c r="E206" s="47">
        <v>44022</v>
      </c>
      <c r="F206" t="s">
        <v>288</v>
      </c>
      <c r="G206" s="97">
        <v>56151</v>
      </c>
      <c r="H206" s="60" t="s">
        <v>289</v>
      </c>
      <c r="I206" s="12">
        <v>44289</v>
      </c>
      <c r="J206" s="12"/>
      <c r="K206" s="12">
        <v>48306</v>
      </c>
      <c r="L206" s="51">
        <v>722848.5</v>
      </c>
      <c r="M206" s="51">
        <v>-722848.5</v>
      </c>
      <c r="N206" s="52" t="s">
        <v>290</v>
      </c>
      <c r="O206" s="1" t="s">
        <v>1070</v>
      </c>
    </row>
    <row r="207" spans="1:15" x14ac:dyDescent="0.25">
      <c r="A207" t="s">
        <v>19</v>
      </c>
      <c r="B207" s="72">
        <v>12297</v>
      </c>
      <c r="C207" s="2" t="str">
        <f>VLOOKUP(B207,'Center Name'!$A:$B,2,FALSE)</f>
        <v>Valley Fair</v>
      </c>
      <c r="D207" s="6">
        <v>222679</v>
      </c>
      <c r="E207" s="56">
        <v>44500</v>
      </c>
      <c r="F207" s="1" t="s">
        <v>296</v>
      </c>
      <c r="G207" s="97">
        <v>934724</v>
      </c>
      <c r="H207" s="61" t="s">
        <v>297</v>
      </c>
      <c r="I207" s="12">
        <v>44377</v>
      </c>
      <c r="J207" s="12"/>
      <c r="K207" s="12">
        <v>44926</v>
      </c>
      <c r="L207" s="51">
        <v>528425.5</v>
      </c>
      <c r="M207" s="51">
        <f>-528425.5+54000</f>
        <v>-474425.5</v>
      </c>
      <c r="N207" s="52"/>
      <c r="O207" s="1" t="s">
        <v>1070</v>
      </c>
    </row>
    <row r="208" spans="1:15" x14ac:dyDescent="0.25">
      <c r="A208" t="s">
        <v>19</v>
      </c>
      <c r="B208" s="72">
        <v>12297</v>
      </c>
      <c r="C208" s="2" t="str">
        <f>VLOOKUP(B208,'Center Name'!$A:$B,2,FALSE)</f>
        <v>Valley Fair</v>
      </c>
      <c r="D208" s="6">
        <v>222795</v>
      </c>
      <c r="E208" s="56">
        <v>44530</v>
      </c>
      <c r="F208" s="1" t="s">
        <v>300</v>
      </c>
      <c r="G208" s="97">
        <v>903475</v>
      </c>
      <c r="H208" s="61" t="s">
        <v>301</v>
      </c>
      <c r="I208" s="12">
        <v>44518</v>
      </c>
      <c r="J208" s="12"/>
      <c r="K208" s="12">
        <v>44882</v>
      </c>
      <c r="L208" s="51">
        <v>350000</v>
      </c>
      <c r="M208" s="51">
        <v>-350000</v>
      </c>
      <c r="N208" s="52"/>
      <c r="O208" s="1" t="s">
        <v>1070</v>
      </c>
    </row>
    <row r="209" spans="1:15" x14ac:dyDescent="0.25">
      <c r="A209" t="s">
        <v>19</v>
      </c>
      <c r="B209" s="72">
        <v>12297</v>
      </c>
      <c r="C209" s="2" t="str">
        <f>VLOOKUP(B209,'Center Name'!$A:$B,2,FALSE)</f>
        <v>Valley Fair</v>
      </c>
      <c r="D209" s="6">
        <v>222796</v>
      </c>
      <c r="E209" s="56">
        <v>44530</v>
      </c>
      <c r="F209" s="1" t="s">
        <v>302</v>
      </c>
      <c r="G209" s="97">
        <v>936917</v>
      </c>
      <c r="H209" s="61" t="s">
        <v>303</v>
      </c>
      <c r="I209" s="12">
        <v>44743</v>
      </c>
      <c r="J209" s="12"/>
      <c r="K209" s="12">
        <v>45107</v>
      </c>
      <c r="L209" s="51">
        <v>165000</v>
      </c>
      <c r="M209" s="51">
        <v>-165000</v>
      </c>
      <c r="N209" s="52"/>
      <c r="O209" s="1" t="s">
        <v>1070</v>
      </c>
    </row>
    <row r="210" spans="1:15" x14ac:dyDescent="0.25">
      <c r="A210" s="1" t="s">
        <v>19</v>
      </c>
      <c r="B210" s="6">
        <v>12297</v>
      </c>
      <c r="C210" s="2" t="str">
        <f>VLOOKUP(B210,'Center Name'!$A:$B,2,FALSE)</f>
        <v>Valley Fair</v>
      </c>
      <c r="D210" s="6">
        <v>219103</v>
      </c>
      <c r="E210" s="47">
        <v>44021</v>
      </c>
      <c r="F210" t="s">
        <v>206</v>
      </c>
      <c r="G210" s="97">
        <v>929235</v>
      </c>
      <c r="H210" s="60" t="s">
        <v>283</v>
      </c>
      <c r="I210" s="12">
        <v>43983</v>
      </c>
      <c r="J210" s="12">
        <v>44010</v>
      </c>
      <c r="K210" s="12">
        <v>44558</v>
      </c>
      <c r="L210" s="51">
        <v>162000</v>
      </c>
      <c r="M210" s="51">
        <v>-162000</v>
      </c>
      <c r="N210" s="52" t="s">
        <v>51</v>
      </c>
      <c r="O210" t="s">
        <v>1069</v>
      </c>
    </row>
    <row r="211" spans="1:15" x14ac:dyDescent="0.25">
      <c r="A211" s="1" t="s">
        <v>19</v>
      </c>
      <c r="B211" s="6">
        <v>12297</v>
      </c>
      <c r="C211" s="2" t="str">
        <f>VLOOKUP(B211,'Center Name'!$A:$B,2,FALSE)</f>
        <v>Valley Fair</v>
      </c>
      <c r="D211" s="6">
        <v>219104</v>
      </c>
      <c r="E211" s="47">
        <v>44021</v>
      </c>
      <c r="F211" t="s">
        <v>284</v>
      </c>
      <c r="G211" s="97">
        <v>930527</v>
      </c>
      <c r="H211" s="60" t="s">
        <v>285</v>
      </c>
      <c r="I211" s="12">
        <v>43862</v>
      </c>
      <c r="J211" s="12">
        <v>43800</v>
      </c>
      <c r="K211" s="12">
        <v>44227</v>
      </c>
      <c r="L211" s="51">
        <v>100000</v>
      </c>
      <c r="M211" s="51">
        <v>-100000</v>
      </c>
      <c r="N211" s="52" t="s">
        <v>21</v>
      </c>
      <c r="O211" s="1" t="s">
        <v>1069</v>
      </c>
    </row>
    <row r="212" spans="1:15" x14ac:dyDescent="0.25">
      <c r="A212" t="s">
        <v>19</v>
      </c>
      <c r="B212" s="72">
        <v>12297</v>
      </c>
      <c r="C212" s="2" t="str">
        <f>VLOOKUP(B212,'Center Name'!$A:$B,2,FALSE)</f>
        <v>Valley Fair</v>
      </c>
      <c r="D212" s="6">
        <v>222682</v>
      </c>
      <c r="E212" s="56">
        <v>44500</v>
      </c>
      <c r="F212" s="1" t="s">
        <v>98</v>
      </c>
      <c r="G212" s="97">
        <v>936167</v>
      </c>
      <c r="H212" s="61" t="s">
        <v>298</v>
      </c>
      <c r="I212" s="12">
        <v>44442</v>
      </c>
      <c r="J212" s="12"/>
      <c r="K212" s="12">
        <v>48121</v>
      </c>
      <c r="L212" s="51">
        <v>540000</v>
      </c>
      <c r="M212" s="51">
        <f>-540000+486000</f>
        <v>-54000</v>
      </c>
      <c r="N212" s="52" t="s">
        <v>59</v>
      </c>
      <c r="O212" s="1" t="s">
        <v>1070</v>
      </c>
    </row>
    <row r="213" spans="1:15" x14ac:dyDescent="0.25">
      <c r="A213" t="s">
        <v>19</v>
      </c>
      <c r="B213" s="72">
        <v>12297</v>
      </c>
      <c r="C213" s="2" t="str">
        <f>VLOOKUP(B213,'Center Name'!$A:$B,2,FALSE)</f>
        <v>Valley Fair</v>
      </c>
      <c r="D213" s="6">
        <v>223134</v>
      </c>
      <c r="E213" s="56">
        <v>44592</v>
      </c>
      <c r="F213" s="1" t="s">
        <v>307</v>
      </c>
      <c r="G213" s="97">
        <v>937744</v>
      </c>
      <c r="H213" s="61" t="s">
        <v>28</v>
      </c>
      <c r="I213" s="12">
        <v>44666</v>
      </c>
      <c r="J213" s="12"/>
      <c r="K213" s="12">
        <v>45396</v>
      </c>
      <c r="L213" s="51">
        <v>50000</v>
      </c>
      <c r="M213" s="51">
        <v>-50000</v>
      </c>
      <c r="N213" s="52"/>
      <c r="O213" s="1" t="s">
        <v>1070</v>
      </c>
    </row>
    <row r="214" spans="1:15" ht="26.25" x14ac:dyDescent="0.25">
      <c r="A214" t="s">
        <v>19</v>
      </c>
      <c r="B214" s="6">
        <v>12297</v>
      </c>
      <c r="C214" s="2" t="str">
        <f>VLOOKUP(B214,'Center Name'!$A:$B,2,FALSE)</f>
        <v>Valley Fair</v>
      </c>
      <c r="D214" s="6">
        <v>219114</v>
      </c>
      <c r="E214" s="47">
        <v>44022</v>
      </c>
      <c r="F214" t="s">
        <v>291</v>
      </c>
      <c r="G214" s="97">
        <v>929367</v>
      </c>
      <c r="H214" s="60" t="s">
        <v>292</v>
      </c>
      <c r="I214" s="12">
        <v>43862</v>
      </c>
      <c r="J214" s="12"/>
      <c r="K214" s="12">
        <v>44227</v>
      </c>
      <c r="L214" s="51">
        <v>50000</v>
      </c>
      <c r="M214" s="51">
        <v>-50000</v>
      </c>
      <c r="N214" s="52" t="s">
        <v>2447</v>
      </c>
      <c r="O214" s="1" t="s">
        <v>1072</v>
      </c>
    </row>
    <row r="215" spans="1:15" x14ac:dyDescent="0.25">
      <c r="A215" s="1" t="s">
        <v>19</v>
      </c>
      <c r="B215" s="6">
        <v>12297</v>
      </c>
      <c r="C215" s="2" t="str">
        <f>VLOOKUP(B215,'Center Name'!$A:$B,2,FALSE)</f>
        <v>Valley Fair</v>
      </c>
      <c r="D215" s="6">
        <v>227085</v>
      </c>
      <c r="E215" s="53">
        <v>44804</v>
      </c>
      <c r="F215" t="s">
        <v>2374</v>
      </c>
      <c r="G215" s="114">
        <v>940584</v>
      </c>
      <c r="H215" s="60" t="s">
        <v>295</v>
      </c>
      <c r="I215" s="53"/>
      <c r="J215" s="53">
        <v>44845</v>
      </c>
      <c r="K215" s="12">
        <v>45209</v>
      </c>
      <c r="L215" s="51"/>
      <c r="M215" s="51">
        <v>-50000</v>
      </c>
      <c r="N215" s="68" t="s">
        <v>2428</v>
      </c>
      <c r="O215" s="1" t="s">
        <v>1069</v>
      </c>
    </row>
    <row r="216" spans="1:15" x14ac:dyDescent="0.25">
      <c r="A216" t="s">
        <v>19</v>
      </c>
      <c r="B216" s="6">
        <v>12297</v>
      </c>
      <c r="C216" s="2" t="str">
        <f>VLOOKUP(B216,'Center Name'!$A:$B,2,FALSE)</f>
        <v>Valley Fair</v>
      </c>
      <c r="D216" s="6">
        <v>219107</v>
      </c>
      <c r="E216" s="47">
        <v>44022</v>
      </c>
      <c r="F216" t="s">
        <v>286</v>
      </c>
      <c r="G216" s="97">
        <v>929959</v>
      </c>
      <c r="H216" s="60" t="s">
        <v>287</v>
      </c>
      <c r="I216" s="12">
        <v>43770</v>
      </c>
      <c r="J216" s="12">
        <v>43770</v>
      </c>
      <c r="K216" s="12">
        <v>44135</v>
      </c>
      <c r="L216" s="51">
        <v>45000</v>
      </c>
      <c r="M216" s="51">
        <v>-45000</v>
      </c>
      <c r="N216" s="52" t="s">
        <v>22</v>
      </c>
      <c r="O216" s="1" t="s">
        <v>1069</v>
      </c>
    </row>
    <row r="217" spans="1:15" x14ac:dyDescent="0.25">
      <c r="A217" t="s">
        <v>19</v>
      </c>
      <c r="B217" s="72">
        <v>12297</v>
      </c>
      <c r="C217" s="2" t="str">
        <f>VLOOKUP(B217,'Center Name'!$A:$B,2,FALSE)</f>
        <v>Valley Fair</v>
      </c>
      <c r="D217" s="6">
        <v>223574</v>
      </c>
      <c r="E217" s="56">
        <v>44592</v>
      </c>
      <c r="F217" s="1" t="s">
        <v>308</v>
      </c>
      <c r="G217" s="97">
        <v>937833</v>
      </c>
      <c r="H217" s="61">
        <v>9265</v>
      </c>
      <c r="I217" s="12">
        <v>44774</v>
      </c>
      <c r="J217" s="12"/>
      <c r="K217" s="12">
        <v>45138</v>
      </c>
      <c r="L217" s="51">
        <v>40000</v>
      </c>
      <c r="M217" s="51">
        <v>-40000</v>
      </c>
      <c r="N217" s="52"/>
      <c r="O217" s="1" t="s">
        <v>1070</v>
      </c>
    </row>
    <row r="218" spans="1:15" x14ac:dyDescent="0.25">
      <c r="A218" t="s">
        <v>19</v>
      </c>
      <c r="B218" s="72">
        <v>12297</v>
      </c>
      <c r="C218" s="2" t="str">
        <f>VLOOKUP(B218,'Center Name'!$A:$B,2,FALSE)</f>
        <v>Valley Fair</v>
      </c>
      <c r="D218" s="6">
        <v>222799</v>
      </c>
      <c r="E218" s="56">
        <v>44530</v>
      </c>
      <c r="F218" s="1" t="s">
        <v>304</v>
      </c>
      <c r="G218" s="97">
        <v>936481</v>
      </c>
      <c r="H218" s="61">
        <v>9254</v>
      </c>
      <c r="I218" s="12">
        <v>44713</v>
      </c>
      <c r="J218" s="12"/>
      <c r="K218" s="12">
        <v>45077</v>
      </c>
      <c r="L218" s="51">
        <v>30000</v>
      </c>
      <c r="M218" s="51">
        <v>-30000</v>
      </c>
      <c r="N218" s="52"/>
      <c r="O218" s="1" t="s">
        <v>1070</v>
      </c>
    </row>
    <row r="219" spans="1:15" x14ac:dyDescent="0.25">
      <c r="A219" s="1" t="s">
        <v>19</v>
      </c>
      <c r="B219" s="6">
        <v>12297</v>
      </c>
      <c r="C219" s="2" t="str">
        <f>VLOOKUP(B219,'Center Name'!$A:$B,2,FALSE)</f>
        <v>Valley Fair</v>
      </c>
      <c r="D219" s="6">
        <v>214845</v>
      </c>
      <c r="E219" s="53">
        <v>43847</v>
      </c>
      <c r="F219" t="s">
        <v>282</v>
      </c>
      <c r="G219" s="97">
        <v>928251</v>
      </c>
      <c r="H219" s="60">
        <v>9246</v>
      </c>
      <c r="I219" s="12">
        <v>43709</v>
      </c>
      <c r="J219" s="12"/>
      <c r="K219" s="12">
        <v>45565</v>
      </c>
      <c r="L219" s="51">
        <v>20000</v>
      </c>
      <c r="M219" s="51">
        <v>-20000</v>
      </c>
      <c r="N219" s="52" t="s">
        <v>22</v>
      </c>
      <c r="O219" s="1" t="s">
        <v>1070</v>
      </c>
    </row>
    <row r="220" spans="1:15" x14ac:dyDescent="0.25">
      <c r="A220" s="1" t="s">
        <v>19</v>
      </c>
      <c r="B220" s="6">
        <v>12297</v>
      </c>
      <c r="C220" s="2" t="str">
        <f>VLOOKUP(B220,'Center Name'!$A:$B,2,FALSE)</f>
        <v>Valley Fair</v>
      </c>
      <c r="D220" s="6">
        <v>227090</v>
      </c>
      <c r="E220" s="53">
        <v>44804</v>
      </c>
      <c r="F220" t="s">
        <v>2378</v>
      </c>
      <c r="G220" s="114">
        <v>938300</v>
      </c>
      <c r="H220" s="60" t="s">
        <v>2441</v>
      </c>
      <c r="I220" s="53"/>
      <c r="J220" s="53">
        <v>44674</v>
      </c>
      <c r="K220" s="12">
        <v>45046</v>
      </c>
      <c r="L220" s="51"/>
      <c r="M220" s="51">
        <v>-20000</v>
      </c>
      <c r="N220" s="68" t="s">
        <v>2428</v>
      </c>
      <c r="O220" s="1" t="s">
        <v>1069</v>
      </c>
    </row>
    <row r="221" spans="1:15" x14ac:dyDescent="0.25">
      <c r="A221" t="s">
        <v>19</v>
      </c>
      <c r="B221" s="6">
        <v>12297</v>
      </c>
      <c r="C221" s="2" t="str">
        <f>VLOOKUP(B221,'Center Name'!$A:$B,2,FALSE)</f>
        <v>Valley Fair</v>
      </c>
      <c r="D221" s="6">
        <v>193232</v>
      </c>
      <c r="E221" s="53">
        <v>43281</v>
      </c>
      <c r="F221" s="1" t="s">
        <v>278</v>
      </c>
      <c r="G221" s="97">
        <v>923585</v>
      </c>
      <c r="H221" s="60" t="s">
        <v>279</v>
      </c>
      <c r="I221" s="53">
        <v>43238</v>
      </c>
      <c r="J221" s="53">
        <v>43238</v>
      </c>
      <c r="K221" s="12">
        <v>43602</v>
      </c>
      <c r="L221" s="51">
        <v>123300</v>
      </c>
      <c r="M221" s="51">
        <f>-123300+114300</f>
        <v>-9000</v>
      </c>
      <c r="N221" s="62" t="s">
        <v>2451</v>
      </c>
      <c r="O221" s="1" t="s">
        <v>1069</v>
      </c>
    </row>
    <row r="222" spans="1:15" ht="39" x14ac:dyDescent="0.25">
      <c r="A222" t="s">
        <v>19</v>
      </c>
      <c r="B222" s="6">
        <v>12297</v>
      </c>
      <c r="C222" s="2" t="str">
        <f>VLOOKUP(B222,'Center Name'!$A:$B,2,FALSE)</f>
        <v>Valley Fair</v>
      </c>
      <c r="D222" s="6">
        <v>131055</v>
      </c>
      <c r="E222" s="53">
        <v>42094</v>
      </c>
      <c r="F222" s="1" t="s">
        <v>275</v>
      </c>
      <c r="G222" s="97">
        <v>111934</v>
      </c>
      <c r="H222" s="60" t="s">
        <v>276</v>
      </c>
      <c r="I222" s="53">
        <v>41703</v>
      </c>
      <c r="J222" s="53"/>
      <c r="K222" s="12">
        <v>45688</v>
      </c>
      <c r="L222" s="51">
        <v>5000</v>
      </c>
      <c r="M222" s="51">
        <v>-5000</v>
      </c>
      <c r="N222" s="52" t="s">
        <v>277</v>
      </c>
      <c r="O222" s="1" t="s">
        <v>1070</v>
      </c>
    </row>
    <row r="223" spans="1:15" x14ac:dyDescent="0.25">
      <c r="A223" s="1" t="s">
        <v>19</v>
      </c>
      <c r="B223" s="6">
        <v>12297</v>
      </c>
      <c r="C223" s="2" t="str">
        <f>VLOOKUP(B223,'Center Name'!$A:$B,2,FALSE)</f>
        <v>Valley Fair</v>
      </c>
      <c r="D223" s="6">
        <v>214029</v>
      </c>
      <c r="E223" s="47">
        <v>43844</v>
      </c>
      <c r="F223" t="s">
        <v>280</v>
      </c>
      <c r="G223" s="97">
        <v>926098</v>
      </c>
      <c r="H223" s="60" t="s">
        <v>281</v>
      </c>
      <c r="I223" s="12">
        <v>43600</v>
      </c>
      <c r="J223" s="12">
        <v>43600</v>
      </c>
      <c r="K223" s="12">
        <v>43965</v>
      </c>
      <c r="L223" s="51">
        <v>425630.4</v>
      </c>
      <c r="M223" s="51">
        <v>-5.0931703299283981E-11</v>
      </c>
      <c r="N223" s="52" t="s">
        <v>22</v>
      </c>
      <c r="O223" s="1" t="s">
        <v>1069</v>
      </c>
    </row>
    <row r="224" spans="1:15" x14ac:dyDescent="0.25">
      <c r="A224" t="s">
        <v>19</v>
      </c>
      <c r="B224" s="6">
        <v>12297</v>
      </c>
      <c r="C224" s="2" t="str">
        <f>VLOOKUP(B224,'Center Name'!$A:$B,2,FALSE)</f>
        <v>Valley Fair</v>
      </c>
      <c r="D224" s="6">
        <v>219125</v>
      </c>
      <c r="E224" s="47">
        <v>44013</v>
      </c>
      <c r="F224" t="s">
        <v>293</v>
      </c>
      <c r="G224" s="97">
        <v>901843</v>
      </c>
      <c r="H224" s="60" t="s">
        <v>294</v>
      </c>
      <c r="I224" s="12">
        <v>43966</v>
      </c>
      <c r="J224" s="12">
        <v>44197</v>
      </c>
      <c r="K224" s="12">
        <v>44561</v>
      </c>
      <c r="L224" s="51">
        <v>212820</v>
      </c>
      <c r="M224" s="51">
        <v>148974</v>
      </c>
      <c r="N224" s="52"/>
      <c r="O224" s="1" t="s">
        <v>1069</v>
      </c>
    </row>
    <row r="225" spans="1:15" x14ac:dyDescent="0.25">
      <c r="A225" t="s">
        <v>65</v>
      </c>
      <c r="B225" s="72">
        <v>12298</v>
      </c>
      <c r="C225" s="2" t="str">
        <f>VLOOKUP(B225,'Center Name'!$A:$B,2,FALSE)</f>
        <v>Vancouver</v>
      </c>
      <c r="D225" s="6">
        <v>131067</v>
      </c>
      <c r="E225" s="56" t="s">
        <v>72</v>
      </c>
      <c r="F225" s="1" t="s">
        <v>311</v>
      </c>
      <c r="G225" s="97">
        <v>905263</v>
      </c>
      <c r="H225" s="61">
        <v>165</v>
      </c>
      <c r="I225" s="12">
        <v>42064</v>
      </c>
      <c r="J225" s="12">
        <v>42064</v>
      </c>
      <c r="K225" s="12">
        <v>42428</v>
      </c>
      <c r="L225" s="51">
        <v>0</v>
      </c>
      <c r="M225" s="51">
        <v>-32093</v>
      </c>
      <c r="N225" s="62" t="s">
        <v>95</v>
      </c>
      <c r="O225" s="1" t="s">
        <v>1069</v>
      </c>
    </row>
    <row r="226" spans="1:15" x14ac:dyDescent="0.25">
      <c r="A226" t="s">
        <v>65</v>
      </c>
      <c r="B226" s="72">
        <v>12298</v>
      </c>
      <c r="C226" s="2" t="str">
        <f>VLOOKUP(B226,'Center Name'!$A:$B,2,FALSE)</f>
        <v>Vancouver</v>
      </c>
      <c r="D226" s="6">
        <v>129134</v>
      </c>
      <c r="E226" s="47">
        <v>41943</v>
      </c>
      <c r="F226" t="s">
        <v>312</v>
      </c>
      <c r="G226" s="97">
        <v>905586</v>
      </c>
      <c r="H226" s="6">
        <v>272</v>
      </c>
      <c r="I226" s="12">
        <v>41916</v>
      </c>
      <c r="J226" s="12">
        <v>41926</v>
      </c>
      <c r="K226" s="12">
        <v>42290</v>
      </c>
      <c r="L226" s="51">
        <v>0</v>
      </c>
      <c r="M226" s="51">
        <f>-20000+18025.35</f>
        <v>-1974.6500000000015</v>
      </c>
      <c r="N226" s="62" t="s">
        <v>95</v>
      </c>
      <c r="O226" s="1" t="s">
        <v>1069</v>
      </c>
    </row>
    <row r="227" spans="1:15" x14ac:dyDescent="0.25">
      <c r="A227" t="s">
        <v>65</v>
      </c>
      <c r="B227" s="72">
        <v>12298</v>
      </c>
      <c r="C227" s="2" t="str">
        <f>VLOOKUP(B227,'Center Name'!$A:$B,2,FALSE)</f>
        <v>Vancouver</v>
      </c>
      <c r="D227" s="6">
        <v>137945</v>
      </c>
      <c r="E227" s="56">
        <v>42216</v>
      </c>
      <c r="F227" s="1" t="s">
        <v>310</v>
      </c>
      <c r="G227" s="97">
        <v>910393</v>
      </c>
      <c r="H227" s="61">
        <v>113</v>
      </c>
      <c r="I227" s="12">
        <v>42215</v>
      </c>
      <c r="J227" s="12"/>
      <c r="K227" s="12">
        <v>43343</v>
      </c>
      <c r="L227" s="51">
        <v>0</v>
      </c>
      <c r="M227" s="51">
        <f>-86800+95500-9700</f>
        <v>-1000</v>
      </c>
      <c r="N227" s="62" t="s">
        <v>135</v>
      </c>
      <c r="O227" s="1" t="s">
        <v>1071</v>
      </c>
    </row>
    <row r="228" spans="1:15" x14ac:dyDescent="0.25">
      <c r="A228" t="s">
        <v>65</v>
      </c>
      <c r="B228" s="72">
        <v>12298</v>
      </c>
      <c r="C228" s="2" t="str">
        <f>VLOOKUP(B228,'Center Name'!$A:$B,2,FALSE)</f>
        <v>Vancouver</v>
      </c>
      <c r="D228" s="6">
        <v>110201</v>
      </c>
      <c r="E228" s="47">
        <v>42844</v>
      </c>
      <c r="F228" t="s">
        <v>313</v>
      </c>
      <c r="G228" s="97" t="s">
        <v>314</v>
      </c>
      <c r="H228" s="6">
        <v>126</v>
      </c>
      <c r="I228" s="12">
        <v>41515</v>
      </c>
      <c r="J228" s="12">
        <v>41117</v>
      </c>
      <c r="K228" s="12">
        <v>41481</v>
      </c>
      <c r="L228" s="51">
        <v>0</v>
      </c>
      <c r="M228" s="51">
        <v>24420</v>
      </c>
      <c r="N228" s="62" t="s">
        <v>315</v>
      </c>
      <c r="O228" s="1" t="s">
        <v>1069</v>
      </c>
    </row>
    <row r="229" spans="1:15" ht="39" x14ac:dyDescent="0.25">
      <c r="A229" t="s">
        <v>65</v>
      </c>
      <c r="B229" s="72">
        <v>12298</v>
      </c>
      <c r="C229" s="2" t="str">
        <f>VLOOKUP(B229,'Center Name'!$A:$B,2,FALSE)</f>
        <v>Vancouver</v>
      </c>
      <c r="D229" s="6">
        <v>131060</v>
      </c>
      <c r="E229" s="47">
        <v>42207</v>
      </c>
      <c r="F229" t="s">
        <v>316</v>
      </c>
      <c r="G229" s="97">
        <v>905263</v>
      </c>
      <c r="H229" s="6">
        <v>165</v>
      </c>
      <c r="I229" s="12">
        <v>42064</v>
      </c>
      <c r="J229" s="12"/>
      <c r="K229" s="12">
        <v>42429</v>
      </c>
      <c r="L229" s="51">
        <v>0</v>
      </c>
      <c r="M229" s="51">
        <f>-121666.66+166666.66</f>
        <v>45000</v>
      </c>
      <c r="N229" s="62" t="s">
        <v>317</v>
      </c>
      <c r="O229" s="1" t="s">
        <v>1069</v>
      </c>
    </row>
    <row r="230" spans="1:15" x14ac:dyDescent="0.25">
      <c r="A230" s="1" t="s">
        <v>19</v>
      </c>
      <c r="B230" s="6">
        <v>12303</v>
      </c>
      <c r="C230" s="2" t="str">
        <f>VLOOKUP(B230,'Center Name'!$A:$B,2,FALSE)</f>
        <v>Village at Westfield Topanga</v>
      </c>
      <c r="D230" s="6">
        <v>227065</v>
      </c>
      <c r="E230" s="53">
        <v>44804</v>
      </c>
      <c r="F230" t="s">
        <v>2381</v>
      </c>
      <c r="G230" s="114">
        <v>940169</v>
      </c>
      <c r="H230" s="60">
        <v>1140</v>
      </c>
      <c r="I230" s="53"/>
      <c r="J230" s="53">
        <v>44833</v>
      </c>
      <c r="K230" s="12">
        <v>45197</v>
      </c>
      <c r="L230" s="51"/>
      <c r="M230" s="51">
        <v>-275000</v>
      </c>
      <c r="N230" s="68" t="s">
        <v>2428</v>
      </c>
      <c r="O230" s="1" t="s">
        <v>1070</v>
      </c>
    </row>
    <row r="231" spans="1:15" x14ac:dyDescent="0.25">
      <c r="A231" t="s">
        <v>19</v>
      </c>
      <c r="B231" s="6">
        <v>12303</v>
      </c>
      <c r="C231" s="2" t="str">
        <f>VLOOKUP(B231,'Center Name'!$A:$B,2,FALSE)</f>
        <v>Village at Westfield Topanga</v>
      </c>
      <c r="D231" s="6">
        <v>222864</v>
      </c>
      <c r="E231" s="53">
        <v>44630</v>
      </c>
      <c r="F231" t="s">
        <v>322</v>
      </c>
      <c r="G231" s="97">
        <v>933908</v>
      </c>
      <c r="H231" s="60">
        <v>1595</v>
      </c>
      <c r="I231" s="53">
        <v>44325</v>
      </c>
      <c r="J231" s="53"/>
      <c r="K231" s="12">
        <v>44895</v>
      </c>
      <c r="L231" s="51">
        <v>900000</v>
      </c>
      <c r="M231" s="51">
        <f>95000-900000+280000+270000+85000</f>
        <v>-170000</v>
      </c>
      <c r="N231" s="52" t="s">
        <v>323</v>
      </c>
      <c r="O231" s="1" t="s">
        <v>1070</v>
      </c>
    </row>
    <row r="232" spans="1:15" x14ac:dyDescent="0.25">
      <c r="A232" s="1" t="s">
        <v>19</v>
      </c>
      <c r="B232" s="6">
        <v>12303</v>
      </c>
      <c r="C232" s="2" t="str">
        <f>VLOOKUP(B232,'Center Name'!$A:$B,2,FALSE)</f>
        <v>Village at Westfield Topanga</v>
      </c>
      <c r="D232" s="6">
        <v>227066</v>
      </c>
      <c r="E232" s="53">
        <v>44804</v>
      </c>
      <c r="F232" t="s">
        <v>2383</v>
      </c>
      <c r="G232" s="114">
        <v>938570</v>
      </c>
      <c r="H232" s="60">
        <v>1340</v>
      </c>
      <c r="I232" s="53"/>
      <c r="J232" s="53">
        <v>44762</v>
      </c>
      <c r="K232" s="12">
        <v>45126</v>
      </c>
      <c r="L232" s="51"/>
      <c r="M232" s="51">
        <v>-155870</v>
      </c>
      <c r="N232" s="68" t="s">
        <v>2428</v>
      </c>
      <c r="O232" s="1" t="s">
        <v>1070</v>
      </c>
    </row>
    <row r="233" spans="1:15" x14ac:dyDescent="0.25">
      <c r="A233" t="s">
        <v>19</v>
      </c>
      <c r="B233" s="6">
        <v>12303</v>
      </c>
      <c r="C233" s="2" t="str">
        <f>VLOOKUP(B233,'Center Name'!$A:$B,2,FALSE)</f>
        <v>Village at Westfield Topanga</v>
      </c>
      <c r="D233" s="6">
        <v>222808</v>
      </c>
      <c r="E233" s="53">
        <v>44742</v>
      </c>
      <c r="F233" t="s">
        <v>2069</v>
      </c>
      <c r="G233" s="114">
        <v>936926</v>
      </c>
      <c r="H233" s="60">
        <v>2270</v>
      </c>
      <c r="I233" s="53"/>
      <c r="J233" s="53">
        <v>44697</v>
      </c>
      <c r="K233" s="12">
        <v>45077</v>
      </c>
      <c r="L233" s="51"/>
      <c r="M233" s="51">
        <f>-151290-151290+151290</f>
        <v>-151290</v>
      </c>
      <c r="N233" s="52" t="s">
        <v>2180</v>
      </c>
      <c r="O233" s="1" t="s">
        <v>1069</v>
      </c>
    </row>
    <row r="234" spans="1:15" x14ac:dyDescent="0.25">
      <c r="A234" t="s">
        <v>19</v>
      </c>
      <c r="B234" s="72">
        <v>12303</v>
      </c>
      <c r="C234" s="2" t="str">
        <f>VLOOKUP(B234,'Center Name'!$A:$B,2,FALSE)</f>
        <v>Village at Westfield Topanga</v>
      </c>
      <c r="D234" s="6">
        <v>197393</v>
      </c>
      <c r="E234" s="47">
        <v>43500</v>
      </c>
      <c r="F234" s="47" t="s">
        <v>319</v>
      </c>
      <c r="G234" s="97">
        <v>926558</v>
      </c>
      <c r="H234" s="6">
        <v>1120</v>
      </c>
      <c r="I234" s="12">
        <v>43586</v>
      </c>
      <c r="J234" s="12">
        <v>43613</v>
      </c>
      <c r="K234" s="12">
        <v>43978</v>
      </c>
      <c r="L234" s="51">
        <v>275000</v>
      </c>
      <c r="M234" s="51">
        <f>-275000-91544.43+275000</f>
        <v>-91544.43</v>
      </c>
      <c r="N234" s="52" t="s">
        <v>40</v>
      </c>
      <c r="O234" s="1" t="s">
        <v>1069</v>
      </c>
    </row>
    <row r="235" spans="1:15" x14ac:dyDescent="0.25">
      <c r="A235" t="s">
        <v>19</v>
      </c>
      <c r="B235" s="6">
        <v>12303</v>
      </c>
      <c r="C235" s="2" t="str">
        <f>VLOOKUP(B235,'Center Name'!$A:$B,2,FALSE)</f>
        <v>Village at Westfield Topanga</v>
      </c>
      <c r="D235" s="6">
        <v>222604</v>
      </c>
      <c r="E235" s="53">
        <v>44742</v>
      </c>
      <c r="F235" t="s">
        <v>2067</v>
      </c>
      <c r="G235" s="114">
        <v>935816</v>
      </c>
      <c r="H235" s="60">
        <v>1630</v>
      </c>
      <c r="I235" s="53"/>
      <c r="J235" s="53">
        <v>44467</v>
      </c>
      <c r="K235" s="12">
        <v>44831</v>
      </c>
      <c r="L235" s="51"/>
      <c r="M235" s="51">
        <f>-55500-55500+55500</f>
        <v>-55500</v>
      </c>
      <c r="N235" s="52" t="s">
        <v>2180</v>
      </c>
      <c r="O235" s="1" t="s">
        <v>1069</v>
      </c>
    </row>
    <row r="236" spans="1:15" x14ac:dyDescent="0.25">
      <c r="A236" t="s">
        <v>19</v>
      </c>
      <c r="B236" s="6">
        <v>12303</v>
      </c>
      <c r="C236" s="2" t="str">
        <f>VLOOKUP(B236,'Center Name'!$A:$B,2,FALSE)</f>
        <v>Village at Westfield Topanga</v>
      </c>
      <c r="D236" s="6" t="s">
        <v>74</v>
      </c>
      <c r="E236" s="53">
        <v>44712</v>
      </c>
      <c r="F236" t="s">
        <v>1057</v>
      </c>
      <c r="G236" s="48" t="s">
        <v>74</v>
      </c>
      <c r="H236" s="60">
        <v>1030</v>
      </c>
      <c r="I236" s="53"/>
      <c r="J236" s="53"/>
      <c r="K236" s="12">
        <v>1</v>
      </c>
      <c r="L236" s="51"/>
      <c r="M236" s="51">
        <v>-22500</v>
      </c>
      <c r="N236" s="52" t="s">
        <v>2180</v>
      </c>
      <c r="O236" s="1" t="s">
        <v>1073</v>
      </c>
    </row>
    <row r="237" spans="1:15" x14ac:dyDescent="0.25">
      <c r="A237" t="s">
        <v>19</v>
      </c>
      <c r="B237" s="72">
        <v>12303</v>
      </c>
      <c r="C237" s="2" t="str">
        <f>VLOOKUP(B237,'Center Name'!$A:$B,2,FALSE)</f>
        <v>Village at Westfield Topanga</v>
      </c>
      <c r="D237" s="6">
        <v>192087</v>
      </c>
      <c r="E237" s="47">
        <v>43220</v>
      </c>
      <c r="F237" t="s">
        <v>318</v>
      </c>
      <c r="G237" s="97">
        <v>914376</v>
      </c>
      <c r="H237" s="6">
        <v>1170</v>
      </c>
      <c r="I237" s="12">
        <v>43204</v>
      </c>
      <c r="J237" s="12"/>
      <c r="K237" s="12">
        <v>43921</v>
      </c>
      <c r="L237" s="51">
        <v>17000</v>
      </c>
      <c r="M237" s="51">
        <v>-17000</v>
      </c>
      <c r="N237" s="52" t="s">
        <v>25</v>
      </c>
      <c r="O237" s="1" t="s">
        <v>1072</v>
      </c>
    </row>
    <row r="238" spans="1:15" ht="39" x14ac:dyDescent="0.25">
      <c r="A238" t="s">
        <v>19</v>
      </c>
      <c r="B238" s="6">
        <v>12303</v>
      </c>
      <c r="C238" s="2" t="str">
        <f>VLOOKUP(B238,'Center Name'!$A:$B,2,FALSE)</f>
        <v>Village at Westfield Topanga</v>
      </c>
      <c r="D238" s="6">
        <v>214030</v>
      </c>
      <c r="E238" s="53">
        <v>43858</v>
      </c>
      <c r="F238" t="s">
        <v>320</v>
      </c>
      <c r="G238" s="97">
        <v>928994</v>
      </c>
      <c r="H238" s="60">
        <v>1030</v>
      </c>
      <c r="I238" s="53">
        <v>43770</v>
      </c>
      <c r="J238" s="53">
        <v>44075</v>
      </c>
      <c r="K238" s="12">
        <v>44135</v>
      </c>
      <c r="L238" s="51">
        <v>150000</v>
      </c>
      <c r="M238" s="51">
        <f>-150000+45000+45000+22500+60000-60000+60000</f>
        <v>22500</v>
      </c>
      <c r="N238" s="52" t="s">
        <v>321</v>
      </c>
      <c r="O238" s="1" t="s">
        <v>1069</v>
      </c>
    </row>
    <row r="239" spans="1:15" x14ac:dyDescent="0.25">
      <c r="A239" s="1" t="s">
        <v>19</v>
      </c>
      <c r="B239" s="6">
        <v>12305</v>
      </c>
      <c r="C239" s="2" t="str">
        <f>VLOOKUP(B239,'Center Name'!$A:$B,2,FALSE)</f>
        <v>Wheaton</v>
      </c>
      <c r="D239" s="6">
        <v>227094</v>
      </c>
      <c r="E239" s="53">
        <v>44804</v>
      </c>
      <c r="F239" t="s">
        <v>2322</v>
      </c>
      <c r="G239" s="114">
        <v>940658</v>
      </c>
      <c r="H239" s="60" t="s">
        <v>74</v>
      </c>
      <c r="I239" s="53"/>
      <c r="J239" s="53"/>
      <c r="K239" s="12">
        <v>1</v>
      </c>
      <c r="L239" s="51"/>
      <c r="M239" s="51">
        <v>-959930.3</v>
      </c>
      <c r="N239" s="68" t="s">
        <v>2428</v>
      </c>
      <c r="O239" s="1" t="s">
        <v>1072</v>
      </c>
    </row>
    <row r="240" spans="1:15" x14ac:dyDescent="0.25">
      <c r="A240" s="1" t="s">
        <v>19</v>
      </c>
      <c r="B240" s="6">
        <v>12305</v>
      </c>
      <c r="C240" s="2" t="str">
        <f>VLOOKUP(B240,'Center Name'!$A:$B,2,FALSE)</f>
        <v>Wheaton</v>
      </c>
      <c r="D240" s="6">
        <v>227093</v>
      </c>
      <c r="E240" s="53">
        <v>44804</v>
      </c>
      <c r="F240" t="s">
        <v>2320</v>
      </c>
      <c r="G240" s="114">
        <v>938708</v>
      </c>
      <c r="H240" s="60" t="s">
        <v>74</v>
      </c>
      <c r="I240" s="53"/>
      <c r="J240" s="53">
        <v>45229</v>
      </c>
      <c r="K240" s="12">
        <v>45594</v>
      </c>
      <c r="L240" s="51"/>
      <c r="M240" s="51">
        <v>-675641.25</v>
      </c>
      <c r="N240" s="68" t="s">
        <v>2428</v>
      </c>
      <c r="O240" s="1" t="s">
        <v>1070</v>
      </c>
    </row>
    <row r="241" spans="1:15" x14ac:dyDescent="0.25">
      <c r="A241" t="s">
        <v>19</v>
      </c>
      <c r="B241" s="6">
        <v>12305</v>
      </c>
      <c r="C241" s="2" t="str">
        <f>VLOOKUP(B241,'Center Name'!$A:$B,2,FALSE)</f>
        <v>Wheaton</v>
      </c>
      <c r="D241" s="6">
        <v>222013</v>
      </c>
      <c r="E241" s="47">
        <v>44440</v>
      </c>
      <c r="F241" s="47" t="s">
        <v>227</v>
      </c>
      <c r="G241" s="97">
        <v>932500</v>
      </c>
      <c r="H241" s="60"/>
      <c r="K241" s="12"/>
      <c r="L241" s="51">
        <v>450000</v>
      </c>
      <c r="M241" s="51">
        <f>-450000+150000</f>
        <v>-300000</v>
      </c>
      <c r="N241" s="58"/>
      <c r="O241" s="1" t="s">
        <v>1069</v>
      </c>
    </row>
    <row r="242" spans="1:15" x14ac:dyDescent="0.25">
      <c r="A242" s="1" t="s">
        <v>19</v>
      </c>
      <c r="B242" s="6">
        <v>12305</v>
      </c>
      <c r="C242" s="2" t="str">
        <f>VLOOKUP(B242,'Center Name'!$A:$B,2,FALSE)</f>
        <v>Wheaton</v>
      </c>
      <c r="D242" s="6">
        <v>227092</v>
      </c>
      <c r="E242" s="53">
        <v>44804</v>
      </c>
      <c r="F242" t="s">
        <v>2318</v>
      </c>
      <c r="G242" s="114">
        <v>940311</v>
      </c>
      <c r="H242" s="60" t="s">
        <v>74</v>
      </c>
      <c r="I242" s="53"/>
      <c r="J242" s="53">
        <v>44774</v>
      </c>
      <c r="K242" s="12">
        <v>45504</v>
      </c>
      <c r="L242" s="51"/>
      <c r="M242" s="51">
        <v>-62550</v>
      </c>
      <c r="N242" s="68" t="s">
        <v>2428</v>
      </c>
      <c r="O242" s="1" t="s">
        <v>1069</v>
      </c>
    </row>
    <row r="243" spans="1:15" x14ac:dyDescent="0.25">
      <c r="A243" t="s">
        <v>19</v>
      </c>
      <c r="B243" s="6">
        <v>12305</v>
      </c>
      <c r="C243" s="2" t="str">
        <f>VLOOKUP(B243,'Center Name'!$A:$B,2,FALSE)</f>
        <v>Wheaton</v>
      </c>
      <c r="D243" s="6">
        <v>222947</v>
      </c>
      <c r="E243" s="47">
        <v>44530</v>
      </c>
      <c r="F243" s="47" t="s">
        <v>331</v>
      </c>
      <c r="G243" s="97" t="s">
        <v>332</v>
      </c>
      <c r="H243" s="60" t="s">
        <v>333</v>
      </c>
      <c r="I243" s="7">
        <v>44256</v>
      </c>
      <c r="J243" s="7">
        <v>44256</v>
      </c>
      <c r="K243" s="12">
        <v>44620</v>
      </c>
      <c r="L243" s="51"/>
      <c r="M243" s="51">
        <v>-30000</v>
      </c>
      <c r="N243" s="58"/>
      <c r="O243" s="1" t="s">
        <v>1069</v>
      </c>
    </row>
    <row r="244" spans="1:15" x14ac:dyDescent="0.25">
      <c r="A244" t="s">
        <v>19</v>
      </c>
      <c r="B244" s="6">
        <v>12305</v>
      </c>
      <c r="C244" s="2" t="str">
        <f>VLOOKUP(B244,'Center Name'!$A:$B,2,FALSE)</f>
        <v>Wheaton</v>
      </c>
      <c r="D244" s="6">
        <v>150644</v>
      </c>
      <c r="E244" s="53">
        <v>42566</v>
      </c>
      <c r="F244" t="s">
        <v>136</v>
      </c>
      <c r="G244" s="97">
        <v>43341</v>
      </c>
      <c r="H244" s="60" t="s">
        <v>326</v>
      </c>
      <c r="I244" s="12">
        <v>42461</v>
      </c>
      <c r="J244" s="12"/>
      <c r="K244" s="12">
        <v>43861</v>
      </c>
      <c r="L244" s="51">
        <v>82396.17</v>
      </c>
      <c r="M244" s="51">
        <v>-173</v>
      </c>
      <c r="N244" s="58" t="s">
        <v>327</v>
      </c>
      <c r="O244" s="1" t="s">
        <v>1071</v>
      </c>
    </row>
    <row r="245" spans="1:15" x14ac:dyDescent="0.25">
      <c r="A245" t="s">
        <v>19</v>
      </c>
      <c r="B245" s="6">
        <v>12305</v>
      </c>
      <c r="C245" s="2" t="str">
        <f>VLOOKUP(B245,'Center Name'!$A:$B,2,FALSE)</f>
        <v>Wheaton</v>
      </c>
      <c r="D245" s="6">
        <v>211700</v>
      </c>
      <c r="E245" s="47">
        <v>43657</v>
      </c>
      <c r="F245" s="47" t="s">
        <v>328</v>
      </c>
      <c r="G245" s="97">
        <v>928047</v>
      </c>
      <c r="H245" s="60">
        <v>159</v>
      </c>
      <c r="I245" s="12">
        <v>43616</v>
      </c>
      <c r="J245" s="12">
        <v>43616</v>
      </c>
      <c r="K245" s="12">
        <v>43981</v>
      </c>
      <c r="L245" s="51">
        <v>25000</v>
      </c>
      <c r="M245" s="51">
        <v>-3.637978807091713E-12</v>
      </c>
      <c r="N245" s="52" t="s">
        <v>22</v>
      </c>
      <c r="O245" s="1" t="s">
        <v>1069</v>
      </c>
    </row>
    <row r="246" spans="1:15" x14ac:dyDescent="0.25">
      <c r="A246" s="1" t="s">
        <v>19</v>
      </c>
      <c r="B246" s="6">
        <v>12306</v>
      </c>
      <c r="C246" s="2" t="str">
        <f>VLOOKUP(B246,'Center Name'!$A:$B,2,FALSE)</f>
        <v>Wheaton North Office</v>
      </c>
      <c r="D246" s="6">
        <v>224323</v>
      </c>
      <c r="E246" s="53">
        <v>44782</v>
      </c>
      <c r="F246" t="s">
        <v>2324</v>
      </c>
      <c r="G246" s="114">
        <v>906931</v>
      </c>
      <c r="H246" s="60">
        <v>1000</v>
      </c>
      <c r="I246" s="53"/>
      <c r="J246" s="53"/>
      <c r="K246" s="12">
        <v>1</v>
      </c>
      <c r="L246" s="51"/>
      <c r="M246" s="51">
        <v>-191785</v>
      </c>
      <c r="N246" s="68" t="s">
        <v>2428</v>
      </c>
      <c r="O246" s="1" t="s">
        <v>1071</v>
      </c>
    </row>
    <row r="247" spans="1:15" x14ac:dyDescent="0.25">
      <c r="A247" s="1" t="s">
        <v>19</v>
      </c>
      <c r="B247" s="6">
        <v>12306</v>
      </c>
      <c r="C247" s="2" t="str">
        <f>VLOOKUP(B247,'Center Name'!$A:$B,2,FALSE)</f>
        <v>Wheaton North Office</v>
      </c>
      <c r="D247" s="6">
        <v>226962</v>
      </c>
      <c r="E247" s="53">
        <v>44782</v>
      </c>
      <c r="F247" t="s">
        <v>2327</v>
      </c>
      <c r="G247" s="114">
        <v>906931</v>
      </c>
      <c r="H247" s="60">
        <v>1010</v>
      </c>
      <c r="I247" s="53"/>
      <c r="J247" s="53"/>
      <c r="K247" s="12">
        <v>1</v>
      </c>
      <c r="L247" s="51"/>
      <c r="M247" s="51">
        <v>-71779.66</v>
      </c>
      <c r="N247" s="68" t="s">
        <v>2428</v>
      </c>
      <c r="O247" s="1" t="s">
        <v>1073</v>
      </c>
    </row>
    <row r="248" spans="1:15" ht="39" x14ac:dyDescent="0.25">
      <c r="A248" t="s">
        <v>19</v>
      </c>
      <c r="B248" s="6">
        <v>12306</v>
      </c>
      <c r="C248" s="2" t="str">
        <f>VLOOKUP(B248,'Center Name'!$A:$B,2,FALSE)</f>
        <v>Wheaton North Office</v>
      </c>
      <c r="D248" s="6">
        <v>183508</v>
      </c>
      <c r="E248" s="47">
        <v>42782</v>
      </c>
      <c r="F248" s="47" t="s">
        <v>335</v>
      </c>
      <c r="G248" s="97">
        <v>917173</v>
      </c>
      <c r="H248" s="60" t="s">
        <v>336</v>
      </c>
      <c r="I248" s="7">
        <v>42826</v>
      </c>
      <c r="K248" s="12">
        <v>46477</v>
      </c>
      <c r="L248" s="51">
        <v>590000</v>
      </c>
      <c r="M248" s="51">
        <f>-590000+15695.78+34278.35+131507.32+49974.13+213393.75+36180+57643.92+12204+4796.56</f>
        <v>-34326.189999999988</v>
      </c>
      <c r="N248" s="58" t="s">
        <v>337</v>
      </c>
      <c r="O248" s="1" t="s">
        <v>1070</v>
      </c>
    </row>
    <row r="249" spans="1:15" x14ac:dyDescent="0.25">
      <c r="A249" t="s">
        <v>19</v>
      </c>
      <c r="B249" s="6">
        <v>12307</v>
      </c>
      <c r="C249" s="2" t="str">
        <f>VLOOKUP(B249,'Center Name'!$A:$B,2,FALSE)</f>
        <v>Wheaton South Office</v>
      </c>
      <c r="D249" s="6">
        <v>221196</v>
      </c>
      <c r="E249" s="53">
        <v>44302</v>
      </c>
      <c r="F249" t="s">
        <v>339</v>
      </c>
      <c r="G249" s="97">
        <v>932907</v>
      </c>
      <c r="H249" s="60">
        <v>100</v>
      </c>
      <c r="I249" s="53"/>
      <c r="J249" s="53"/>
      <c r="K249" s="12"/>
      <c r="L249" s="51">
        <v>359360</v>
      </c>
      <c r="M249" s="51">
        <f>-359360</f>
        <v>-359360</v>
      </c>
      <c r="N249" s="58"/>
      <c r="O249" s="1" t="s">
        <v>1070</v>
      </c>
    </row>
    <row r="250" spans="1:15" x14ac:dyDescent="0.25">
      <c r="A250" t="s">
        <v>19</v>
      </c>
      <c r="B250" s="6">
        <v>12337</v>
      </c>
      <c r="C250" s="2" t="str">
        <f>VLOOKUP(B250,'Center Name'!$A:$B,2,FALSE)</f>
        <v>World Trade Center</v>
      </c>
      <c r="D250" s="129">
        <v>222964</v>
      </c>
      <c r="E250" s="53">
        <v>44561</v>
      </c>
      <c r="F250" t="s">
        <v>346</v>
      </c>
      <c r="G250" s="114">
        <v>935119</v>
      </c>
      <c r="H250" s="60">
        <v>1300</v>
      </c>
      <c r="I250" s="53">
        <v>44498</v>
      </c>
      <c r="J250" s="53">
        <v>44498</v>
      </c>
      <c r="K250" s="12">
        <v>45228</v>
      </c>
      <c r="L250" s="51">
        <v>900000</v>
      </c>
      <c r="M250" s="51">
        <v>-900000</v>
      </c>
      <c r="N250" s="52"/>
      <c r="O250" s="1" t="s">
        <v>1070</v>
      </c>
    </row>
    <row r="251" spans="1:15" x14ac:dyDescent="0.25">
      <c r="A251" s="1" t="s">
        <v>19</v>
      </c>
      <c r="B251" s="6">
        <v>12337</v>
      </c>
      <c r="C251" s="2" t="str">
        <f>VLOOKUP(B251,'Center Name'!$A:$B,2,FALSE)</f>
        <v>World Trade Center</v>
      </c>
      <c r="D251" s="129">
        <v>220761</v>
      </c>
      <c r="E251" s="50">
        <v>44797</v>
      </c>
      <c r="F251" t="s">
        <v>2261</v>
      </c>
      <c r="G251" s="126">
        <v>931947</v>
      </c>
      <c r="K251" s="12"/>
      <c r="L251" s="79"/>
      <c r="M251" s="51">
        <v>-800000</v>
      </c>
      <c r="O251"/>
    </row>
    <row r="252" spans="1:15" x14ac:dyDescent="0.25">
      <c r="A252" s="1" t="s">
        <v>19</v>
      </c>
      <c r="B252" s="6">
        <v>12337</v>
      </c>
      <c r="C252" s="2" t="str">
        <f>VLOOKUP(B252,'Center Name'!$A:$B,2,FALSE)</f>
        <v>World Trade Center</v>
      </c>
      <c r="D252" s="6">
        <v>227096</v>
      </c>
      <c r="E252" s="53">
        <v>44804</v>
      </c>
      <c r="F252" t="s">
        <v>2271</v>
      </c>
      <c r="G252" s="114">
        <v>931844</v>
      </c>
      <c r="H252" s="60" t="s">
        <v>2442</v>
      </c>
      <c r="I252" s="53"/>
      <c r="J252" s="53"/>
      <c r="K252" s="12">
        <v>1</v>
      </c>
      <c r="L252" s="51"/>
      <c r="M252" s="51">
        <v>-200000</v>
      </c>
      <c r="N252" s="68" t="s">
        <v>2428</v>
      </c>
      <c r="O252" s="1" t="s">
        <v>1071</v>
      </c>
    </row>
    <row r="253" spans="1:15" x14ac:dyDescent="0.25">
      <c r="A253" t="s">
        <v>19</v>
      </c>
      <c r="B253" s="6">
        <v>12337</v>
      </c>
      <c r="C253" s="2" t="str">
        <f>VLOOKUP(B253,'Center Name'!$A:$B,2,FALSE)</f>
        <v>World Trade Center</v>
      </c>
      <c r="D253" s="129">
        <v>222965</v>
      </c>
      <c r="E253" s="53">
        <v>44561</v>
      </c>
      <c r="F253" t="s">
        <v>234</v>
      </c>
      <c r="G253" s="97">
        <v>934658</v>
      </c>
      <c r="H253" s="60" t="s">
        <v>345</v>
      </c>
      <c r="I253" s="53">
        <v>44470</v>
      </c>
      <c r="J253" s="53">
        <v>44470</v>
      </c>
      <c r="K253" s="12">
        <v>44834</v>
      </c>
      <c r="L253" s="51">
        <v>373270.24</v>
      </c>
      <c r="M253" s="51">
        <f>186635.12-373270.24</f>
        <v>-186635.12</v>
      </c>
      <c r="N253" s="52"/>
      <c r="O253" s="1" t="s">
        <v>1069</v>
      </c>
    </row>
    <row r="254" spans="1:15" x14ac:dyDescent="0.25">
      <c r="A254" s="1" t="s">
        <v>19</v>
      </c>
      <c r="B254" s="115">
        <v>12337</v>
      </c>
      <c r="C254" s="2" t="str">
        <f>VLOOKUP(B254,'Center Name'!$A:$B,2,FALSE)</f>
        <v>World Trade Center</v>
      </c>
      <c r="D254" s="6">
        <v>227095</v>
      </c>
      <c r="E254" s="53">
        <v>44804</v>
      </c>
      <c r="F254" t="s">
        <v>2269</v>
      </c>
      <c r="G254" s="114">
        <v>931843</v>
      </c>
      <c r="H254" s="60" t="s">
        <v>2443</v>
      </c>
      <c r="I254" s="53"/>
      <c r="J254" s="53"/>
      <c r="K254" s="12">
        <v>1</v>
      </c>
      <c r="L254" s="51"/>
      <c r="M254" s="127">
        <v>-100000</v>
      </c>
      <c r="N254" s="68" t="s">
        <v>2428</v>
      </c>
      <c r="O254" s="1" t="s">
        <v>1071</v>
      </c>
    </row>
    <row r="255" spans="1:15" x14ac:dyDescent="0.25">
      <c r="A255" t="s">
        <v>19</v>
      </c>
      <c r="B255" s="115">
        <v>12337</v>
      </c>
      <c r="C255" s="2" t="str">
        <f>VLOOKUP(B255,'Center Name'!$A:$B,2,FALSE)</f>
        <v>World Trade Center</v>
      </c>
      <c r="D255" s="129">
        <v>221150</v>
      </c>
      <c r="E255" s="53">
        <v>44287</v>
      </c>
      <c r="F255" t="s">
        <v>347</v>
      </c>
      <c r="G255" s="97">
        <v>934384</v>
      </c>
      <c r="H255" s="60" t="s">
        <v>348</v>
      </c>
      <c r="I255" s="53">
        <v>44344</v>
      </c>
      <c r="J255" s="53">
        <v>44344</v>
      </c>
      <c r="K255" s="12">
        <v>44709</v>
      </c>
      <c r="L255" s="51">
        <v>110000</v>
      </c>
      <c r="M255" s="127">
        <f>55000-110000</f>
        <v>-55000</v>
      </c>
      <c r="N255" s="58"/>
      <c r="O255" s="1" t="s">
        <v>1071</v>
      </c>
    </row>
    <row r="256" spans="1:15" x14ac:dyDescent="0.25">
      <c r="A256" t="s">
        <v>19</v>
      </c>
      <c r="B256" s="6">
        <v>14324</v>
      </c>
      <c r="C256" s="2" t="e">
        <f>VLOOKUP(B256,'Center Name'!$A:$B,2,FALSE)</f>
        <v>#N/A</v>
      </c>
      <c r="D256" s="6">
        <v>227288</v>
      </c>
      <c r="E256" s="53">
        <v>44805</v>
      </c>
      <c r="F256" t="s">
        <v>2514</v>
      </c>
      <c r="G256" s="125">
        <v>941411</v>
      </c>
      <c r="H256" s="60" t="s">
        <v>74</v>
      </c>
      <c r="I256" s="53"/>
      <c r="J256" s="53"/>
      <c r="K256" s="12">
        <v>1</v>
      </c>
      <c r="L256" s="51"/>
      <c r="M256" s="51">
        <v>-1060315</v>
      </c>
      <c r="N256" s="62" t="s">
        <v>2521</v>
      </c>
      <c r="O256" s="1" t="s">
        <v>1074</v>
      </c>
    </row>
    <row r="257" spans="1:15" x14ac:dyDescent="0.25">
      <c r="A257" t="s">
        <v>19</v>
      </c>
      <c r="B257" s="6">
        <v>12305</v>
      </c>
      <c r="C257" s="2" t="str">
        <f>VLOOKUP(B257,'Center Name'!$A:$B,2,FALSE)</f>
        <v>Wheaton</v>
      </c>
      <c r="D257" s="6">
        <v>227301</v>
      </c>
      <c r="E257" s="53">
        <v>44834</v>
      </c>
      <c r="F257" t="s">
        <v>2477</v>
      </c>
      <c r="G257" s="125">
        <v>938081</v>
      </c>
      <c r="H257" s="60" t="s">
        <v>74</v>
      </c>
      <c r="I257" s="53"/>
      <c r="J257" s="53"/>
      <c r="K257" s="12">
        <v>1</v>
      </c>
      <c r="L257" s="51"/>
      <c r="M257" s="51">
        <v>-163150</v>
      </c>
      <c r="N257" s="62" t="s">
        <v>2521</v>
      </c>
      <c r="O257" s="1" t="s">
        <v>1074</v>
      </c>
    </row>
    <row r="258" spans="1:15" x14ac:dyDescent="0.25">
      <c r="A258" t="s">
        <v>19</v>
      </c>
      <c r="B258" s="6">
        <v>12297</v>
      </c>
      <c r="C258" s="2" t="str">
        <f>VLOOKUP(B258,'Center Name'!$A:$B,2,FALSE)</f>
        <v>Valley Fair</v>
      </c>
      <c r="D258" s="6" t="s">
        <v>74</v>
      </c>
      <c r="E258" s="53">
        <v>44834</v>
      </c>
      <c r="F258" t="s">
        <v>2057</v>
      </c>
      <c r="G258" s="48" t="s">
        <v>74</v>
      </c>
      <c r="H258" s="60" t="s">
        <v>294</v>
      </c>
      <c r="I258" s="53"/>
      <c r="J258" s="53"/>
      <c r="K258" s="12">
        <v>1</v>
      </c>
      <c r="L258" s="51"/>
      <c r="M258" s="51">
        <v>-148974</v>
      </c>
      <c r="N258" s="62" t="s">
        <v>2521</v>
      </c>
      <c r="O258" s="1" t="s">
        <v>1074</v>
      </c>
    </row>
    <row r="259" spans="1:15" x14ac:dyDescent="0.25">
      <c r="A259" t="s">
        <v>19</v>
      </c>
      <c r="B259" s="6">
        <v>14324</v>
      </c>
      <c r="C259" s="2" t="e">
        <f>VLOOKUP(B259,'Center Name'!$A:$B,2,FALSE)</f>
        <v>#N/A</v>
      </c>
      <c r="D259" s="6">
        <v>227292</v>
      </c>
      <c r="E259" s="53">
        <v>44805</v>
      </c>
      <c r="F259" t="s">
        <v>2517</v>
      </c>
      <c r="G259" s="125">
        <v>941408</v>
      </c>
      <c r="H259" s="60" t="s">
        <v>74</v>
      </c>
      <c r="I259" s="53"/>
      <c r="J259" s="53"/>
      <c r="K259" s="12">
        <v>1</v>
      </c>
      <c r="L259" s="51"/>
      <c r="M259" s="51">
        <v>-100000</v>
      </c>
      <c r="N259" s="62" t="s">
        <v>2521</v>
      </c>
      <c r="O259" s="1" t="s">
        <v>1074</v>
      </c>
    </row>
    <row r="260" spans="1:15" x14ac:dyDescent="0.25">
      <c r="A260" t="s">
        <v>19</v>
      </c>
      <c r="B260" s="6">
        <v>12229</v>
      </c>
      <c r="C260" s="2" t="str">
        <f>VLOOKUP(B260,'Center Name'!$A:$B,2,FALSE)</f>
        <v>Fashion Square</v>
      </c>
      <c r="D260" s="6">
        <v>221200</v>
      </c>
      <c r="E260" s="53">
        <v>44834</v>
      </c>
      <c r="F260" t="s">
        <v>2501</v>
      </c>
      <c r="G260" s="125">
        <v>934865</v>
      </c>
      <c r="H260" s="60" t="s">
        <v>74</v>
      </c>
      <c r="I260" s="53"/>
      <c r="J260" s="53"/>
      <c r="K260" s="12">
        <v>1</v>
      </c>
      <c r="L260" s="51"/>
      <c r="M260" s="51">
        <v>-25000</v>
      </c>
      <c r="N260" s="62" t="s">
        <v>2521</v>
      </c>
      <c r="O260" s="1" t="s">
        <v>1074</v>
      </c>
    </row>
    <row r="261" spans="1:15" x14ac:dyDescent="0.25">
      <c r="A261" t="s">
        <v>19</v>
      </c>
      <c r="B261" s="6">
        <v>14324</v>
      </c>
      <c r="C261" s="2" t="e">
        <f>VLOOKUP(B261,'Center Name'!$A:$B,2,FALSE)</f>
        <v>#N/A</v>
      </c>
      <c r="D261" s="6">
        <v>227293</v>
      </c>
      <c r="E261" s="53">
        <v>44805</v>
      </c>
      <c r="F261" t="s">
        <v>2519</v>
      </c>
      <c r="G261" s="125">
        <v>941409</v>
      </c>
      <c r="H261" s="60" t="s">
        <v>74</v>
      </c>
      <c r="I261" s="53"/>
      <c r="J261" s="53"/>
      <c r="K261" s="12">
        <v>1</v>
      </c>
      <c r="L261" s="51"/>
      <c r="M261" s="51">
        <v>-10000</v>
      </c>
      <c r="N261" s="62" t="s">
        <v>2521</v>
      </c>
      <c r="O261" s="1" t="s">
        <v>1074</v>
      </c>
    </row>
    <row r="262" spans="1:15" x14ac:dyDescent="0.25">
      <c r="A262" t="s">
        <v>19</v>
      </c>
      <c r="B262" s="6">
        <v>12206</v>
      </c>
      <c r="C262" s="2" t="str">
        <f>VLOOKUP(B262,'Center Name'!$A:$B,2,FALSE)</f>
        <v>Brandon</v>
      </c>
      <c r="D262" s="6" t="s">
        <v>74</v>
      </c>
      <c r="E262" s="53">
        <v>44818</v>
      </c>
      <c r="F262" t="s">
        <v>466</v>
      </c>
      <c r="G262" s="48" t="s">
        <v>74</v>
      </c>
      <c r="H262" s="60">
        <v>535</v>
      </c>
      <c r="I262" s="53"/>
      <c r="J262" s="53"/>
      <c r="K262" s="12">
        <v>1</v>
      </c>
      <c r="L262" s="51"/>
      <c r="M262" s="51">
        <v>-4526.09</v>
      </c>
      <c r="N262" s="62" t="s">
        <v>2521</v>
      </c>
      <c r="O262" s="1" t="s">
        <v>1074</v>
      </c>
    </row>
    <row r="263" spans="1:15" x14ac:dyDescent="0.25">
      <c r="A263" t="s">
        <v>19</v>
      </c>
      <c r="B263" s="6">
        <v>12263</v>
      </c>
      <c r="C263" s="2" t="str">
        <f>VLOOKUP(B263,'Center Name'!$A:$B,2,FALSE)</f>
        <v>North County</v>
      </c>
      <c r="D263" s="6" t="s">
        <v>74</v>
      </c>
      <c r="E263" s="53">
        <v>44834</v>
      </c>
      <c r="F263" t="s">
        <v>2503</v>
      </c>
      <c r="G263" s="125">
        <v>925561</v>
      </c>
      <c r="H263" s="60" t="s">
        <v>74</v>
      </c>
      <c r="I263" s="53"/>
      <c r="J263" s="53"/>
      <c r="K263" s="12">
        <v>1</v>
      </c>
      <c r="L263" s="51"/>
      <c r="M263" s="51">
        <v>275.81</v>
      </c>
      <c r="N263" s="62" t="s">
        <v>2521</v>
      </c>
      <c r="O263" s="1" t="s">
        <v>1074</v>
      </c>
    </row>
    <row r="264" spans="1:15" x14ac:dyDescent="0.25">
      <c r="A264" t="s">
        <v>19</v>
      </c>
      <c r="B264" s="6">
        <v>12206</v>
      </c>
      <c r="C264" s="2" t="str">
        <f>VLOOKUP(B264,'Center Name'!$A:$B,2,FALSE)</f>
        <v>Brandon</v>
      </c>
      <c r="D264" s="6" t="s">
        <v>74</v>
      </c>
      <c r="E264" s="53">
        <v>44818</v>
      </c>
      <c r="F264" t="s">
        <v>466</v>
      </c>
      <c r="G264" s="48" t="s">
        <v>74</v>
      </c>
      <c r="H264" s="60">
        <v>535</v>
      </c>
      <c r="I264" s="53"/>
      <c r="J264" s="53"/>
      <c r="K264" s="12">
        <v>1</v>
      </c>
      <c r="L264" s="51"/>
      <c r="M264" s="51">
        <v>4526.09</v>
      </c>
      <c r="N264" s="62" t="s">
        <v>2521</v>
      </c>
      <c r="O264" s="1" t="s">
        <v>1074</v>
      </c>
    </row>
    <row r="265" spans="1:15" x14ac:dyDescent="0.25">
      <c r="A265" t="s">
        <v>19</v>
      </c>
      <c r="B265" s="6">
        <v>12211</v>
      </c>
      <c r="C265" s="2" t="str">
        <f>VLOOKUP(B265,'Center Name'!$A:$B,2,FALSE)</f>
        <v>Century City</v>
      </c>
      <c r="D265" s="6" t="s">
        <v>74</v>
      </c>
      <c r="E265" s="53">
        <v>44819</v>
      </c>
      <c r="F265" t="s">
        <v>466</v>
      </c>
      <c r="G265" s="48" t="s">
        <v>74</v>
      </c>
      <c r="H265" s="60">
        <v>1625</v>
      </c>
      <c r="I265" s="53"/>
      <c r="J265" s="53"/>
      <c r="K265" s="12">
        <v>1</v>
      </c>
      <c r="L265" s="51"/>
      <c r="M265" s="51">
        <v>19407.77</v>
      </c>
      <c r="N265" s="62" t="s">
        <v>2521</v>
      </c>
      <c r="O265" s="1" t="s">
        <v>1074</v>
      </c>
    </row>
    <row r="266" spans="1:15" x14ac:dyDescent="0.25">
      <c r="A266" t="s">
        <v>19</v>
      </c>
      <c r="B266" s="6">
        <v>12255</v>
      </c>
      <c r="C266" s="2" t="str">
        <f>VLOOKUP(B266,'Center Name'!$A:$B,2,FALSE)</f>
        <v>Montgomery</v>
      </c>
      <c r="D266" s="6" t="s">
        <v>74</v>
      </c>
      <c r="E266" s="53">
        <v>44819</v>
      </c>
      <c r="F266" t="s">
        <v>466</v>
      </c>
      <c r="G266" s="48" t="s">
        <v>74</v>
      </c>
      <c r="H266" s="60">
        <v>2464</v>
      </c>
      <c r="I266" s="53"/>
      <c r="J266" s="53"/>
      <c r="K266" s="12">
        <v>1</v>
      </c>
      <c r="L266" s="51"/>
      <c r="M266" s="51">
        <v>205000</v>
      </c>
      <c r="N266" s="62" t="s">
        <v>2521</v>
      </c>
      <c r="O266" s="1" t="s">
        <v>1074</v>
      </c>
    </row>
    <row r="267" spans="1:15" x14ac:dyDescent="0.25">
      <c r="A267" t="s">
        <v>19</v>
      </c>
      <c r="B267" s="115">
        <v>13011</v>
      </c>
      <c r="C267" s="2" t="str">
        <f>VLOOKUP(B267,'Center Name'!$A:$B,2,FALSE)</f>
        <v>Garden State Plaza-Step</v>
      </c>
      <c r="D267" s="6" t="s">
        <v>74</v>
      </c>
      <c r="E267" s="53">
        <v>38322</v>
      </c>
      <c r="F267" t="s">
        <v>350</v>
      </c>
      <c r="G267" s="48" t="s">
        <v>74</v>
      </c>
      <c r="H267" s="60" t="s">
        <v>74</v>
      </c>
      <c r="I267" s="53" t="s">
        <v>74</v>
      </c>
      <c r="J267" s="53"/>
      <c r="K267" s="12" t="s">
        <v>74</v>
      </c>
      <c r="L267" s="51"/>
      <c r="M267" s="127">
        <v>237500</v>
      </c>
      <c r="N267" s="62" t="s">
        <v>351</v>
      </c>
      <c r="O267" s="1" t="s">
        <v>1070</v>
      </c>
    </row>
    <row r="268" spans="1:15" ht="15.75" thickBot="1" x14ac:dyDescent="0.3">
      <c r="C268" s="73">
        <f>COUNT(B9:B267)</f>
        <v>259</v>
      </c>
      <c r="D268" s="35" t="s">
        <v>353</v>
      </c>
      <c r="E268" s="53"/>
      <c r="F268" s="74"/>
      <c r="H268" s="59"/>
      <c r="I268" s="75"/>
      <c r="J268" s="75"/>
      <c r="K268" s="76" t="s">
        <v>354</v>
      </c>
      <c r="L268" s="77"/>
      <c r="M268" s="78">
        <f>SUM(M9:M267)</f>
        <v>-60720644.599999987</v>
      </c>
      <c r="N268" s="52"/>
    </row>
    <row r="269" spans="1:15" ht="15.75" thickTop="1" x14ac:dyDescent="0.25"/>
  </sheetData>
  <autoFilter ref="A8:O268" xr:uid="{D046A8C0-68CF-4DE8-B05A-CAE7958BBB31}"/>
  <sortState xmlns:xlrd2="http://schemas.microsoft.com/office/spreadsheetml/2017/richdata2" ref="A9:N266">
    <sortCondition ref="C9:C266"/>
    <sortCondition ref="M9:M266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4"/>
  <sheetViews>
    <sheetView workbookViewId="0"/>
  </sheetViews>
  <sheetFormatPr defaultRowHeight="15" x14ac:dyDescent="0.25"/>
  <cols>
    <col min="1" max="1" width="32.85546875" bestFit="1" customWidth="1"/>
    <col min="2" max="2" width="14" bestFit="1" customWidth="1"/>
    <col min="3" max="3" width="14.28515625" bestFit="1" customWidth="1"/>
    <col min="4" max="4" width="13.42578125" bestFit="1" customWidth="1"/>
  </cols>
  <sheetData>
    <row r="1" spans="1:4" ht="63" x14ac:dyDescent="0.25">
      <c r="A1" s="81" t="s">
        <v>355</v>
      </c>
      <c r="B1" s="128" t="s">
        <v>2524</v>
      </c>
      <c r="C1" s="82" t="s">
        <v>2524</v>
      </c>
      <c r="D1" s="83" t="s">
        <v>356</v>
      </c>
    </row>
    <row r="2" spans="1:4" x14ac:dyDescent="0.25">
      <c r="A2" s="105" t="s">
        <v>365</v>
      </c>
      <c r="B2" s="106">
        <v>-10169062.300000001</v>
      </c>
      <c r="C2">
        <f>SUMIF('September 22'!B:B,LEFT(A2,5),'September 22'!M:M)</f>
        <v>-10169062.300000001</v>
      </c>
      <c r="D2" s="134">
        <f t="shared" ref="D2:D43" si="0">(B2-C2)</f>
        <v>0</v>
      </c>
    </row>
    <row r="3" spans="1:4" x14ac:dyDescent="0.25">
      <c r="A3" s="107" t="s">
        <v>368</v>
      </c>
      <c r="B3" s="108">
        <v>-502950</v>
      </c>
      <c r="C3">
        <f>SUMIF('September 22'!B:B,LEFT(A3,5),'September 22'!M:M)</f>
        <v>-502950</v>
      </c>
      <c r="D3" s="134">
        <f t="shared" si="0"/>
        <v>0</v>
      </c>
    </row>
    <row r="4" spans="1:4" x14ac:dyDescent="0.25">
      <c r="A4" s="105" t="s">
        <v>369</v>
      </c>
      <c r="B4" s="106">
        <v>-270000</v>
      </c>
      <c r="C4">
        <f>SUMIF('September 22'!B:B,LEFT(A4,5),'September 22'!M:M)</f>
        <v>-270000</v>
      </c>
      <c r="D4" s="134">
        <f t="shared" si="0"/>
        <v>0</v>
      </c>
    </row>
    <row r="5" spans="1:4" x14ac:dyDescent="0.25">
      <c r="A5" s="107" t="s">
        <v>370</v>
      </c>
      <c r="B5" s="108">
        <v>-894940</v>
      </c>
      <c r="C5">
        <f>SUMIF('September 22'!B:B,LEFT(A5,5),'September 22'!M:M)</f>
        <v>-894940</v>
      </c>
      <c r="D5" s="134">
        <f t="shared" si="0"/>
        <v>0</v>
      </c>
    </row>
    <row r="6" spans="1:4" x14ac:dyDescent="0.25">
      <c r="A6" s="105" t="s">
        <v>373</v>
      </c>
      <c r="B6" s="106">
        <v>-6616772</v>
      </c>
      <c r="C6">
        <f>SUMIF('September 22'!B:B,LEFT(A6,5),'September 22'!M:M)</f>
        <v>-6616772</v>
      </c>
      <c r="D6" s="134">
        <f t="shared" si="0"/>
        <v>0</v>
      </c>
    </row>
    <row r="7" spans="1:4" x14ac:dyDescent="0.25">
      <c r="A7" s="107" t="s">
        <v>374</v>
      </c>
      <c r="B7" s="108">
        <v>-144151.35999999999</v>
      </c>
      <c r="C7">
        <f>SUMIF('September 22'!B:B,LEFT(A7,5),'September 22'!M:M)</f>
        <v>-144151.35999999999</v>
      </c>
      <c r="D7" s="134">
        <f t="shared" si="0"/>
        <v>0</v>
      </c>
    </row>
    <row r="8" spans="1:4" x14ac:dyDescent="0.25">
      <c r="A8" s="105" t="s">
        <v>378</v>
      </c>
      <c r="B8" s="106">
        <v>-581959.03</v>
      </c>
      <c r="C8">
        <f>SUMIF('September 22'!B:B,LEFT(A8,5),'September 22'!M:M)</f>
        <v>-581959.03</v>
      </c>
      <c r="D8" s="134">
        <f t="shared" si="0"/>
        <v>0</v>
      </c>
    </row>
    <row r="9" spans="1:4" x14ac:dyDescent="0.25">
      <c r="A9" s="107" t="s">
        <v>383</v>
      </c>
      <c r="B9" s="108">
        <v>-2827776.5</v>
      </c>
      <c r="C9">
        <f>SUMIF('September 22'!B:B,LEFT(A9,5),'September 22'!M:M)</f>
        <v>-2827776.5</v>
      </c>
      <c r="D9" s="134">
        <f t="shared" si="0"/>
        <v>0</v>
      </c>
    </row>
    <row r="10" spans="1:4" x14ac:dyDescent="0.25">
      <c r="A10" s="105" t="s">
        <v>394</v>
      </c>
      <c r="B10" s="106">
        <v>-2241635.12</v>
      </c>
      <c r="C10">
        <f>SUMIF('September 22'!B:B,LEFT(A10,5),'September 22'!M:M)</f>
        <v>-2241635.12</v>
      </c>
      <c r="D10" s="134">
        <f t="shared" si="0"/>
        <v>0</v>
      </c>
    </row>
    <row r="11" spans="1:4" x14ac:dyDescent="0.25">
      <c r="A11" s="107" t="s">
        <v>395</v>
      </c>
      <c r="B11" s="109">
        <v>29687.5</v>
      </c>
      <c r="C11">
        <f>SUMIF('September 22'!B:B,LEFT(A11,5),'September 22'!M:M)</f>
        <v>29687.5</v>
      </c>
      <c r="D11" s="134">
        <f t="shared" si="0"/>
        <v>0</v>
      </c>
    </row>
    <row r="12" spans="1:4" x14ac:dyDescent="0.25">
      <c r="A12" s="105" t="s">
        <v>396</v>
      </c>
      <c r="B12" s="110">
        <v>237500</v>
      </c>
      <c r="C12">
        <f>SUMIF('September 22'!B:B,LEFT(A12,5),'September 22'!M:M)</f>
        <v>237500</v>
      </c>
      <c r="D12" s="134">
        <f t="shared" si="0"/>
        <v>0</v>
      </c>
    </row>
    <row r="13" spans="1:4" x14ac:dyDescent="0.25">
      <c r="A13" s="107" t="s">
        <v>357</v>
      </c>
      <c r="B13" s="108">
        <v>-1217379.78</v>
      </c>
      <c r="C13">
        <f>SUMIF('September 22'!B:B,LEFT(A13,5),'September 22'!M:M)</f>
        <v>-1217379.78</v>
      </c>
      <c r="D13" s="134">
        <f t="shared" si="0"/>
        <v>0</v>
      </c>
    </row>
    <row r="14" spans="1:4" x14ac:dyDescent="0.25">
      <c r="A14" s="105" t="s">
        <v>358</v>
      </c>
      <c r="B14" s="106">
        <v>-1894757</v>
      </c>
      <c r="C14">
        <f>SUMIF('September 22'!B:B,LEFT(A14,5),'September 22'!M:M)</f>
        <v>-1894757</v>
      </c>
      <c r="D14" s="134">
        <f t="shared" si="0"/>
        <v>0</v>
      </c>
    </row>
    <row r="15" spans="1:4" x14ac:dyDescent="0.25">
      <c r="A15" s="107" t="s">
        <v>379</v>
      </c>
      <c r="B15" s="108">
        <v>-101875.2</v>
      </c>
      <c r="C15">
        <f>SUMIF('September 22'!B:B,LEFT(A15,5),'September 22'!M:M)</f>
        <v>-101875.20000000007</v>
      </c>
      <c r="D15" s="134">
        <f t="shared" si="0"/>
        <v>7.2759576141834259E-11</v>
      </c>
    </row>
    <row r="16" spans="1:4" x14ac:dyDescent="0.25">
      <c r="A16" s="105" t="s">
        <v>382</v>
      </c>
      <c r="B16" s="106">
        <v>-11500</v>
      </c>
      <c r="C16">
        <f>SUMIF('September 22'!B:B,LEFT(A16,5),'September 22'!M:M)</f>
        <v>-11500</v>
      </c>
      <c r="D16" s="134">
        <f t="shared" si="0"/>
        <v>0</v>
      </c>
    </row>
    <row r="17" spans="1:4" x14ac:dyDescent="0.25">
      <c r="A17" s="107" t="s">
        <v>389</v>
      </c>
      <c r="B17" s="108">
        <v>-2191444.5499999998</v>
      </c>
      <c r="C17">
        <f>SUMIF('September 22'!B:B,LEFT(A17,5),'September 22'!M:M)</f>
        <v>-2191444.5499999998</v>
      </c>
      <c r="D17" s="134">
        <f t="shared" si="0"/>
        <v>0</v>
      </c>
    </row>
    <row r="18" spans="1:4" x14ac:dyDescent="0.25">
      <c r="A18" s="105" t="s">
        <v>390</v>
      </c>
      <c r="B18" s="106">
        <v>-297890.84999999998</v>
      </c>
      <c r="C18">
        <f>SUMIF('September 22'!B:B,LEFT(A18,5),'September 22'!M:M)</f>
        <v>-297890.85000000003</v>
      </c>
      <c r="D18" s="134">
        <f t="shared" si="0"/>
        <v>5.8207660913467407E-11</v>
      </c>
    </row>
    <row r="19" spans="1:4" x14ac:dyDescent="0.25">
      <c r="A19" s="107" t="s">
        <v>391</v>
      </c>
      <c r="B19" s="108">
        <v>-359360</v>
      </c>
      <c r="C19">
        <f>SUMIF('September 22'!B:B,LEFT(A19,5),'September 22'!M:M)</f>
        <v>-359360</v>
      </c>
      <c r="D19" s="134">
        <f t="shared" si="0"/>
        <v>0</v>
      </c>
    </row>
    <row r="20" spans="1:4" x14ac:dyDescent="0.25">
      <c r="A20" s="105" t="s">
        <v>360</v>
      </c>
      <c r="B20" s="106">
        <v>-192203.34</v>
      </c>
      <c r="C20">
        <f>SUMIF('September 22'!B:B,LEFT(A20,5),'September 22'!M:M)</f>
        <v>-192203.33999999997</v>
      </c>
      <c r="D20" s="134">
        <f t="shared" si="0"/>
        <v>-2.9103830456733704E-11</v>
      </c>
    </row>
    <row r="21" spans="1:4" x14ac:dyDescent="0.25">
      <c r="A21" s="107" t="s">
        <v>363</v>
      </c>
      <c r="B21" s="108">
        <v>-90000</v>
      </c>
      <c r="C21">
        <f>SUMIF('September 22'!B:B,LEFT(A21,5),'September 22'!M:M)</f>
        <v>-90000</v>
      </c>
      <c r="D21" s="134">
        <f t="shared" si="0"/>
        <v>0</v>
      </c>
    </row>
    <row r="22" spans="1:4" x14ac:dyDescent="0.25">
      <c r="A22" s="105" t="s">
        <v>366</v>
      </c>
      <c r="B22" s="106">
        <v>-32660</v>
      </c>
      <c r="C22">
        <f>SUMIF('September 22'!B:B,LEFT(A22,5),'September 22'!M:M)</f>
        <v>-32660</v>
      </c>
      <c r="D22" s="134">
        <f t="shared" si="0"/>
        <v>0</v>
      </c>
    </row>
    <row r="23" spans="1:4" x14ac:dyDescent="0.25">
      <c r="A23" s="107" t="s">
        <v>367</v>
      </c>
      <c r="B23" s="108">
        <v>-524528.16</v>
      </c>
      <c r="C23">
        <f>SUMIF('September 22'!B:B,LEFT(A23,5),'September 22'!M:M)</f>
        <v>-524528.16</v>
      </c>
      <c r="D23" s="134">
        <f t="shared" si="0"/>
        <v>0</v>
      </c>
    </row>
    <row r="24" spans="1:4" x14ac:dyDescent="0.25">
      <c r="A24" s="105" t="s">
        <v>380</v>
      </c>
      <c r="B24" s="106">
        <v>-243</v>
      </c>
      <c r="C24">
        <f>SUMIF('September 22'!B:B,LEFT(A24,5),'September 22'!M:M)</f>
        <v>-243</v>
      </c>
      <c r="D24" s="134">
        <f t="shared" si="0"/>
        <v>0</v>
      </c>
    </row>
    <row r="25" spans="1:4" x14ac:dyDescent="0.25">
      <c r="A25" s="107" t="s">
        <v>387</v>
      </c>
      <c r="B25" s="109">
        <v>34352.35</v>
      </c>
      <c r="C25">
        <f>SUMIF('September 22'!B:B,LEFT(A25,5),'September 22'!M:M)</f>
        <v>34352.35</v>
      </c>
      <c r="D25" s="134">
        <f t="shared" si="0"/>
        <v>0</v>
      </c>
    </row>
    <row r="26" spans="1:4" x14ac:dyDescent="0.25">
      <c r="A26" s="105" t="s">
        <v>393</v>
      </c>
      <c r="B26" s="106">
        <v>-47904</v>
      </c>
      <c r="C26">
        <f>SUMIF('September 22'!B:B,LEFT(A26,5),'September 22'!M:M)</f>
        <v>-47904</v>
      </c>
      <c r="D26" s="134">
        <f t="shared" si="0"/>
        <v>0</v>
      </c>
    </row>
    <row r="27" spans="1:4" x14ac:dyDescent="0.25">
      <c r="A27" s="107" t="s">
        <v>359</v>
      </c>
      <c r="B27" s="108">
        <v>-5112180.5199999996</v>
      </c>
      <c r="C27">
        <f>SUMIF('September 22'!B:B,LEFT(A27,5),'September 22'!M:M)</f>
        <v>-5112180.5199999996</v>
      </c>
      <c r="D27" s="134">
        <f t="shared" si="0"/>
        <v>0</v>
      </c>
    </row>
    <row r="28" spans="1:4" x14ac:dyDescent="0.25">
      <c r="A28" s="105" t="s">
        <v>362</v>
      </c>
      <c r="B28" s="106">
        <v>-338150</v>
      </c>
      <c r="C28">
        <f>SUMIF('September 22'!B:B,LEFT(A28,5),'September 22'!M:M)</f>
        <v>-338150</v>
      </c>
      <c r="D28" s="134">
        <f t="shared" si="0"/>
        <v>0</v>
      </c>
    </row>
    <row r="29" spans="1:4" x14ac:dyDescent="0.25">
      <c r="A29" s="107" t="s">
        <v>364</v>
      </c>
      <c r="B29" s="108">
        <v>-6339826.75</v>
      </c>
      <c r="C29">
        <f>SUMIF('September 22'!B:B,LEFT(A29,5),'September 22'!M:M)</f>
        <v>-6339826.75</v>
      </c>
      <c r="D29" s="134">
        <f t="shared" si="0"/>
        <v>0</v>
      </c>
    </row>
    <row r="30" spans="1:4" x14ac:dyDescent="0.25">
      <c r="A30" s="105" t="s">
        <v>376</v>
      </c>
      <c r="B30" s="106">
        <v>-752000</v>
      </c>
      <c r="C30">
        <f>SUMIF('September 22'!B:B,LEFT(A30,5),'September 22'!M:M)</f>
        <v>-752000</v>
      </c>
      <c r="D30" s="134">
        <f t="shared" si="0"/>
        <v>0</v>
      </c>
    </row>
    <row r="31" spans="1:4" x14ac:dyDescent="0.25">
      <c r="A31" s="107" t="s">
        <v>381</v>
      </c>
      <c r="B31" s="108">
        <v>-4378885</v>
      </c>
      <c r="C31">
        <f>SUMIF('September 22'!B:B,LEFT(A31,5),'September 22'!M:M)</f>
        <v>-4378885</v>
      </c>
      <c r="D31" s="134">
        <f t="shared" si="0"/>
        <v>0</v>
      </c>
    </row>
    <row r="32" spans="1:4" x14ac:dyDescent="0.25">
      <c r="A32" s="105" t="s">
        <v>1068</v>
      </c>
      <c r="B32" s="106">
        <v>-4252702</v>
      </c>
      <c r="C32">
        <f>SUMIF('September 22'!B:B,LEFT(A32,5),'September 22'!M:M)</f>
        <v>-4252702</v>
      </c>
      <c r="D32" s="134">
        <f t="shared" si="0"/>
        <v>0</v>
      </c>
    </row>
    <row r="33" spans="1:4" x14ac:dyDescent="0.25">
      <c r="A33" s="107" t="s">
        <v>388</v>
      </c>
      <c r="B33" s="108">
        <v>-916204.43</v>
      </c>
      <c r="C33">
        <f>SUMIF('September 22'!B:B,LEFT(A33,5),'September 22'!M:M)</f>
        <v>-916204.42999999993</v>
      </c>
      <c r="D33" s="134">
        <f t="shared" si="0"/>
        <v>-1.1641532182693481E-10</v>
      </c>
    </row>
    <row r="34" spans="1:4" x14ac:dyDescent="0.25">
      <c r="A34" s="105" t="s">
        <v>361</v>
      </c>
      <c r="B34" s="106">
        <v>-28593.27</v>
      </c>
      <c r="C34">
        <f>SUMIF('September 22'!B:B,LEFT(A34,5),'September 22'!M:M)</f>
        <v>-28593.27</v>
      </c>
      <c r="D34" s="134">
        <f t="shared" si="0"/>
        <v>0</v>
      </c>
    </row>
    <row r="35" spans="1:4" x14ac:dyDescent="0.25">
      <c r="A35" s="107" t="s">
        <v>371</v>
      </c>
      <c r="B35" s="108">
        <v>-244310</v>
      </c>
      <c r="C35">
        <f>SUMIF('September 22'!B:B,LEFT(A35,5),'September 22'!M:M)</f>
        <v>-244310</v>
      </c>
      <c r="D35" s="134">
        <f t="shared" si="0"/>
        <v>0</v>
      </c>
    </row>
    <row r="36" spans="1:4" x14ac:dyDescent="0.25">
      <c r="A36" s="105" t="s">
        <v>372</v>
      </c>
      <c r="B36" s="106">
        <v>-1619070.28</v>
      </c>
      <c r="C36">
        <f>SUMIF('September 22'!B:B,LEFT(A36,5),'September 22'!M:M)</f>
        <v>-1619070.28</v>
      </c>
      <c r="D36" s="134">
        <f t="shared" si="0"/>
        <v>0</v>
      </c>
    </row>
    <row r="37" spans="1:4" x14ac:dyDescent="0.25">
      <c r="A37" s="107" t="s">
        <v>375</v>
      </c>
      <c r="B37" s="108">
        <v>-1624035.93</v>
      </c>
      <c r="C37">
        <f>SUMIF('September 22'!B:B,LEFT(A37,5),'September 22'!M:M)</f>
        <v>-1624035.93</v>
      </c>
      <c r="D37" s="134">
        <f t="shared" si="0"/>
        <v>0</v>
      </c>
    </row>
    <row r="38" spans="1:4" x14ac:dyDescent="0.25">
      <c r="A38" s="105" t="s">
        <v>377</v>
      </c>
      <c r="B38" s="106">
        <v>-1515630.08</v>
      </c>
      <c r="C38">
        <f>SUMIF('September 22'!B:B,LEFT(A38,5),'September 22'!M:M)</f>
        <v>-1515630.08</v>
      </c>
      <c r="D38" s="134">
        <f t="shared" si="0"/>
        <v>0</v>
      </c>
    </row>
    <row r="39" spans="1:4" x14ac:dyDescent="0.25">
      <c r="A39" s="107" t="s">
        <v>384</v>
      </c>
      <c r="B39" s="108">
        <v>-142096</v>
      </c>
      <c r="C39">
        <f>SUMIF('September 22'!B:B,LEFT(A39,5),'September 22'!M:M)</f>
        <v>-142096</v>
      </c>
      <c r="D39" s="134">
        <f t="shared" si="0"/>
        <v>0</v>
      </c>
    </row>
    <row r="40" spans="1:4" x14ac:dyDescent="0.25">
      <c r="A40" s="105" t="s">
        <v>385</v>
      </c>
      <c r="B40" s="106">
        <v>-67904</v>
      </c>
      <c r="C40">
        <f>SUMIF('September 22'!B:B,LEFT(A40,5),'September 22'!M:M)</f>
        <v>-67904</v>
      </c>
      <c r="D40" s="134">
        <f t="shared" si="0"/>
        <v>0</v>
      </c>
    </row>
    <row r="41" spans="1:4" x14ac:dyDescent="0.25">
      <c r="A41" s="107" t="s">
        <v>386</v>
      </c>
      <c r="B41" s="108">
        <v>-62570</v>
      </c>
      <c r="C41">
        <f>SUMIF('September 22'!B:B,LEFT(A41,5),'September 22'!M:M)</f>
        <v>-62570</v>
      </c>
      <c r="D41" s="134">
        <f t="shared" si="0"/>
        <v>0</v>
      </c>
    </row>
    <row r="42" spans="1:4" x14ac:dyDescent="0.25">
      <c r="A42" s="105" t="s">
        <v>392</v>
      </c>
      <c r="B42" s="106">
        <v>-1246719</v>
      </c>
      <c r="C42">
        <f>SUMIF('September 22'!B:B,LEFT(A42,5),'September 22'!M:M)</f>
        <v>-1246719</v>
      </c>
      <c r="D42" s="134">
        <f t="shared" si="0"/>
        <v>0</v>
      </c>
    </row>
    <row r="43" spans="1:4" x14ac:dyDescent="0.25">
      <c r="A43" s="116" t="s">
        <v>2522</v>
      </c>
      <c r="B43" s="117">
        <v>-1170315</v>
      </c>
      <c r="C43">
        <f>SUMIF('September 22'!B:B,LEFT(A43,5),'September 22'!M:M)</f>
        <v>-1170315</v>
      </c>
      <c r="D43" s="134">
        <f t="shared" si="0"/>
        <v>0</v>
      </c>
    </row>
    <row r="44" spans="1:4" x14ac:dyDescent="0.25">
      <c r="A44" s="118"/>
      <c r="B44" s="119">
        <v>-60720644.600000001</v>
      </c>
      <c r="C44">
        <f>SUM(C2:C43)</f>
        <v>-60720644.600000001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D44"/>
  <sheetViews>
    <sheetView workbookViewId="0"/>
  </sheetViews>
  <sheetFormatPr defaultRowHeight="15" x14ac:dyDescent="0.25"/>
  <cols>
    <col min="1" max="1" width="10.140625" bestFit="1" customWidth="1"/>
    <col min="2" max="2" width="27.28515625" bestFit="1" customWidth="1"/>
    <col min="3" max="3" width="12.28515625" bestFit="1" customWidth="1"/>
    <col min="4" max="4" width="13.42578125" bestFit="1" customWidth="1"/>
    <col min="6" max="6" width="11.140625" bestFit="1" customWidth="1"/>
  </cols>
  <sheetData>
    <row r="1" spans="1:4" ht="89.25" x14ac:dyDescent="0.25">
      <c r="A1" s="111" t="s">
        <v>397</v>
      </c>
      <c r="B1" s="111" t="s">
        <v>355</v>
      </c>
      <c r="C1" s="111" t="s">
        <v>2523</v>
      </c>
      <c r="D1" s="111" t="s">
        <v>2524</v>
      </c>
    </row>
    <row r="2" spans="1:4" x14ac:dyDescent="0.25">
      <c r="A2" s="105" t="s">
        <v>401</v>
      </c>
      <c r="B2" s="105" t="s">
        <v>365</v>
      </c>
      <c r="C2" s="110">
        <v>2486760</v>
      </c>
      <c r="D2" s="106">
        <v>-10169062.300000001</v>
      </c>
    </row>
    <row r="3" spans="1:4" x14ac:dyDescent="0.25">
      <c r="A3" s="107" t="s">
        <v>401</v>
      </c>
      <c r="B3" s="107" t="s">
        <v>368</v>
      </c>
      <c r="C3" s="109">
        <v>0</v>
      </c>
      <c r="D3" s="108">
        <v>-502950</v>
      </c>
    </row>
    <row r="4" spans="1:4" x14ac:dyDescent="0.25">
      <c r="A4" s="105" t="s">
        <v>401</v>
      </c>
      <c r="B4" s="105" t="s">
        <v>369</v>
      </c>
      <c r="C4" s="110">
        <v>0</v>
      </c>
      <c r="D4" s="106">
        <v>-270000</v>
      </c>
    </row>
    <row r="5" spans="1:4" x14ac:dyDescent="0.25">
      <c r="A5" s="107" t="s">
        <v>401</v>
      </c>
      <c r="B5" s="107" t="s">
        <v>370</v>
      </c>
      <c r="C5" s="109">
        <v>155098.79999999999</v>
      </c>
      <c r="D5" s="108">
        <v>-894940</v>
      </c>
    </row>
    <row r="6" spans="1:4" x14ac:dyDescent="0.25">
      <c r="A6" s="105" t="s">
        <v>401</v>
      </c>
      <c r="B6" s="105" t="s">
        <v>373</v>
      </c>
      <c r="C6" s="110">
        <v>0</v>
      </c>
      <c r="D6" s="106">
        <v>-6616772</v>
      </c>
    </row>
    <row r="7" spans="1:4" x14ac:dyDescent="0.25">
      <c r="A7" s="107" t="s">
        <v>401</v>
      </c>
      <c r="B7" s="107" t="s">
        <v>374</v>
      </c>
      <c r="C7" s="109">
        <v>0</v>
      </c>
      <c r="D7" s="108">
        <v>-144151.35999999999</v>
      </c>
    </row>
    <row r="8" spans="1:4" x14ac:dyDescent="0.25">
      <c r="A8" s="105" t="s">
        <v>401</v>
      </c>
      <c r="B8" s="105" t="s">
        <v>378</v>
      </c>
      <c r="C8" s="110">
        <v>0</v>
      </c>
      <c r="D8" s="106">
        <v>-581959.03</v>
      </c>
    </row>
    <row r="9" spans="1:4" x14ac:dyDescent="0.25">
      <c r="A9" s="107" t="s">
        <v>401</v>
      </c>
      <c r="B9" s="107" t="s">
        <v>383</v>
      </c>
      <c r="C9" s="109">
        <v>0</v>
      </c>
      <c r="D9" s="108">
        <v>-2827776.5</v>
      </c>
    </row>
    <row r="10" spans="1:4" x14ac:dyDescent="0.25">
      <c r="A10" s="105" t="s">
        <v>401</v>
      </c>
      <c r="B10" s="105" t="s">
        <v>394</v>
      </c>
      <c r="C10" s="110">
        <v>0</v>
      </c>
      <c r="D10" s="106">
        <v>-2241635.12</v>
      </c>
    </row>
    <row r="11" spans="1:4" x14ac:dyDescent="0.25">
      <c r="A11" s="107" t="s">
        <v>401</v>
      </c>
      <c r="B11" s="107" t="s">
        <v>395</v>
      </c>
      <c r="C11" s="109">
        <v>0</v>
      </c>
      <c r="D11" s="109">
        <v>29687.5</v>
      </c>
    </row>
    <row r="12" spans="1:4" x14ac:dyDescent="0.25">
      <c r="A12" s="105" t="s">
        <v>401</v>
      </c>
      <c r="B12" s="105" t="s">
        <v>396</v>
      </c>
      <c r="C12" s="110">
        <v>0</v>
      </c>
      <c r="D12" s="110">
        <v>237500</v>
      </c>
    </row>
    <row r="13" spans="1:4" x14ac:dyDescent="0.25">
      <c r="A13" s="107" t="s">
        <v>398</v>
      </c>
      <c r="B13" s="107" t="s">
        <v>357</v>
      </c>
      <c r="C13" s="109">
        <v>0</v>
      </c>
      <c r="D13" s="108">
        <v>-1217379.78</v>
      </c>
    </row>
    <row r="14" spans="1:4" x14ac:dyDescent="0.25">
      <c r="A14" s="105" t="s">
        <v>398</v>
      </c>
      <c r="B14" s="105" t="s">
        <v>358</v>
      </c>
      <c r="C14" s="110">
        <v>85365.92</v>
      </c>
      <c r="D14" s="106">
        <v>-1894757</v>
      </c>
    </row>
    <row r="15" spans="1:4" x14ac:dyDescent="0.25">
      <c r="A15" s="107" t="s">
        <v>398</v>
      </c>
      <c r="B15" s="107" t="s">
        <v>379</v>
      </c>
      <c r="C15" s="109">
        <v>0</v>
      </c>
      <c r="D15" s="108">
        <v>-101875.2</v>
      </c>
    </row>
    <row r="16" spans="1:4" x14ac:dyDescent="0.25">
      <c r="A16" s="105" t="s">
        <v>398</v>
      </c>
      <c r="B16" s="105" t="s">
        <v>382</v>
      </c>
      <c r="C16" s="110">
        <v>0</v>
      </c>
      <c r="D16" s="106">
        <v>-11500</v>
      </c>
    </row>
    <row r="17" spans="1:4" x14ac:dyDescent="0.25">
      <c r="A17" s="107" t="s">
        <v>398</v>
      </c>
      <c r="B17" s="107" t="s">
        <v>389</v>
      </c>
      <c r="C17" s="108">
        <v>-163150</v>
      </c>
      <c r="D17" s="108">
        <v>-2191444.5499999998</v>
      </c>
    </row>
    <row r="18" spans="1:4" x14ac:dyDescent="0.25">
      <c r="A18" s="105" t="s">
        <v>398</v>
      </c>
      <c r="B18" s="105" t="s">
        <v>390</v>
      </c>
      <c r="C18" s="110">
        <v>0</v>
      </c>
      <c r="D18" s="106">
        <v>-297890.84999999998</v>
      </c>
    </row>
    <row r="19" spans="1:4" x14ac:dyDescent="0.25">
      <c r="A19" s="107" t="s">
        <v>398</v>
      </c>
      <c r="B19" s="107" t="s">
        <v>391</v>
      </c>
      <c r="C19" s="109">
        <v>0</v>
      </c>
      <c r="D19" s="108">
        <v>-359360</v>
      </c>
    </row>
    <row r="20" spans="1:4" x14ac:dyDescent="0.25">
      <c r="A20" s="105" t="s">
        <v>74</v>
      </c>
      <c r="B20" s="105" t="s">
        <v>360</v>
      </c>
      <c r="C20" s="110">
        <v>0</v>
      </c>
      <c r="D20" s="106">
        <v>-192203.34</v>
      </c>
    </row>
    <row r="21" spans="1:4" x14ac:dyDescent="0.25">
      <c r="A21" s="107" t="s">
        <v>74</v>
      </c>
      <c r="B21" s="107" t="s">
        <v>363</v>
      </c>
      <c r="C21" s="109">
        <v>0</v>
      </c>
      <c r="D21" s="108">
        <v>-90000</v>
      </c>
    </row>
    <row r="22" spans="1:4" x14ac:dyDescent="0.25">
      <c r="A22" s="105" t="s">
        <v>74</v>
      </c>
      <c r="B22" s="105" t="s">
        <v>366</v>
      </c>
      <c r="C22" s="110">
        <v>0</v>
      </c>
      <c r="D22" s="106">
        <v>-32660</v>
      </c>
    </row>
    <row r="23" spans="1:4" x14ac:dyDescent="0.25">
      <c r="A23" s="107" t="s">
        <v>74</v>
      </c>
      <c r="B23" s="107" t="s">
        <v>367</v>
      </c>
      <c r="C23" s="109">
        <v>0</v>
      </c>
      <c r="D23" s="108">
        <v>-524528.16</v>
      </c>
    </row>
    <row r="24" spans="1:4" x14ac:dyDescent="0.25">
      <c r="A24" s="105" t="s">
        <v>74</v>
      </c>
      <c r="B24" s="105" t="s">
        <v>380</v>
      </c>
      <c r="C24" s="110">
        <v>0</v>
      </c>
      <c r="D24" s="106">
        <v>-243</v>
      </c>
    </row>
    <row r="25" spans="1:4" x14ac:dyDescent="0.25">
      <c r="A25" s="107" t="s">
        <v>74</v>
      </c>
      <c r="B25" s="107" t="s">
        <v>387</v>
      </c>
      <c r="C25" s="109">
        <v>0</v>
      </c>
      <c r="D25" s="109">
        <v>34352.35</v>
      </c>
    </row>
    <row r="26" spans="1:4" x14ac:dyDescent="0.25">
      <c r="A26" s="105" t="s">
        <v>74</v>
      </c>
      <c r="B26" s="105" t="s">
        <v>393</v>
      </c>
      <c r="C26" s="110">
        <v>0</v>
      </c>
      <c r="D26" s="106">
        <v>-47904</v>
      </c>
    </row>
    <row r="27" spans="1:4" x14ac:dyDescent="0.25">
      <c r="A27" s="107" t="s">
        <v>399</v>
      </c>
      <c r="B27" s="107" t="s">
        <v>359</v>
      </c>
      <c r="C27" s="109">
        <v>19407.77</v>
      </c>
      <c r="D27" s="108">
        <v>-5112180.5199999996</v>
      </c>
    </row>
    <row r="28" spans="1:4" x14ac:dyDescent="0.25">
      <c r="A28" s="105" t="s">
        <v>399</v>
      </c>
      <c r="B28" s="105" t="s">
        <v>362</v>
      </c>
      <c r="C28" s="110">
        <v>0</v>
      </c>
      <c r="D28" s="106">
        <v>-338150</v>
      </c>
    </row>
    <row r="29" spans="1:4" x14ac:dyDescent="0.25">
      <c r="A29" s="107" t="s">
        <v>399</v>
      </c>
      <c r="B29" s="107" t="s">
        <v>364</v>
      </c>
      <c r="C29" s="109">
        <v>0</v>
      </c>
      <c r="D29" s="108">
        <v>-6339826.75</v>
      </c>
    </row>
    <row r="30" spans="1:4" x14ac:dyDescent="0.25">
      <c r="A30" s="105" t="s">
        <v>399</v>
      </c>
      <c r="B30" s="105" t="s">
        <v>376</v>
      </c>
      <c r="C30" s="110">
        <v>0</v>
      </c>
      <c r="D30" s="106">
        <v>-752000</v>
      </c>
    </row>
    <row r="31" spans="1:4" x14ac:dyDescent="0.25">
      <c r="A31" s="107" t="s">
        <v>399</v>
      </c>
      <c r="B31" s="107" t="s">
        <v>381</v>
      </c>
      <c r="C31" s="109">
        <v>0</v>
      </c>
      <c r="D31" s="108">
        <v>-4378885</v>
      </c>
    </row>
    <row r="32" spans="1:4" x14ac:dyDescent="0.25">
      <c r="A32" s="105" t="s">
        <v>399</v>
      </c>
      <c r="B32" s="105" t="s">
        <v>1068</v>
      </c>
      <c r="C32" s="110">
        <v>408651.6</v>
      </c>
      <c r="D32" s="106">
        <v>-4252702</v>
      </c>
    </row>
    <row r="33" spans="1:4" x14ac:dyDescent="0.25">
      <c r="A33" s="107" t="s">
        <v>399</v>
      </c>
      <c r="B33" s="107" t="s">
        <v>388</v>
      </c>
      <c r="C33" s="109">
        <v>0</v>
      </c>
      <c r="D33" s="108">
        <v>-916204.43</v>
      </c>
    </row>
    <row r="34" spans="1:4" x14ac:dyDescent="0.25">
      <c r="A34" s="105" t="s">
        <v>400</v>
      </c>
      <c r="B34" s="105" t="s">
        <v>361</v>
      </c>
      <c r="C34" s="106">
        <v>-25000</v>
      </c>
      <c r="D34" s="106">
        <v>-28593.27</v>
      </c>
    </row>
    <row r="35" spans="1:4" x14ac:dyDescent="0.25">
      <c r="A35" s="107" t="s">
        <v>400</v>
      </c>
      <c r="B35" s="107" t="s">
        <v>371</v>
      </c>
      <c r="C35" s="109">
        <v>42555.81</v>
      </c>
      <c r="D35" s="108">
        <v>-244310</v>
      </c>
    </row>
    <row r="36" spans="1:4" x14ac:dyDescent="0.25">
      <c r="A36" s="105" t="s">
        <v>400</v>
      </c>
      <c r="B36" s="105" t="s">
        <v>372</v>
      </c>
      <c r="C36" s="110">
        <v>0</v>
      </c>
      <c r="D36" s="106">
        <v>-1619070.28</v>
      </c>
    </row>
    <row r="37" spans="1:4" x14ac:dyDescent="0.25">
      <c r="A37" s="107" t="s">
        <v>400</v>
      </c>
      <c r="B37" s="107" t="s">
        <v>375</v>
      </c>
      <c r="C37" s="108">
        <v>-38503.93</v>
      </c>
      <c r="D37" s="108">
        <v>-1624035.93</v>
      </c>
    </row>
    <row r="38" spans="1:4" x14ac:dyDescent="0.25">
      <c r="A38" s="105" t="s">
        <v>400</v>
      </c>
      <c r="B38" s="105" t="s">
        <v>377</v>
      </c>
      <c r="C38" s="110">
        <v>0</v>
      </c>
      <c r="D38" s="106">
        <v>-1515630.08</v>
      </c>
    </row>
    <row r="39" spans="1:4" x14ac:dyDescent="0.25">
      <c r="A39" s="107" t="s">
        <v>400</v>
      </c>
      <c r="B39" s="107" t="s">
        <v>384</v>
      </c>
      <c r="C39" s="109">
        <v>97904</v>
      </c>
      <c r="D39" s="108">
        <v>-142096</v>
      </c>
    </row>
    <row r="40" spans="1:4" x14ac:dyDescent="0.25">
      <c r="A40" s="105" t="s">
        <v>400</v>
      </c>
      <c r="B40" s="105" t="s">
        <v>385</v>
      </c>
      <c r="C40" s="110">
        <v>0</v>
      </c>
      <c r="D40" s="106">
        <v>-67904</v>
      </c>
    </row>
    <row r="41" spans="1:4" x14ac:dyDescent="0.25">
      <c r="A41" s="107" t="s">
        <v>400</v>
      </c>
      <c r="B41" s="107" t="s">
        <v>386</v>
      </c>
      <c r="C41" s="109">
        <v>0</v>
      </c>
      <c r="D41" s="108">
        <v>-62570</v>
      </c>
    </row>
    <row r="42" spans="1:4" x14ac:dyDescent="0.25">
      <c r="A42" s="105" t="s">
        <v>400</v>
      </c>
      <c r="B42" s="105" t="s">
        <v>392</v>
      </c>
      <c r="C42" s="110">
        <v>0</v>
      </c>
      <c r="D42" s="106">
        <v>-1246719</v>
      </c>
    </row>
    <row r="43" spans="1:4" x14ac:dyDescent="0.25">
      <c r="A43" s="116" t="s">
        <v>400</v>
      </c>
      <c r="B43" s="116" t="s">
        <v>2522</v>
      </c>
      <c r="C43" s="117">
        <v>-1170315</v>
      </c>
      <c r="D43" s="117">
        <v>-1170315</v>
      </c>
    </row>
    <row r="44" spans="1:4" x14ac:dyDescent="0.25">
      <c r="A44" s="118" t="s">
        <v>402</v>
      </c>
      <c r="B44" s="118"/>
      <c r="C44" s="135">
        <v>1898774.97</v>
      </c>
      <c r="D44" s="119">
        <v>-60720644.600000001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 filterMode="1"/>
  <dimension ref="A1:AH483"/>
  <sheetViews>
    <sheetView topLeftCell="P1" workbookViewId="0">
      <selection activeCell="T44" sqref="T44"/>
    </sheetView>
  </sheetViews>
  <sheetFormatPr defaultRowHeight="15" x14ac:dyDescent="0.25"/>
  <cols>
    <col min="6" max="6" width="14.42578125" bestFit="1" customWidth="1"/>
    <col min="12" max="12" width="23.85546875" customWidth="1"/>
    <col min="13" max="13" width="10.42578125" style="50" bestFit="1" customWidth="1"/>
    <col min="14" max="14" width="9.85546875" style="50" bestFit="1" customWidth="1"/>
    <col min="15" max="15" width="9.5703125" style="50" bestFit="1" customWidth="1"/>
    <col min="16" max="16" width="31.7109375" bestFit="1" customWidth="1"/>
    <col min="17" max="18" width="27.42578125" bestFit="1" customWidth="1"/>
    <col min="19" max="19" width="37" bestFit="1" customWidth="1"/>
    <col min="21" max="21" width="33.28515625" bestFit="1" customWidth="1"/>
  </cols>
  <sheetData>
    <row r="1" spans="1:34" s="100" customFormat="1" ht="45" x14ac:dyDescent="0.25">
      <c r="A1" s="100" t="s">
        <v>397</v>
      </c>
      <c r="B1" s="102" t="s">
        <v>355</v>
      </c>
      <c r="C1" s="102" t="s">
        <v>403</v>
      </c>
      <c r="D1" s="100" t="s">
        <v>404</v>
      </c>
      <c r="E1" s="101" t="s">
        <v>405</v>
      </c>
      <c r="F1" s="100" t="s">
        <v>406</v>
      </c>
      <c r="G1" s="101" t="s">
        <v>407</v>
      </c>
      <c r="H1" s="101" t="s">
        <v>408</v>
      </c>
      <c r="I1" s="101" t="s">
        <v>409</v>
      </c>
      <c r="J1" s="101" t="s">
        <v>410</v>
      </c>
      <c r="K1" s="101" t="s">
        <v>411</v>
      </c>
      <c r="L1" s="102" t="s">
        <v>412</v>
      </c>
      <c r="M1" s="104" t="s">
        <v>414</v>
      </c>
      <c r="N1" s="121" t="s">
        <v>10</v>
      </c>
      <c r="O1" s="122" t="s">
        <v>415</v>
      </c>
      <c r="P1" s="100" t="s">
        <v>416</v>
      </c>
      <c r="Q1" s="101" t="s">
        <v>417</v>
      </c>
      <c r="R1" s="100" t="s">
        <v>418</v>
      </c>
      <c r="S1" s="104" t="s">
        <v>419</v>
      </c>
      <c r="T1" s="100" t="s">
        <v>420</v>
      </c>
      <c r="U1" s="100" t="s">
        <v>421</v>
      </c>
      <c r="V1" s="101" t="s">
        <v>422</v>
      </c>
      <c r="W1" s="101" t="s">
        <v>423</v>
      </c>
      <c r="X1" s="102" t="s">
        <v>424</v>
      </c>
      <c r="Y1" s="100" t="s">
        <v>425</v>
      </c>
      <c r="Z1" s="100" t="s">
        <v>426</v>
      </c>
      <c r="AA1" s="101" t="s">
        <v>427</v>
      </c>
      <c r="AB1" s="101" t="s">
        <v>428</v>
      </c>
      <c r="AC1" s="101" t="s">
        <v>429</v>
      </c>
      <c r="AD1" s="102" t="s">
        <v>413</v>
      </c>
      <c r="AE1" s="100" t="s">
        <v>430</v>
      </c>
      <c r="AF1" s="100" t="s">
        <v>431</v>
      </c>
    </row>
    <row r="2" spans="1:34" hidden="1" x14ac:dyDescent="0.25">
      <c r="A2" t="s">
        <v>401</v>
      </c>
      <c r="B2" s="103">
        <v>12235</v>
      </c>
      <c r="C2" s="103">
        <v>200330</v>
      </c>
      <c r="E2" t="s">
        <v>448</v>
      </c>
      <c r="G2">
        <v>10079940</v>
      </c>
      <c r="H2">
        <v>19184464</v>
      </c>
      <c r="I2" t="s">
        <v>469</v>
      </c>
      <c r="J2">
        <v>9</v>
      </c>
      <c r="K2">
        <v>22</v>
      </c>
      <c r="L2" s="103">
        <v>-5640</v>
      </c>
      <c r="M2" s="103">
        <v>44805</v>
      </c>
      <c r="N2" s="50">
        <v>44805</v>
      </c>
      <c r="O2" s="50">
        <v>44804</v>
      </c>
      <c r="P2" t="s">
        <v>2456</v>
      </c>
      <c r="Q2" t="s">
        <v>2457</v>
      </c>
      <c r="S2" s="103">
        <v>0</v>
      </c>
      <c r="T2" t="s">
        <v>2458</v>
      </c>
      <c r="X2" s="103"/>
      <c r="Y2" t="s">
        <v>441</v>
      </c>
      <c r="Z2" t="s">
        <v>442</v>
      </c>
      <c r="AA2" t="s">
        <v>2079</v>
      </c>
      <c r="AB2" t="s">
        <v>444</v>
      </c>
      <c r="AC2">
        <v>12235.20033</v>
      </c>
      <c r="AD2" s="103">
        <v>223086</v>
      </c>
      <c r="AH2">
        <v>223086</v>
      </c>
    </row>
    <row r="3" spans="1:34" hidden="1" x14ac:dyDescent="0.25">
      <c r="A3" t="s">
        <v>401</v>
      </c>
      <c r="B3" s="103">
        <v>12235</v>
      </c>
      <c r="C3" s="103">
        <v>200330</v>
      </c>
      <c r="E3" t="s">
        <v>448</v>
      </c>
      <c r="G3">
        <v>10081369</v>
      </c>
      <c r="H3">
        <v>19184817</v>
      </c>
      <c r="I3" t="s">
        <v>469</v>
      </c>
      <c r="J3">
        <v>9</v>
      </c>
      <c r="K3">
        <v>22</v>
      </c>
      <c r="L3" s="103">
        <v>2492400</v>
      </c>
      <c r="M3" s="103">
        <v>44805</v>
      </c>
      <c r="N3" s="50">
        <v>44805</v>
      </c>
      <c r="O3" s="50">
        <v>44806</v>
      </c>
      <c r="P3" t="s">
        <v>2459</v>
      </c>
      <c r="Q3" t="s">
        <v>2459</v>
      </c>
      <c r="S3" s="103">
        <v>0</v>
      </c>
      <c r="T3" t="s">
        <v>772</v>
      </c>
      <c r="X3" s="103"/>
      <c r="Y3" t="s">
        <v>441</v>
      </c>
      <c r="Z3" t="s">
        <v>442</v>
      </c>
      <c r="AA3" t="s">
        <v>2079</v>
      </c>
      <c r="AB3" t="s">
        <v>444</v>
      </c>
      <c r="AC3">
        <v>12235.20033</v>
      </c>
      <c r="AD3" s="103">
        <v>223624</v>
      </c>
      <c r="AH3">
        <v>223624</v>
      </c>
    </row>
    <row r="4" spans="1:34" hidden="1" x14ac:dyDescent="0.25">
      <c r="A4" t="s">
        <v>401</v>
      </c>
      <c r="B4" s="103">
        <v>12255</v>
      </c>
      <c r="C4" s="103">
        <v>200330</v>
      </c>
      <c r="E4" t="s">
        <v>448</v>
      </c>
      <c r="G4">
        <v>10083243</v>
      </c>
      <c r="H4">
        <v>19186177</v>
      </c>
      <c r="I4" t="s">
        <v>469</v>
      </c>
      <c r="J4">
        <v>9</v>
      </c>
      <c r="K4">
        <v>22</v>
      </c>
      <c r="L4" s="103">
        <v>-49901.2</v>
      </c>
      <c r="M4" s="103">
        <v>44811</v>
      </c>
      <c r="N4" s="50">
        <v>44811</v>
      </c>
      <c r="O4" s="50">
        <v>44811</v>
      </c>
      <c r="P4" t="s">
        <v>2460</v>
      </c>
      <c r="Q4" t="s">
        <v>2460</v>
      </c>
      <c r="S4" s="103">
        <v>0</v>
      </c>
      <c r="T4" t="s">
        <v>2214</v>
      </c>
      <c r="W4" s="99">
        <v>44775</v>
      </c>
      <c r="X4" s="103"/>
      <c r="Y4" t="s">
        <v>441</v>
      </c>
      <c r="Z4" t="s">
        <v>442</v>
      </c>
      <c r="AA4" t="s">
        <v>923</v>
      </c>
      <c r="AB4" t="s">
        <v>2461</v>
      </c>
      <c r="AC4">
        <v>12255.20033</v>
      </c>
      <c r="AD4" s="103">
        <v>223895</v>
      </c>
      <c r="AH4">
        <v>223895</v>
      </c>
    </row>
    <row r="5" spans="1:34" hidden="1" x14ac:dyDescent="0.25">
      <c r="A5" t="s">
        <v>401</v>
      </c>
      <c r="B5" s="103">
        <v>12255</v>
      </c>
      <c r="C5" s="103">
        <v>200330</v>
      </c>
      <c r="E5" t="s">
        <v>464</v>
      </c>
      <c r="G5">
        <v>10087819</v>
      </c>
      <c r="H5">
        <v>4018993</v>
      </c>
      <c r="I5" t="s">
        <v>465</v>
      </c>
      <c r="J5">
        <v>9</v>
      </c>
      <c r="K5">
        <v>22</v>
      </c>
      <c r="L5" s="103">
        <v>205000</v>
      </c>
      <c r="M5" s="103">
        <v>44834</v>
      </c>
      <c r="N5" s="50">
        <v>44819</v>
      </c>
      <c r="O5" s="50">
        <v>44819</v>
      </c>
      <c r="P5" t="s">
        <v>466</v>
      </c>
      <c r="Q5" t="s">
        <v>2215</v>
      </c>
      <c r="S5" s="103" t="s">
        <v>2217</v>
      </c>
      <c r="T5" t="s">
        <v>2462</v>
      </c>
      <c r="X5" s="103"/>
      <c r="Y5" t="s">
        <v>441</v>
      </c>
      <c r="Z5" t="s">
        <v>442</v>
      </c>
      <c r="AA5" t="s">
        <v>444</v>
      </c>
      <c r="AB5" t="s">
        <v>444</v>
      </c>
      <c r="AC5">
        <v>12255.20033</v>
      </c>
      <c r="AD5" s="103"/>
      <c r="AH5">
        <v>0</v>
      </c>
    </row>
    <row r="6" spans="1:34" hidden="1" x14ac:dyDescent="0.25">
      <c r="A6" t="s">
        <v>398</v>
      </c>
      <c r="B6" s="103">
        <v>12206</v>
      </c>
      <c r="C6" s="103">
        <v>200330</v>
      </c>
      <c r="E6" t="s">
        <v>464</v>
      </c>
      <c r="G6">
        <v>10086810</v>
      </c>
      <c r="H6">
        <v>4018765</v>
      </c>
      <c r="I6" t="s">
        <v>465</v>
      </c>
      <c r="J6">
        <v>9</v>
      </c>
      <c r="K6">
        <v>22</v>
      </c>
      <c r="L6" s="103">
        <v>4526.09</v>
      </c>
      <c r="M6" s="103">
        <v>44377</v>
      </c>
      <c r="N6" s="50">
        <v>44818</v>
      </c>
      <c r="O6" s="50">
        <v>44818</v>
      </c>
      <c r="P6" t="s">
        <v>466</v>
      </c>
      <c r="Q6" t="s">
        <v>2463</v>
      </c>
      <c r="S6" s="103" t="s">
        <v>2464</v>
      </c>
      <c r="T6" t="s">
        <v>2465</v>
      </c>
      <c r="X6" s="103"/>
      <c r="Y6" t="s">
        <v>441</v>
      </c>
      <c r="Z6" t="s">
        <v>442</v>
      </c>
      <c r="AA6" t="s">
        <v>444</v>
      </c>
      <c r="AB6" t="s">
        <v>444</v>
      </c>
      <c r="AC6">
        <v>12206.20033</v>
      </c>
      <c r="AD6" s="103"/>
      <c r="AH6">
        <v>0</v>
      </c>
    </row>
    <row r="7" spans="1:34" hidden="1" x14ac:dyDescent="0.25">
      <c r="A7" t="s">
        <v>398</v>
      </c>
      <c r="B7" s="103">
        <v>12206</v>
      </c>
      <c r="C7" s="103">
        <v>200330</v>
      </c>
      <c r="E7" t="s">
        <v>464</v>
      </c>
      <c r="G7">
        <v>10086810</v>
      </c>
      <c r="H7">
        <v>4018765</v>
      </c>
      <c r="I7" t="s">
        <v>465</v>
      </c>
      <c r="J7">
        <v>9</v>
      </c>
      <c r="K7">
        <v>22</v>
      </c>
      <c r="L7" s="103">
        <v>-4526.09</v>
      </c>
      <c r="M7" s="103">
        <v>44377</v>
      </c>
      <c r="N7" s="50">
        <v>44818</v>
      </c>
      <c r="O7" s="50">
        <v>44818</v>
      </c>
      <c r="P7" t="s">
        <v>466</v>
      </c>
      <c r="Q7" t="s">
        <v>2463</v>
      </c>
      <c r="S7" s="103" t="s">
        <v>2464</v>
      </c>
      <c r="T7" t="s">
        <v>2465</v>
      </c>
      <c r="X7" s="103"/>
      <c r="Y7" t="s">
        <v>441</v>
      </c>
      <c r="Z7" t="s">
        <v>442</v>
      </c>
      <c r="AA7" t="s">
        <v>444</v>
      </c>
      <c r="AB7" t="s">
        <v>444</v>
      </c>
      <c r="AC7">
        <v>12206.20033</v>
      </c>
      <c r="AD7" s="103"/>
      <c r="AH7">
        <v>0</v>
      </c>
    </row>
    <row r="8" spans="1:34" hidden="1" x14ac:dyDescent="0.25">
      <c r="A8" t="s">
        <v>398</v>
      </c>
      <c r="B8" s="103">
        <v>12206</v>
      </c>
      <c r="C8" s="103">
        <v>200330</v>
      </c>
      <c r="E8" t="s">
        <v>448</v>
      </c>
      <c r="F8" t="s">
        <v>434</v>
      </c>
      <c r="G8">
        <v>10083691</v>
      </c>
      <c r="H8">
        <v>19186274</v>
      </c>
      <c r="I8" t="s">
        <v>469</v>
      </c>
      <c r="J8">
        <v>9</v>
      </c>
      <c r="K8">
        <v>22</v>
      </c>
      <c r="L8" s="103">
        <v>12492.72</v>
      </c>
      <c r="M8" s="103">
        <v>44834</v>
      </c>
      <c r="N8" s="50">
        <v>44834</v>
      </c>
      <c r="O8" s="50">
        <v>44811</v>
      </c>
      <c r="P8" t="s">
        <v>2466</v>
      </c>
      <c r="Q8" t="s">
        <v>2467</v>
      </c>
      <c r="S8" s="103">
        <v>0</v>
      </c>
      <c r="T8" t="s">
        <v>2468</v>
      </c>
      <c r="X8" s="103"/>
      <c r="Y8" t="s">
        <v>441</v>
      </c>
      <c r="Z8" t="s">
        <v>442</v>
      </c>
      <c r="AA8" t="s">
        <v>629</v>
      </c>
      <c r="AB8" t="s">
        <v>2146</v>
      </c>
      <c r="AC8">
        <v>12206.20033</v>
      </c>
      <c r="AD8" s="103">
        <v>192553</v>
      </c>
      <c r="AH8">
        <v>192553</v>
      </c>
    </row>
    <row r="9" spans="1:34" hidden="1" x14ac:dyDescent="0.25">
      <c r="A9" t="s">
        <v>398</v>
      </c>
      <c r="B9" s="103">
        <v>12206</v>
      </c>
      <c r="C9" s="103">
        <v>200330</v>
      </c>
      <c r="E9" t="s">
        <v>448</v>
      </c>
      <c r="F9" t="s">
        <v>434</v>
      </c>
      <c r="G9">
        <v>10083691</v>
      </c>
      <c r="H9">
        <v>19186274</v>
      </c>
      <c r="I9" t="s">
        <v>469</v>
      </c>
      <c r="J9">
        <v>9</v>
      </c>
      <c r="K9">
        <v>22</v>
      </c>
      <c r="L9" s="103">
        <v>-12492.72</v>
      </c>
      <c r="M9" s="103">
        <v>44834</v>
      </c>
      <c r="N9" s="50">
        <v>44834</v>
      </c>
      <c r="O9" s="50">
        <v>44811</v>
      </c>
      <c r="P9" t="s">
        <v>2466</v>
      </c>
      <c r="Q9" t="s">
        <v>2467</v>
      </c>
      <c r="S9" s="103">
        <v>0</v>
      </c>
      <c r="T9" t="s">
        <v>2468</v>
      </c>
      <c r="X9" s="103"/>
      <c r="Y9" t="s">
        <v>441</v>
      </c>
      <c r="Z9" t="s">
        <v>442</v>
      </c>
      <c r="AA9" t="s">
        <v>629</v>
      </c>
      <c r="AB9" t="s">
        <v>2146</v>
      </c>
      <c r="AC9">
        <v>12206.20033</v>
      </c>
      <c r="AD9" s="103">
        <v>192553</v>
      </c>
      <c r="AH9">
        <v>192553</v>
      </c>
    </row>
    <row r="10" spans="1:34" hidden="1" x14ac:dyDescent="0.25">
      <c r="A10" t="s">
        <v>398</v>
      </c>
      <c r="B10" s="103">
        <v>12206</v>
      </c>
      <c r="C10" s="103">
        <v>200330</v>
      </c>
      <c r="E10" t="s">
        <v>448</v>
      </c>
      <c r="F10" t="s">
        <v>434</v>
      </c>
      <c r="G10">
        <v>10083691</v>
      </c>
      <c r="H10">
        <v>19186274</v>
      </c>
      <c r="I10" t="s">
        <v>469</v>
      </c>
      <c r="J10">
        <v>9</v>
      </c>
      <c r="K10">
        <v>22</v>
      </c>
      <c r="L10" s="103">
        <v>10000</v>
      </c>
      <c r="M10" s="103">
        <v>44834</v>
      </c>
      <c r="N10" s="50">
        <v>44834</v>
      </c>
      <c r="O10" s="50">
        <v>44811</v>
      </c>
      <c r="P10" t="s">
        <v>2469</v>
      </c>
      <c r="Q10" t="s">
        <v>2467</v>
      </c>
      <c r="S10" s="103">
        <v>0</v>
      </c>
      <c r="T10" t="s">
        <v>2470</v>
      </c>
      <c r="X10" s="103"/>
      <c r="Y10" t="s">
        <v>441</v>
      </c>
      <c r="Z10" t="s">
        <v>442</v>
      </c>
      <c r="AA10" t="s">
        <v>629</v>
      </c>
      <c r="AB10" t="s">
        <v>2146</v>
      </c>
      <c r="AC10">
        <v>12206.20033</v>
      </c>
      <c r="AD10" s="103">
        <v>193236</v>
      </c>
      <c r="AH10">
        <v>193236</v>
      </c>
    </row>
    <row r="11" spans="1:34" hidden="1" x14ac:dyDescent="0.25">
      <c r="A11" t="s">
        <v>398</v>
      </c>
      <c r="B11" s="103">
        <v>12206</v>
      </c>
      <c r="C11" s="103">
        <v>200330</v>
      </c>
      <c r="E11" t="s">
        <v>448</v>
      </c>
      <c r="F11" t="s">
        <v>434</v>
      </c>
      <c r="G11">
        <v>10083691</v>
      </c>
      <c r="H11">
        <v>19186274</v>
      </c>
      <c r="I11" t="s">
        <v>469</v>
      </c>
      <c r="J11">
        <v>9</v>
      </c>
      <c r="K11">
        <v>22</v>
      </c>
      <c r="L11" s="103">
        <v>-10000</v>
      </c>
      <c r="M11" s="103">
        <v>44834</v>
      </c>
      <c r="N11" s="50">
        <v>44834</v>
      </c>
      <c r="O11" s="50">
        <v>44811</v>
      </c>
      <c r="P11" t="s">
        <v>2469</v>
      </c>
      <c r="Q11" t="s">
        <v>2467</v>
      </c>
      <c r="S11" s="103">
        <v>0</v>
      </c>
      <c r="T11" t="s">
        <v>2470</v>
      </c>
      <c r="X11" s="103"/>
      <c r="Y11" t="s">
        <v>441</v>
      </c>
      <c r="Z11" t="s">
        <v>442</v>
      </c>
      <c r="AA11" t="s">
        <v>629</v>
      </c>
      <c r="AB11" t="s">
        <v>2146</v>
      </c>
      <c r="AC11">
        <v>12206.20033</v>
      </c>
      <c r="AD11" s="103">
        <v>193236</v>
      </c>
      <c r="AH11">
        <v>193236</v>
      </c>
    </row>
    <row r="12" spans="1:34" hidden="1" x14ac:dyDescent="0.25">
      <c r="A12" t="s">
        <v>398</v>
      </c>
      <c r="B12" s="103">
        <v>12206</v>
      </c>
      <c r="C12" s="103">
        <v>200330</v>
      </c>
      <c r="E12" t="s">
        <v>448</v>
      </c>
      <c r="F12" t="s">
        <v>434</v>
      </c>
      <c r="G12">
        <v>10083691</v>
      </c>
      <c r="H12">
        <v>19186274</v>
      </c>
      <c r="I12" t="s">
        <v>469</v>
      </c>
      <c r="J12">
        <v>9</v>
      </c>
      <c r="K12">
        <v>22</v>
      </c>
      <c r="L12" s="103">
        <v>50000</v>
      </c>
      <c r="M12" s="103">
        <v>44834</v>
      </c>
      <c r="N12" s="50">
        <v>44834</v>
      </c>
      <c r="O12" s="50">
        <v>44811</v>
      </c>
      <c r="P12" t="s">
        <v>2471</v>
      </c>
      <c r="Q12" t="s">
        <v>2467</v>
      </c>
      <c r="S12" s="103">
        <v>0</v>
      </c>
      <c r="T12" t="s">
        <v>2472</v>
      </c>
      <c r="X12" s="103"/>
      <c r="Y12" t="s">
        <v>441</v>
      </c>
      <c r="Z12" t="s">
        <v>442</v>
      </c>
      <c r="AA12" t="s">
        <v>629</v>
      </c>
      <c r="AB12" t="s">
        <v>2146</v>
      </c>
      <c r="AC12">
        <v>12206.20033</v>
      </c>
      <c r="AD12" s="103">
        <v>196873</v>
      </c>
      <c r="AH12">
        <v>196873</v>
      </c>
    </row>
    <row r="13" spans="1:34" hidden="1" x14ac:dyDescent="0.25">
      <c r="A13" t="s">
        <v>398</v>
      </c>
      <c r="B13" s="103">
        <v>12206</v>
      </c>
      <c r="C13" s="103">
        <v>200330</v>
      </c>
      <c r="E13" t="s">
        <v>448</v>
      </c>
      <c r="F13" t="s">
        <v>434</v>
      </c>
      <c r="G13">
        <v>10083691</v>
      </c>
      <c r="H13">
        <v>19186274</v>
      </c>
      <c r="I13" t="s">
        <v>469</v>
      </c>
      <c r="J13">
        <v>9</v>
      </c>
      <c r="K13">
        <v>22</v>
      </c>
      <c r="L13" s="103">
        <v>-50000</v>
      </c>
      <c r="M13" s="103">
        <v>44834</v>
      </c>
      <c r="N13" s="50">
        <v>44834</v>
      </c>
      <c r="O13" s="50">
        <v>44811</v>
      </c>
      <c r="P13" t="s">
        <v>2471</v>
      </c>
      <c r="Q13" t="s">
        <v>2467</v>
      </c>
      <c r="S13" s="103">
        <v>0</v>
      </c>
      <c r="T13" t="s">
        <v>2472</v>
      </c>
      <c r="X13" s="103"/>
      <c r="Y13" t="s">
        <v>441</v>
      </c>
      <c r="Z13" t="s">
        <v>442</v>
      </c>
      <c r="AA13" t="s">
        <v>629</v>
      </c>
      <c r="AB13" t="s">
        <v>2146</v>
      </c>
      <c r="AC13">
        <v>12206.20033</v>
      </c>
      <c r="AD13" s="103">
        <v>196873</v>
      </c>
      <c r="AH13">
        <v>196873</v>
      </c>
    </row>
    <row r="14" spans="1:34" hidden="1" x14ac:dyDescent="0.25">
      <c r="A14" t="s">
        <v>398</v>
      </c>
      <c r="B14" s="103">
        <v>12206</v>
      </c>
      <c r="C14" s="103">
        <v>200330</v>
      </c>
      <c r="E14" t="s">
        <v>448</v>
      </c>
      <c r="F14" t="s">
        <v>434</v>
      </c>
      <c r="G14">
        <v>10083691</v>
      </c>
      <c r="H14">
        <v>19186274</v>
      </c>
      <c r="I14" t="s">
        <v>469</v>
      </c>
      <c r="J14">
        <v>9</v>
      </c>
      <c r="K14">
        <v>22</v>
      </c>
      <c r="L14" s="103">
        <v>7873.2</v>
      </c>
      <c r="M14" s="103">
        <v>44834</v>
      </c>
      <c r="N14" s="50">
        <v>44834</v>
      </c>
      <c r="O14" s="50">
        <v>44811</v>
      </c>
      <c r="P14" t="s">
        <v>2473</v>
      </c>
      <c r="Q14" t="s">
        <v>2467</v>
      </c>
      <c r="S14" s="103">
        <v>0</v>
      </c>
      <c r="T14" t="s">
        <v>2474</v>
      </c>
      <c r="X14" s="103"/>
      <c r="Y14" t="s">
        <v>441</v>
      </c>
      <c r="Z14" t="s">
        <v>442</v>
      </c>
      <c r="AA14" t="s">
        <v>629</v>
      </c>
      <c r="AB14" t="s">
        <v>2146</v>
      </c>
      <c r="AC14">
        <v>12206.20033</v>
      </c>
      <c r="AD14" s="103">
        <v>215381</v>
      </c>
      <c r="AH14">
        <v>215381</v>
      </c>
    </row>
    <row r="15" spans="1:34" hidden="1" x14ac:dyDescent="0.25">
      <c r="A15" t="s">
        <v>398</v>
      </c>
      <c r="B15" s="103">
        <v>12206</v>
      </c>
      <c r="C15" s="103">
        <v>200330</v>
      </c>
      <c r="E15" t="s">
        <v>448</v>
      </c>
      <c r="F15" t="s">
        <v>434</v>
      </c>
      <c r="G15">
        <v>10083691</v>
      </c>
      <c r="H15">
        <v>19186274</v>
      </c>
      <c r="I15" t="s">
        <v>469</v>
      </c>
      <c r="J15">
        <v>9</v>
      </c>
      <c r="K15">
        <v>22</v>
      </c>
      <c r="L15" s="103">
        <v>-7873.2</v>
      </c>
      <c r="M15" s="103">
        <v>44834</v>
      </c>
      <c r="N15" s="50">
        <v>44834</v>
      </c>
      <c r="O15" s="50">
        <v>44811</v>
      </c>
      <c r="P15" t="s">
        <v>2473</v>
      </c>
      <c r="Q15" t="s">
        <v>2467</v>
      </c>
      <c r="S15" s="103">
        <v>0</v>
      </c>
      <c r="T15" t="s">
        <v>2474</v>
      </c>
      <c r="X15" s="103"/>
      <c r="Y15" t="s">
        <v>441</v>
      </c>
      <c r="Z15" t="s">
        <v>442</v>
      </c>
      <c r="AA15" t="s">
        <v>629</v>
      </c>
      <c r="AB15" t="s">
        <v>2146</v>
      </c>
      <c r="AC15">
        <v>12206.20033</v>
      </c>
      <c r="AD15" s="103">
        <v>215381</v>
      </c>
      <c r="AH15">
        <v>215381</v>
      </c>
    </row>
    <row r="16" spans="1:34" hidden="1" x14ac:dyDescent="0.25">
      <c r="A16" t="s">
        <v>398</v>
      </c>
      <c r="B16" s="103">
        <v>12206</v>
      </c>
      <c r="C16" s="103">
        <v>200330</v>
      </c>
      <c r="E16" t="s">
        <v>448</v>
      </c>
      <c r="F16" t="s">
        <v>434</v>
      </c>
      <c r="G16">
        <v>10083691</v>
      </c>
      <c r="H16">
        <v>19186274</v>
      </c>
      <c r="I16" t="s">
        <v>469</v>
      </c>
      <c r="J16">
        <v>9</v>
      </c>
      <c r="K16">
        <v>22</v>
      </c>
      <c r="L16" s="103">
        <v>5000</v>
      </c>
      <c r="M16" s="103">
        <v>44834</v>
      </c>
      <c r="N16" s="50">
        <v>44834</v>
      </c>
      <c r="O16" s="50">
        <v>44811</v>
      </c>
      <c r="P16" t="s">
        <v>2475</v>
      </c>
      <c r="Q16" t="s">
        <v>2467</v>
      </c>
      <c r="S16" s="103">
        <v>0</v>
      </c>
      <c r="T16" t="s">
        <v>2476</v>
      </c>
      <c r="X16" s="103"/>
      <c r="Y16" t="s">
        <v>441</v>
      </c>
      <c r="Z16" t="s">
        <v>442</v>
      </c>
      <c r="AA16" t="s">
        <v>629</v>
      </c>
      <c r="AB16" t="s">
        <v>2146</v>
      </c>
      <c r="AC16">
        <v>12206.20033</v>
      </c>
      <c r="AD16" s="103">
        <v>220329</v>
      </c>
      <c r="AH16">
        <v>220329</v>
      </c>
    </row>
    <row r="17" spans="1:34" hidden="1" x14ac:dyDescent="0.25">
      <c r="A17" t="s">
        <v>398</v>
      </c>
      <c r="B17" s="103">
        <v>12206</v>
      </c>
      <c r="C17" s="103">
        <v>200330</v>
      </c>
      <c r="E17" t="s">
        <v>448</v>
      </c>
      <c r="F17" t="s">
        <v>434</v>
      </c>
      <c r="G17">
        <v>10083691</v>
      </c>
      <c r="H17">
        <v>19186274</v>
      </c>
      <c r="I17" t="s">
        <v>469</v>
      </c>
      <c r="J17">
        <v>9</v>
      </c>
      <c r="K17">
        <v>22</v>
      </c>
      <c r="L17" s="103">
        <v>-5000</v>
      </c>
      <c r="M17" s="103">
        <v>44834</v>
      </c>
      <c r="N17" s="50">
        <v>44834</v>
      </c>
      <c r="O17" s="50">
        <v>44811</v>
      </c>
      <c r="P17" t="s">
        <v>2475</v>
      </c>
      <c r="Q17" t="s">
        <v>2467</v>
      </c>
      <c r="S17" s="103">
        <v>0</v>
      </c>
      <c r="T17" t="s">
        <v>2476</v>
      </c>
      <c r="X17" s="103"/>
      <c r="Y17" t="s">
        <v>441</v>
      </c>
      <c r="Z17" t="s">
        <v>442</v>
      </c>
      <c r="AA17" t="s">
        <v>629</v>
      </c>
      <c r="AB17" t="s">
        <v>2146</v>
      </c>
      <c r="AC17">
        <v>12206.20033</v>
      </c>
      <c r="AD17" s="103">
        <v>220329</v>
      </c>
      <c r="AH17">
        <v>220329</v>
      </c>
    </row>
    <row r="18" spans="1:34" hidden="1" x14ac:dyDescent="0.25">
      <c r="A18" t="s">
        <v>398</v>
      </c>
      <c r="B18" s="103">
        <v>12206</v>
      </c>
      <c r="C18" s="103">
        <v>200330</v>
      </c>
      <c r="E18" t="s">
        <v>448</v>
      </c>
      <c r="G18">
        <v>10084920</v>
      </c>
      <c r="H18">
        <v>19188515</v>
      </c>
      <c r="I18" t="s">
        <v>469</v>
      </c>
      <c r="J18">
        <v>9</v>
      </c>
      <c r="K18">
        <v>22</v>
      </c>
      <c r="L18" s="103">
        <v>50000</v>
      </c>
      <c r="M18" s="103">
        <v>44834</v>
      </c>
      <c r="N18" s="50">
        <v>44834</v>
      </c>
      <c r="O18" s="50">
        <v>44813</v>
      </c>
      <c r="P18" t="s">
        <v>2471</v>
      </c>
      <c r="Q18" t="s">
        <v>2467</v>
      </c>
      <c r="S18" s="103">
        <v>0</v>
      </c>
      <c r="T18" t="s">
        <v>2472</v>
      </c>
      <c r="X18" s="103"/>
      <c r="Y18" t="s">
        <v>441</v>
      </c>
      <c r="Z18" t="s">
        <v>442</v>
      </c>
      <c r="AA18" t="s">
        <v>629</v>
      </c>
      <c r="AB18" t="s">
        <v>2146</v>
      </c>
      <c r="AC18">
        <v>12206.20033</v>
      </c>
      <c r="AD18" s="103">
        <v>196873</v>
      </c>
      <c r="AH18">
        <v>196873</v>
      </c>
    </row>
    <row r="19" spans="1:34" hidden="1" x14ac:dyDescent="0.25">
      <c r="A19" t="s">
        <v>398</v>
      </c>
      <c r="B19" s="103">
        <v>12206</v>
      </c>
      <c r="C19" s="103">
        <v>200330</v>
      </c>
      <c r="E19" t="s">
        <v>448</v>
      </c>
      <c r="G19">
        <v>10084920</v>
      </c>
      <c r="H19">
        <v>19188515</v>
      </c>
      <c r="I19" t="s">
        <v>469</v>
      </c>
      <c r="J19">
        <v>9</v>
      </c>
      <c r="K19">
        <v>22</v>
      </c>
      <c r="L19" s="103">
        <v>5000</v>
      </c>
      <c r="M19" s="103">
        <v>44834</v>
      </c>
      <c r="N19" s="50">
        <v>44834</v>
      </c>
      <c r="O19" s="50">
        <v>44813</v>
      </c>
      <c r="P19" t="s">
        <v>2475</v>
      </c>
      <c r="Q19" t="s">
        <v>2467</v>
      </c>
      <c r="S19" s="103">
        <v>0</v>
      </c>
      <c r="T19" t="s">
        <v>2476</v>
      </c>
      <c r="X19" s="103"/>
      <c r="Y19" t="s">
        <v>441</v>
      </c>
      <c r="Z19" t="s">
        <v>442</v>
      </c>
      <c r="AA19" t="s">
        <v>629</v>
      </c>
      <c r="AB19" t="s">
        <v>2146</v>
      </c>
      <c r="AC19">
        <v>12206.20033</v>
      </c>
      <c r="AD19" s="103">
        <v>220329</v>
      </c>
      <c r="AH19">
        <v>220329</v>
      </c>
    </row>
    <row r="20" spans="1:34" hidden="1" x14ac:dyDescent="0.25">
      <c r="A20" t="s">
        <v>398</v>
      </c>
      <c r="B20" s="103">
        <v>12206</v>
      </c>
      <c r="C20" s="103">
        <v>200330</v>
      </c>
      <c r="E20" t="s">
        <v>448</v>
      </c>
      <c r="G20">
        <v>10084962</v>
      </c>
      <c r="H20">
        <v>19188516</v>
      </c>
      <c r="I20" t="s">
        <v>469</v>
      </c>
      <c r="J20">
        <v>9</v>
      </c>
      <c r="K20">
        <v>22</v>
      </c>
      <c r="L20" s="103">
        <v>12492.72</v>
      </c>
      <c r="M20" s="103">
        <v>44834</v>
      </c>
      <c r="N20" s="50">
        <v>44834</v>
      </c>
      <c r="O20" s="50">
        <v>44813</v>
      </c>
      <c r="P20" t="s">
        <v>2466</v>
      </c>
      <c r="Q20" t="s">
        <v>2467</v>
      </c>
      <c r="S20" s="103">
        <v>0</v>
      </c>
      <c r="T20" t="s">
        <v>2468</v>
      </c>
      <c r="X20" s="103"/>
      <c r="Y20" t="s">
        <v>441</v>
      </c>
      <c r="Z20" t="s">
        <v>442</v>
      </c>
      <c r="AA20" t="s">
        <v>629</v>
      </c>
      <c r="AB20" t="s">
        <v>2146</v>
      </c>
      <c r="AC20">
        <v>12206.20033</v>
      </c>
      <c r="AD20" s="103">
        <v>192553</v>
      </c>
      <c r="AH20">
        <v>192553</v>
      </c>
    </row>
    <row r="21" spans="1:34" hidden="1" x14ac:dyDescent="0.25">
      <c r="A21" t="s">
        <v>398</v>
      </c>
      <c r="B21" s="103">
        <v>12206</v>
      </c>
      <c r="C21" s="103">
        <v>200330</v>
      </c>
      <c r="E21" t="s">
        <v>448</v>
      </c>
      <c r="G21">
        <v>10084962</v>
      </c>
      <c r="H21">
        <v>19188516</v>
      </c>
      <c r="I21" t="s">
        <v>469</v>
      </c>
      <c r="J21">
        <v>9</v>
      </c>
      <c r="K21">
        <v>22</v>
      </c>
      <c r="L21" s="103">
        <v>10000</v>
      </c>
      <c r="M21" s="103">
        <v>44834</v>
      </c>
      <c r="N21" s="50">
        <v>44834</v>
      </c>
      <c r="O21" s="50">
        <v>44813</v>
      </c>
      <c r="P21" t="s">
        <v>2469</v>
      </c>
      <c r="Q21" t="s">
        <v>2467</v>
      </c>
      <c r="S21" s="103">
        <v>0</v>
      </c>
      <c r="T21" t="s">
        <v>2470</v>
      </c>
      <c r="X21" s="103"/>
      <c r="Y21" t="s">
        <v>441</v>
      </c>
      <c r="Z21" t="s">
        <v>442</v>
      </c>
      <c r="AA21" t="s">
        <v>629</v>
      </c>
      <c r="AB21" t="s">
        <v>2146</v>
      </c>
      <c r="AC21">
        <v>12206.20033</v>
      </c>
      <c r="AD21" s="103">
        <v>193236</v>
      </c>
      <c r="AH21">
        <v>193236</v>
      </c>
    </row>
    <row r="22" spans="1:34" hidden="1" x14ac:dyDescent="0.25">
      <c r="A22" t="s">
        <v>398</v>
      </c>
      <c r="B22" s="103">
        <v>12206</v>
      </c>
      <c r="C22" s="103">
        <v>200330</v>
      </c>
      <c r="E22" t="s">
        <v>448</v>
      </c>
      <c r="G22">
        <v>10084962</v>
      </c>
      <c r="H22">
        <v>19188516</v>
      </c>
      <c r="I22" t="s">
        <v>469</v>
      </c>
      <c r="J22">
        <v>9</v>
      </c>
      <c r="K22">
        <v>22</v>
      </c>
      <c r="L22" s="103">
        <v>7873.2</v>
      </c>
      <c r="M22" s="103">
        <v>44834</v>
      </c>
      <c r="N22" s="50">
        <v>44834</v>
      </c>
      <c r="O22" s="50">
        <v>44813</v>
      </c>
      <c r="P22" t="s">
        <v>2473</v>
      </c>
      <c r="Q22" t="s">
        <v>2467</v>
      </c>
      <c r="S22" s="103">
        <v>0</v>
      </c>
      <c r="T22" t="s">
        <v>2474</v>
      </c>
      <c r="X22" s="103"/>
      <c r="Y22" t="s">
        <v>441</v>
      </c>
      <c r="Z22" t="s">
        <v>442</v>
      </c>
      <c r="AA22" t="s">
        <v>629</v>
      </c>
      <c r="AB22" t="s">
        <v>2146</v>
      </c>
      <c r="AC22">
        <v>12206.20033</v>
      </c>
      <c r="AD22" s="103">
        <v>215381</v>
      </c>
      <c r="AH22">
        <v>215381</v>
      </c>
    </row>
    <row r="23" spans="1:34" hidden="1" x14ac:dyDescent="0.25">
      <c r="A23" t="s">
        <v>398</v>
      </c>
      <c r="B23" s="103">
        <v>12305</v>
      </c>
      <c r="C23" s="103">
        <v>200330</v>
      </c>
      <c r="E23" t="s">
        <v>448</v>
      </c>
      <c r="G23">
        <v>10082847</v>
      </c>
      <c r="H23">
        <v>19185030</v>
      </c>
      <c r="I23" t="s">
        <v>469</v>
      </c>
      <c r="J23">
        <v>9</v>
      </c>
      <c r="K23">
        <v>22</v>
      </c>
      <c r="L23" s="103">
        <v>-163150</v>
      </c>
      <c r="M23" s="103">
        <v>44834</v>
      </c>
      <c r="N23" s="50">
        <v>44834</v>
      </c>
      <c r="O23" s="50">
        <v>44810</v>
      </c>
      <c r="P23" t="s">
        <v>2477</v>
      </c>
      <c r="Q23" t="s">
        <v>2477</v>
      </c>
      <c r="S23" s="103">
        <v>0</v>
      </c>
      <c r="T23" t="s">
        <v>2478</v>
      </c>
      <c r="W23" s="99">
        <v>44836</v>
      </c>
      <c r="X23" s="103"/>
      <c r="Y23" t="s">
        <v>441</v>
      </c>
      <c r="Z23" t="s">
        <v>442</v>
      </c>
      <c r="AA23" t="s">
        <v>490</v>
      </c>
      <c r="AB23" t="s">
        <v>2146</v>
      </c>
      <c r="AC23">
        <v>12305.20033</v>
      </c>
      <c r="AD23" s="103">
        <v>227301</v>
      </c>
      <c r="AH23" t="s">
        <v>1067</v>
      </c>
    </row>
    <row r="24" spans="1:34" hidden="1" x14ac:dyDescent="0.25">
      <c r="A24" t="s">
        <v>399</v>
      </c>
      <c r="B24" s="103">
        <v>12211</v>
      </c>
      <c r="C24" s="103">
        <v>200330</v>
      </c>
      <c r="E24" t="s">
        <v>464</v>
      </c>
      <c r="G24">
        <v>10087821</v>
      </c>
      <c r="H24">
        <v>4019000</v>
      </c>
      <c r="I24" t="s">
        <v>465</v>
      </c>
      <c r="J24">
        <v>9</v>
      </c>
      <c r="K24">
        <v>22</v>
      </c>
      <c r="L24" s="103">
        <v>19407.77</v>
      </c>
      <c r="M24" s="103">
        <v>44834</v>
      </c>
      <c r="N24" s="50">
        <v>44819</v>
      </c>
      <c r="O24" s="50">
        <v>44819</v>
      </c>
      <c r="P24" t="s">
        <v>466</v>
      </c>
      <c r="Q24" t="s">
        <v>47</v>
      </c>
      <c r="S24" s="103" t="s">
        <v>2125</v>
      </c>
      <c r="T24" t="s">
        <v>2479</v>
      </c>
      <c r="X24" s="103"/>
      <c r="Y24" t="s">
        <v>441</v>
      </c>
      <c r="Z24" t="s">
        <v>442</v>
      </c>
      <c r="AA24" t="s">
        <v>444</v>
      </c>
      <c r="AB24" t="s">
        <v>444</v>
      </c>
      <c r="AC24">
        <v>12211.20033</v>
      </c>
      <c r="AD24" s="103"/>
      <c r="AH24" t="s">
        <v>1067</v>
      </c>
    </row>
    <row r="25" spans="1:34" hidden="1" x14ac:dyDescent="0.25">
      <c r="A25" t="s">
        <v>399</v>
      </c>
      <c r="B25" s="103">
        <v>12297</v>
      </c>
      <c r="C25" s="103">
        <v>200330</v>
      </c>
      <c r="E25" t="s">
        <v>448</v>
      </c>
      <c r="G25">
        <v>10076380</v>
      </c>
      <c r="H25">
        <v>19172643</v>
      </c>
      <c r="I25" t="s">
        <v>469</v>
      </c>
      <c r="J25">
        <v>9</v>
      </c>
      <c r="K25">
        <v>22</v>
      </c>
      <c r="L25" s="103">
        <v>60000</v>
      </c>
      <c r="M25" s="103">
        <v>44834</v>
      </c>
      <c r="N25" s="50">
        <v>44834</v>
      </c>
      <c r="O25" s="50">
        <v>44797</v>
      </c>
      <c r="P25" t="s">
        <v>2480</v>
      </c>
      <c r="Q25" t="s">
        <v>2481</v>
      </c>
      <c r="S25" s="103">
        <v>0</v>
      </c>
      <c r="T25" t="s">
        <v>2482</v>
      </c>
      <c r="X25" s="103"/>
      <c r="Y25" t="s">
        <v>441</v>
      </c>
      <c r="Z25" t="s">
        <v>442</v>
      </c>
      <c r="AA25" t="s">
        <v>2483</v>
      </c>
      <c r="AB25" t="s">
        <v>444</v>
      </c>
      <c r="AC25">
        <v>12297.20033</v>
      </c>
      <c r="AD25" s="103">
        <v>193682</v>
      </c>
      <c r="AH25">
        <v>193682</v>
      </c>
    </row>
    <row r="26" spans="1:34" hidden="1" x14ac:dyDescent="0.25">
      <c r="A26" t="s">
        <v>399</v>
      </c>
      <c r="B26" s="103">
        <v>12297</v>
      </c>
      <c r="C26" s="103">
        <v>200330</v>
      </c>
      <c r="E26" t="s">
        <v>448</v>
      </c>
      <c r="G26">
        <v>10076380</v>
      </c>
      <c r="H26">
        <v>19172643</v>
      </c>
      <c r="I26" t="s">
        <v>469</v>
      </c>
      <c r="J26">
        <v>9</v>
      </c>
      <c r="K26">
        <v>22</v>
      </c>
      <c r="L26" s="103">
        <v>1513.67</v>
      </c>
      <c r="M26" s="103">
        <v>44834</v>
      </c>
      <c r="N26" s="50">
        <v>44834</v>
      </c>
      <c r="O26" s="50">
        <v>44797</v>
      </c>
      <c r="P26" t="s">
        <v>2484</v>
      </c>
      <c r="Q26" t="s">
        <v>2481</v>
      </c>
      <c r="S26" s="103">
        <v>0</v>
      </c>
      <c r="T26" t="s">
        <v>2485</v>
      </c>
      <c r="X26" s="103"/>
      <c r="Y26" t="s">
        <v>441</v>
      </c>
      <c r="Z26" t="s">
        <v>442</v>
      </c>
      <c r="AA26" t="s">
        <v>2483</v>
      </c>
      <c r="AB26" t="s">
        <v>444</v>
      </c>
      <c r="AC26">
        <v>12297.20033</v>
      </c>
      <c r="AD26" s="103">
        <v>194970</v>
      </c>
      <c r="AH26">
        <v>194970</v>
      </c>
    </row>
    <row r="27" spans="1:34" hidden="1" x14ac:dyDescent="0.25">
      <c r="A27" t="s">
        <v>399</v>
      </c>
      <c r="B27" s="103">
        <v>12297</v>
      </c>
      <c r="C27" s="103">
        <v>200330</v>
      </c>
      <c r="E27" t="s">
        <v>448</v>
      </c>
      <c r="G27">
        <v>10076380</v>
      </c>
      <c r="H27">
        <v>19172643</v>
      </c>
      <c r="I27" t="s">
        <v>469</v>
      </c>
      <c r="J27">
        <v>9</v>
      </c>
      <c r="K27">
        <v>22</v>
      </c>
      <c r="L27" s="103">
        <v>16485</v>
      </c>
      <c r="M27" s="103">
        <v>44834</v>
      </c>
      <c r="N27" s="50">
        <v>44834</v>
      </c>
      <c r="O27" s="50">
        <v>44797</v>
      </c>
      <c r="P27" t="s">
        <v>2486</v>
      </c>
      <c r="Q27" t="s">
        <v>2481</v>
      </c>
      <c r="S27" s="103">
        <v>0</v>
      </c>
      <c r="T27" t="s">
        <v>2487</v>
      </c>
      <c r="X27" s="103"/>
      <c r="Y27" t="s">
        <v>441</v>
      </c>
      <c r="Z27" t="s">
        <v>442</v>
      </c>
      <c r="AA27" t="s">
        <v>2483</v>
      </c>
      <c r="AB27" t="s">
        <v>444</v>
      </c>
      <c r="AC27">
        <v>12297.20033</v>
      </c>
      <c r="AD27" s="103">
        <v>197386</v>
      </c>
      <c r="AH27">
        <v>197386</v>
      </c>
    </row>
    <row r="28" spans="1:34" hidden="1" x14ac:dyDescent="0.25">
      <c r="A28" t="s">
        <v>399</v>
      </c>
      <c r="B28" s="103">
        <v>12297</v>
      </c>
      <c r="C28" s="103">
        <v>200330</v>
      </c>
      <c r="E28" t="s">
        <v>448</v>
      </c>
      <c r="G28">
        <v>10076380</v>
      </c>
      <c r="H28">
        <v>19172643</v>
      </c>
      <c r="I28" t="s">
        <v>469</v>
      </c>
      <c r="J28">
        <v>9</v>
      </c>
      <c r="K28">
        <v>22</v>
      </c>
      <c r="L28" s="103">
        <v>31325</v>
      </c>
      <c r="M28" s="103">
        <v>44834</v>
      </c>
      <c r="N28" s="50">
        <v>44834</v>
      </c>
      <c r="O28" s="50">
        <v>44797</v>
      </c>
      <c r="P28" t="s">
        <v>2488</v>
      </c>
      <c r="Q28" t="s">
        <v>2481</v>
      </c>
      <c r="S28" s="103">
        <v>0</v>
      </c>
      <c r="T28" t="s">
        <v>2489</v>
      </c>
      <c r="X28" s="103"/>
      <c r="Y28" t="s">
        <v>441</v>
      </c>
      <c r="Z28" t="s">
        <v>442</v>
      </c>
      <c r="AA28" t="s">
        <v>2483</v>
      </c>
      <c r="AB28" t="s">
        <v>444</v>
      </c>
      <c r="AC28">
        <v>12297.20033</v>
      </c>
      <c r="AD28" s="103">
        <v>212163</v>
      </c>
      <c r="AH28">
        <v>212163</v>
      </c>
    </row>
    <row r="29" spans="1:34" hidden="1" x14ac:dyDescent="0.25">
      <c r="A29" t="s">
        <v>399</v>
      </c>
      <c r="B29" s="103">
        <v>12297</v>
      </c>
      <c r="C29" s="103">
        <v>200330</v>
      </c>
      <c r="E29" t="s">
        <v>448</v>
      </c>
      <c r="G29">
        <v>10076380</v>
      </c>
      <c r="H29">
        <v>19172643</v>
      </c>
      <c r="I29" t="s">
        <v>469</v>
      </c>
      <c r="J29">
        <v>9</v>
      </c>
      <c r="K29">
        <v>22</v>
      </c>
      <c r="L29" s="103">
        <v>45481.93</v>
      </c>
      <c r="M29" s="103">
        <v>44834</v>
      </c>
      <c r="N29" s="50">
        <v>44834</v>
      </c>
      <c r="O29" s="50">
        <v>44797</v>
      </c>
      <c r="P29" t="s">
        <v>2490</v>
      </c>
      <c r="Q29" t="s">
        <v>2481</v>
      </c>
      <c r="S29" s="103">
        <v>0</v>
      </c>
      <c r="T29" t="s">
        <v>2491</v>
      </c>
      <c r="X29" s="103"/>
      <c r="Y29" t="s">
        <v>441</v>
      </c>
      <c r="Z29" t="s">
        <v>442</v>
      </c>
      <c r="AA29" t="s">
        <v>2483</v>
      </c>
      <c r="AB29" t="s">
        <v>444</v>
      </c>
      <c r="AC29">
        <v>12297.20033</v>
      </c>
      <c r="AD29" s="103">
        <v>214029</v>
      </c>
      <c r="AH29">
        <v>214029</v>
      </c>
    </row>
    <row r="30" spans="1:34" hidden="1" x14ac:dyDescent="0.25">
      <c r="A30" t="s">
        <v>399</v>
      </c>
      <c r="B30" s="103">
        <v>12297</v>
      </c>
      <c r="C30" s="103">
        <v>200330</v>
      </c>
      <c r="E30" t="s">
        <v>448</v>
      </c>
      <c r="G30">
        <v>10076380</v>
      </c>
      <c r="H30">
        <v>19172643</v>
      </c>
      <c r="I30" t="s">
        <v>469</v>
      </c>
      <c r="J30">
        <v>9</v>
      </c>
      <c r="K30">
        <v>22</v>
      </c>
      <c r="L30" s="103">
        <v>15000</v>
      </c>
      <c r="M30" s="103">
        <v>44834</v>
      </c>
      <c r="N30" s="50">
        <v>44834</v>
      </c>
      <c r="O30" s="50">
        <v>44797</v>
      </c>
      <c r="P30" t="s">
        <v>2492</v>
      </c>
      <c r="Q30" t="s">
        <v>2481</v>
      </c>
      <c r="S30" s="103">
        <v>0</v>
      </c>
      <c r="T30" t="s">
        <v>2493</v>
      </c>
      <c r="X30" s="103"/>
      <c r="Y30" t="s">
        <v>441</v>
      </c>
      <c r="Z30" t="s">
        <v>442</v>
      </c>
      <c r="AA30" t="s">
        <v>2483</v>
      </c>
      <c r="AB30" t="s">
        <v>444</v>
      </c>
      <c r="AC30">
        <v>12297.20033</v>
      </c>
      <c r="AD30" s="103">
        <v>219106</v>
      </c>
      <c r="AH30">
        <v>219106</v>
      </c>
    </row>
    <row r="31" spans="1:34" hidden="1" x14ac:dyDescent="0.25">
      <c r="A31" t="s">
        <v>399</v>
      </c>
      <c r="B31" s="103">
        <v>12297</v>
      </c>
      <c r="C31" s="103">
        <v>200330</v>
      </c>
      <c r="E31" t="s">
        <v>448</v>
      </c>
      <c r="G31">
        <v>10076380</v>
      </c>
      <c r="H31">
        <v>19172643</v>
      </c>
      <c r="I31" t="s">
        <v>469</v>
      </c>
      <c r="J31">
        <v>9</v>
      </c>
      <c r="K31">
        <v>22</v>
      </c>
      <c r="L31" s="103">
        <v>100000</v>
      </c>
      <c r="M31" s="103">
        <v>44834</v>
      </c>
      <c r="N31" s="50">
        <v>44834</v>
      </c>
      <c r="O31" s="50">
        <v>44797</v>
      </c>
      <c r="P31" t="s">
        <v>2494</v>
      </c>
      <c r="Q31" t="s">
        <v>2481</v>
      </c>
      <c r="S31" s="103">
        <v>0</v>
      </c>
      <c r="T31" t="s">
        <v>2495</v>
      </c>
      <c r="X31" s="103"/>
      <c r="Y31" t="s">
        <v>441</v>
      </c>
      <c r="Z31" t="s">
        <v>442</v>
      </c>
      <c r="AA31" t="s">
        <v>2483</v>
      </c>
      <c r="AB31" t="s">
        <v>444</v>
      </c>
      <c r="AC31">
        <v>12297.20033</v>
      </c>
      <c r="AD31" s="103">
        <v>219119</v>
      </c>
      <c r="AH31">
        <v>219119</v>
      </c>
    </row>
    <row r="32" spans="1:34" hidden="1" x14ac:dyDescent="0.25">
      <c r="A32" t="s">
        <v>399</v>
      </c>
      <c r="B32" s="103">
        <v>12297</v>
      </c>
      <c r="C32" s="103">
        <v>200330</v>
      </c>
      <c r="E32" t="s">
        <v>448</v>
      </c>
      <c r="G32">
        <v>10076380</v>
      </c>
      <c r="H32">
        <v>19172643</v>
      </c>
      <c r="I32" t="s">
        <v>469</v>
      </c>
      <c r="J32">
        <v>9</v>
      </c>
      <c r="K32">
        <v>22</v>
      </c>
      <c r="L32" s="103">
        <v>212820</v>
      </c>
      <c r="M32" s="103">
        <v>44834</v>
      </c>
      <c r="N32" s="50">
        <v>44834</v>
      </c>
      <c r="O32" s="50">
        <v>44797</v>
      </c>
      <c r="P32" t="s">
        <v>2496</v>
      </c>
      <c r="Q32" t="s">
        <v>2481</v>
      </c>
      <c r="S32" s="103">
        <v>0</v>
      </c>
      <c r="T32" t="s">
        <v>2497</v>
      </c>
      <c r="X32" s="103"/>
      <c r="Y32" t="s">
        <v>441</v>
      </c>
      <c r="Z32" t="s">
        <v>442</v>
      </c>
      <c r="AA32" t="s">
        <v>2483</v>
      </c>
      <c r="AB32" t="s">
        <v>444</v>
      </c>
      <c r="AC32">
        <v>12297.20033</v>
      </c>
      <c r="AD32" s="103">
        <v>219125</v>
      </c>
      <c r="AH32">
        <v>219125</v>
      </c>
    </row>
    <row r="33" spans="1:34" hidden="1" x14ac:dyDescent="0.25">
      <c r="A33" t="s">
        <v>399</v>
      </c>
      <c r="B33" s="103">
        <v>12297</v>
      </c>
      <c r="C33" s="103">
        <v>200330</v>
      </c>
      <c r="E33" t="s">
        <v>448</v>
      </c>
      <c r="G33">
        <v>10076380</v>
      </c>
      <c r="H33">
        <v>19172643</v>
      </c>
      <c r="I33" t="s">
        <v>469</v>
      </c>
      <c r="J33">
        <v>9</v>
      </c>
      <c r="K33">
        <v>22</v>
      </c>
      <c r="L33" s="103">
        <v>75000</v>
      </c>
      <c r="M33" s="103">
        <v>44834</v>
      </c>
      <c r="N33" s="50">
        <v>44834</v>
      </c>
      <c r="O33" s="50">
        <v>44797</v>
      </c>
      <c r="P33" t="s">
        <v>2498</v>
      </c>
      <c r="Q33" t="s">
        <v>2481</v>
      </c>
      <c r="S33" s="103">
        <v>0</v>
      </c>
      <c r="T33" t="s">
        <v>2499</v>
      </c>
      <c r="X33" s="103"/>
      <c r="Y33" t="s">
        <v>441</v>
      </c>
      <c r="Z33" t="s">
        <v>442</v>
      </c>
      <c r="AA33" t="s">
        <v>2483</v>
      </c>
      <c r="AB33" t="s">
        <v>444</v>
      </c>
      <c r="AC33">
        <v>12297.20033</v>
      </c>
      <c r="AD33" s="103">
        <v>223071</v>
      </c>
      <c r="AH33">
        <v>223071</v>
      </c>
    </row>
    <row r="34" spans="1:34" hidden="1" x14ac:dyDescent="0.25">
      <c r="A34" t="s">
        <v>399</v>
      </c>
      <c r="B34" s="103">
        <v>12297</v>
      </c>
      <c r="C34" s="103">
        <v>200330</v>
      </c>
      <c r="E34" t="s">
        <v>448</v>
      </c>
      <c r="G34">
        <v>10083470</v>
      </c>
      <c r="H34">
        <v>19186231</v>
      </c>
      <c r="I34" t="s">
        <v>469</v>
      </c>
      <c r="J34">
        <v>9</v>
      </c>
      <c r="K34">
        <v>22</v>
      </c>
      <c r="L34" s="103">
        <v>-148974</v>
      </c>
      <c r="M34" s="103">
        <v>44834</v>
      </c>
      <c r="N34" s="50">
        <v>44834</v>
      </c>
      <c r="O34" s="50">
        <v>44811</v>
      </c>
      <c r="P34" t="s">
        <v>2057</v>
      </c>
      <c r="Q34" t="s">
        <v>2500</v>
      </c>
      <c r="S34" s="103">
        <v>0</v>
      </c>
      <c r="T34" t="s">
        <v>2060</v>
      </c>
      <c r="X34" s="103"/>
      <c r="Y34" t="s">
        <v>441</v>
      </c>
      <c r="Z34" t="s">
        <v>442</v>
      </c>
      <c r="AA34" t="s">
        <v>2483</v>
      </c>
      <c r="AB34" t="s">
        <v>444</v>
      </c>
      <c r="AC34">
        <v>12297.20033</v>
      </c>
      <c r="AD34" s="103"/>
      <c r="AH34" t="s">
        <v>1067</v>
      </c>
    </row>
    <row r="35" spans="1:34" hidden="1" x14ac:dyDescent="0.25">
      <c r="A35" t="s">
        <v>399</v>
      </c>
      <c r="B35" s="103">
        <v>12297</v>
      </c>
      <c r="C35" s="103">
        <v>200330</v>
      </c>
      <c r="E35" t="s">
        <v>448</v>
      </c>
      <c r="G35">
        <v>10083470</v>
      </c>
      <c r="H35">
        <v>19186231</v>
      </c>
      <c r="I35" t="s">
        <v>469</v>
      </c>
      <c r="J35">
        <v>9</v>
      </c>
      <c r="K35">
        <v>22</v>
      </c>
      <c r="L35" s="103">
        <v>148974</v>
      </c>
      <c r="M35" s="103">
        <v>44834</v>
      </c>
      <c r="N35" s="50">
        <v>44834</v>
      </c>
      <c r="O35" s="50">
        <v>44811</v>
      </c>
      <c r="P35" t="s">
        <v>2496</v>
      </c>
      <c r="Q35" t="s">
        <v>2500</v>
      </c>
      <c r="S35" s="103">
        <v>0</v>
      </c>
      <c r="T35" t="s">
        <v>2497</v>
      </c>
      <c r="X35" s="103"/>
      <c r="Y35" t="s">
        <v>441</v>
      </c>
      <c r="Z35" t="s">
        <v>442</v>
      </c>
      <c r="AA35" t="s">
        <v>2483</v>
      </c>
      <c r="AB35" t="s">
        <v>444</v>
      </c>
      <c r="AC35">
        <v>12297.20033</v>
      </c>
      <c r="AD35" s="103">
        <v>219125</v>
      </c>
      <c r="AH35">
        <v>219125</v>
      </c>
    </row>
    <row r="36" spans="1:34" hidden="1" x14ac:dyDescent="0.25">
      <c r="A36" t="s">
        <v>399</v>
      </c>
      <c r="B36" s="103">
        <v>12297</v>
      </c>
      <c r="C36" s="103">
        <v>200330</v>
      </c>
      <c r="E36" t="s">
        <v>448</v>
      </c>
      <c r="G36">
        <v>10083470</v>
      </c>
      <c r="H36">
        <v>19186231</v>
      </c>
      <c r="I36" t="s">
        <v>469</v>
      </c>
      <c r="J36">
        <v>9</v>
      </c>
      <c r="K36">
        <v>22</v>
      </c>
      <c r="L36" s="103">
        <v>-212820</v>
      </c>
      <c r="M36" s="103">
        <v>44834</v>
      </c>
      <c r="N36" s="50">
        <v>44834</v>
      </c>
      <c r="O36" s="50">
        <v>44811</v>
      </c>
      <c r="P36" t="s">
        <v>2496</v>
      </c>
      <c r="Q36" t="s">
        <v>2500</v>
      </c>
      <c r="S36" s="103">
        <v>0</v>
      </c>
      <c r="T36" t="s">
        <v>2497</v>
      </c>
      <c r="X36" s="103"/>
      <c r="Y36" t="s">
        <v>441</v>
      </c>
      <c r="Z36" t="s">
        <v>442</v>
      </c>
      <c r="AA36" t="s">
        <v>2483</v>
      </c>
      <c r="AB36" t="s">
        <v>444</v>
      </c>
      <c r="AC36">
        <v>12297.20033</v>
      </c>
      <c r="AD36" s="103">
        <v>219125</v>
      </c>
      <c r="AH36">
        <v>219125</v>
      </c>
    </row>
    <row r="37" spans="1:34" hidden="1" x14ac:dyDescent="0.25">
      <c r="A37" t="s">
        <v>399</v>
      </c>
      <c r="B37" s="103">
        <v>12297</v>
      </c>
      <c r="C37" s="103">
        <v>200330</v>
      </c>
      <c r="E37" t="s">
        <v>448</v>
      </c>
      <c r="G37">
        <v>10083470</v>
      </c>
      <c r="H37">
        <v>19186231</v>
      </c>
      <c r="I37" t="s">
        <v>469</v>
      </c>
      <c r="J37">
        <v>9</v>
      </c>
      <c r="K37">
        <v>22</v>
      </c>
      <c r="L37" s="103">
        <v>63846</v>
      </c>
      <c r="M37" s="103">
        <v>44834</v>
      </c>
      <c r="N37" s="50">
        <v>44834</v>
      </c>
      <c r="O37" s="50">
        <v>44811</v>
      </c>
      <c r="P37" t="s">
        <v>2496</v>
      </c>
      <c r="Q37" t="s">
        <v>2500</v>
      </c>
      <c r="S37" s="103">
        <v>0</v>
      </c>
      <c r="T37" t="s">
        <v>2497</v>
      </c>
      <c r="X37" s="103"/>
      <c r="Y37" t="s">
        <v>441</v>
      </c>
      <c r="Z37" t="s">
        <v>442</v>
      </c>
      <c r="AA37" t="s">
        <v>2483</v>
      </c>
      <c r="AB37" t="s">
        <v>444</v>
      </c>
      <c r="AC37">
        <v>12297.20033</v>
      </c>
      <c r="AD37" s="103">
        <v>219125</v>
      </c>
      <c r="AH37">
        <v>219125</v>
      </c>
    </row>
    <row r="38" spans="1:34" hidden="1" x14ac:dyDescent="0.25">
      <c r="A38" t="s">
        <v>400</v>
      </c>
      <c r="B38" s="103">
        <v>12229</v>
      </c>
      <c r="C38" s="103">
        <v>200330</v>
      </c>
      <c r="E38" t="s">
        <v>448</v>
      </c>
      <c r="G38">
        <v>10082847</v>
      </c>
      <c r="H38">
        <v>19185031</v>
      </c>
      <c r="I38" t="s">
        <v>469</v>
      </c>
      <c r="J38">
        <v>9</v>
      </c>
      <c r="K38">
        <v>22</v>
      </c>
      <c r="L38" s="103">
        <v>-25000</v>
      </c>
      <c r="M38" s="103">
        <v>44834</v>
      </c>
      <c r="N38" s="50">
        <v>44834</v>
      </c>
      <c r="O38" s="50">
        <v>44810</v>
      </c>
      <c r="P38" t="s">
        <v>2501</v>
      </c>
      <c r="Q38" t="s">
        <v>2501</v>
      </c>
      <c r="S38" s="103">
        <v>0</v>
      </c>
      <c r="T38" t="s">
        <v>2502</v>
      </c>
      <c r="W38" s="99">
        <v>44836</v>
      </c>
      <c r="X38" s="103"/>
      <c r="Y38" t="s">
        <v>441</v>
      </c>
      <c r="Z38" t="s">
        <v>442</v>
      </c>
      <c r="AA38" t="s">
        <v>490</v>
      </c>
      <c r="AB38" t="s">
        <v>2146</v>
      </c>
      <c r="AC38">
        <v>12229.20033</v>
      </c>
      <c r="AD38" s="103">
        <v>221200</v>
      </c>
      <c r="AH38" t="s">
        <v>1067</v>
      </c>
    </row>
    <row r="39" spans="1:34" hidden="1" x14ac:dyDescent="0.25">
      <c r="A39" t="s">
        <v>400</v>
      </c>
      <c r="B39" s="103">
        <v>12263</v>
      </c>
      <c r="C39" s="103">
        <v>200330</v>
      </c>
      <c r="E39" t="s">
        <v>448</v>
      </c>
      <c r="G39">
        <v>10084698</v>
      </c>
      <c r="H39">
        <v>19188416</v>
      </c>
      <c r="I39" t="s">
        <v>469</v>
      </c>
      <c r="J39">
        <v>9</v>
      </c>
      <c r="K39">
        <v>22</v>
      </c>
      <c r="L39" s="103">
        <v>275.81</v>
      </c>
      <c r="M39" s="103">
        <v>44834</v>
      </c>
      <c r="N39" s="50">
        <v>44834</v>
      </c>
      <c r="O39" s="50">
        <v>44813</v>
      </c>
      <c r="P39" t="s">
        <v>2503</v>
      </c>
      <c r="Q39" t="s">
        <v>2503</v>
      </c>
      <c r="S39" s="103">
        <v>0</v>
      </c>
      <c r="T39" t="s">
        <v>2504</v>
      </c>
      <c r="X39" s="103"/>
      <c r="Y39" t="s">
        <v>441</v>
      </c>
      <c r="Z39" t="s">
        <v>442</v>
      </c>
      <c r="AA39" t="s">
        <v>2038</v>
      </c>
      <c r="AB39" t="s">
        <v>2146</v>
      </c>
      <c r="AC39">
        <v>12263.20033</v>
      </c>
      <c r="AD39" s="103"/>
      <c r="AH39" t="s">
        <v>1067</v>
      </c>
    </row>
    <row r="40" spans="1:34" hidden="1" x14ac:dyDescent="0.25">
      <c r="A40" t="s">
        <v>400</v>
      </c>
      <c r="B40" s="103">
        <v>12263</v>
      </c>
      <c r="C40" s="103">
        <v>200330</v>
      </c>
      <c r="E40" t="s">
        <v>448</v>
      </c>
      <c r="G40">
        <v>10084698</v>
      </c>
      <c r="H40">
        <v>19188417</v>
      </c>
      <c r="I40" t="s">
        <v>469</v>
      </c>
      <c r="J40">
        <v>9</v>
      </c>
      <c r="K40">
        <v>22</v>
      </c>
      <c r="L40" s="103">
        <v>33780</v>
      </c>
      <c r="M40" s="103">
        <v>44834</v>
      </c>
      <c r="N40" s="50">
        <v>44834</v>
      </c>
      <c r="O40" s="50">
        <v>44813</v>
      </c>
      <c r="P40" t="s">
        <v>2505</v>
      </c>
      <c r="Q40" t="s">
        <v>2505</v>
      </c>
      <c r="S40" s="103">
        <v>0</v>
      </c>
      <c r="T40" t="s">
        <v>2506</v>
      </c>
      <c r="X40" s="103"/>
      <c r="Y40" t="s">
        <v>441</v>
      </c>
      <c r="Z40" t="s">
        <v>442</v>
      </c>
      <c r="AA40" t="s">
        <v>2038</v>
      </c>
      <c r="AB40" t="s">
        <v>2146</v>
      </c>
      <c r="AC40">
        <v>12263.20033</v>
      </c>
      <c r="AD40" s="103">
        <v>215074</v>
      </c>
      <c r="AH40">
        <v>215074</v>
      </c>
    </row>
    <row r="41" spans="1:34" hidden="1" x14ac:dyDescent="0.25">
      <c r="A41" t="s">
        <v>400</v>
      </c>
      <c r="B41" s="103">
        <v>12263</v>
      </c>
      <c r="C41" s="103">
        <v>200330</v>
      </c>
      <c r="E41" t="s">
        <v>448</v>
      </c>
      <c r="G41">
        <v>10084698</v>
      </c>
      <c r="H41">
        <v>19188418</v>
      </c>
      <c r="I41" t="s">
        <v>469</v>
      </c>
      <c r="J41">
        <v>9</v>
      </c>
      <c r="K41">
        <v>22</v>
      </c>
      <c r="L41" s="103">
        <v>8500</v>
      </c>
      <c r="M41" s="103">
        <v>44834</v>
      </c>
      <c r="N41" s="50">
        <v>44834</v>
      </c>
      <c r="O41" s="50">
        <v>44813</v>
      </c>
      <c r="P41" t="s">
        <v>2507</v>
      </c>
      <c r="Q41" t="s">
        <v>2507</v>
      </c>
      <c r="S41" s="103">
        <v>0</v>
      </c>
      <c r="T41" t="s">
        <v>2508</v>
      </c>
      <c r="X41" s="103"/>
      <c r="Y41" t="s">
        <v>441</v>
      </c>
      <c r="Z41" t="s">
        <v>442</v>
      </c>
      <c r="AA41" t="s">
        <v>2038</v>
      </c>
      <c r="AB41" t="s">
        <v>2146</v>
      </c>
      <c r="AC41">
        <v>12263.20033</v>
      </c>
      <c r="AD41" s="103">
        <v>214847</v>
      </c>
      <c r="AH41">
        <v>214847</v>
      </c>
    </row>
    <row r="42" spans="1:34" hidden="1" x14ac:dyDescent="0.25">
      <c r="A42" t="s">
        <v>400</v>
      </c>
      <c r="B42" s="103">
        <v>12271</v>
      </c>
      <c r="C42" s="103">
        <v>200330</v>
      </c>
      <c r="E42" t="s">
        <v>448</v>
      </c>
      <c r="F42" t="s">
        <v>449</v>
      </c>
      <c r="G42">
        <v>10079305</v>
      </c>
      <c r="H42">
        <v>19184239</v>
      </c>
      <c r="I42" t="s">
        <v>469</v>
      </c>
      <c r="J42">
        <v>9</v>
      </c>
      <c r="K42">
        <v>22</v>
      </c>
      <c r="L42" s="103">
        <v>-38503.93</v>
      </c>
      <c r="M42" s="103">
        <v>44834</v>
      </c>
      <c r="N42" s="50">
        <v>44834</v>
      </c>
      <c r="O42" s="50">
        <v>44803</v>
      </c>
      <c r="P42" t="s">
        <v>2509</v>
      </c>
      <c r="Q42" t="s">
        <v>2509</v>
      </c>
      <c r="S42" s="103">
        <v>0</v>
      </c>
      <c r="T42" t="s">
        <v>2411</v>
      </c>
      <c r="X42" s="103"/>
      <c r="Y42" t="s">
        <v>441</v>
      </c>
      <c r="Z42" t="s">
        <v>442</v>
      </c>
      <c r="AA42" t="s">
        <v>2404</v>
      </c>
      <c r="AB42" t="s">
        <v>662</v>
      </c>
      <c r="AC42">
        <v>12271.20033</v>
      </c>
      <c r="AD42" s="103">
        <v>227063</v>
      </c>
      <c r="AH42">
        <v>227063</v>
      </c>
    </row>
    <row r="43" spans="1:34" x14ac:dyDescent="0.25">
      <c r="A43" t="s">
        <v>400</v>
      </c>
      <c r="B43" s="103">
        <v>12294</v>
      </c>
      <c r="C43" s="103">
        <v>200330</v>
      </c>
      <c r="E43" t="s">
        <v>448</v>
      </c>
      <c r="G43">
        <v>10074809</v>
      </c>
      <c r="H43">
        <v>19129484</v>
      </c>
      <c r="I43" t="s">
        <v>469</v>
      </c>
      <c r="J43">
        <v>9</v>
      </c>
      <c r="K43">
        <v>22</v>
      </c>
      <c r="L43" s="103">
        <v>30000</v>
      </c>
      <c r="M43" s="103">
        <v>44834</v>
      </c>
      <c r="N43" s="50">
        <v>44834</v>
      </c>
      <c r="O43" s="50">
        <v>44792</v>
      </c>
      <c r="P43" t="s">
        <v>2510</v>
      </c>
      <c r="Q43" t="s">
        <v>2510</v>
      </c>
      <c r="S43" s="103">
        <v>0</v>
      </c>
      <c r="T43" t="s">
        <v>2511</v>
      </c>
      <c r="X43" s="103"/>
      <c r="Y43" t="s">
        <v>441</v>
      </c>
      <c r="Z43" t="s">
        <v>442</v>
      </c>
      <c r="AA43" t="s">
        <v>668</v>
      </c>
      <c r="AB43" t="s">
        <v>2146</v>
      </c>
      <c r="AC43">
        <v>12294.20033</v>
      </c>
      <c r="AD43" s="103">
        <v>216340</v>
      </c>
      <c r="AH43">
        <v>216340</v>
      </c>
    </row>
    <row r="44" spans="1:34" x14ac:dyDescent="0.25">
      <c r="A44" t="s">
        <v>400</v>
      </c>
      <c r="B44" s="103">
        <v>12294</v>
      </c>
      <c r="C44" s="103">
        <v>200330</v>
      </c>
      <c r="E44" t="s">
        <v>448</v>
      </c>
      <c r="G44">
        <v>10074809</v>
      </c>
      <c r="H44">
        <v>19129486</v>
      </c>
      <c r="I44" t="s">
        <v>469</v>
      </c>
      <c r="J44">
        <v>9</v>
      </c>
      <c r="K44">
        <v>22</v>
      </c>
      <c r="L44" s="103">
        <v>67904</v>
      </c>
      <c r="M44" s="103">
        <v>44834</v>
      </c>
      <c r="N44" s="50">
        <v>44834</v>
      </c>
      <c r="O44" s="50">
        <v>44792</v>
      </c>
      <c r="P44" t="s">
        <v>2512</v>
      </c>
      <c r="Q44" t="s">
        <v>2512</v>
      </c>
      <c r="S44" s="103">
        <v>0</v>
      </c>
      <c r="T44" t="s">
        <v>2513</v>
      </c>
      <c r="X44" s="103"/>
      <c r="Y44" t="s">
        <v>441</v>
      </c>
      <c r="Z44" t="s">
        <v>442</v>
      </c>
      <c r="AA44" t="s">
        <v>668</v>
      </c>
      <c r="AB44" t="s">
        <v>2146</v>
      </c>
      <c r="AC44">
        <v>12294.20033</v>
      </c>
      <c r="AD44" s="103">
        <v>221901</v>
      </c>
      <c r="AH44">
        <v>221901</v>
      </c>
    </row>
    <row r="45" spans="1:34" hidden="1" x14ac:dyDescent="0.25">
      <c r="A45" t="s">
        <v>400</v>
      </c>
      <c r="B45" s="103">
        <v>14324</v>
      </c>
      <c r="C45" s="103">
        <v>200330</v>
      </c>
      <c r="E45" t="s">
        <v>448</v>
      </c>
      <c r="G45">
        <v>10081356</v>
      </c>
      <c r="H45">
        <v>19184810</v>
      </c>
      <c r="I45" t="s">
        <v>469</v>
      </c>
      <c r="J45">
        <v>9</v>
      </c>
      <c r="K45">
        <v>22</v>
      </c>
      <c r="L45" s="103">
        <v>-1060315</v>
      </c>
      <c r="M45" s="103">
        <v>44805</v>
      </c>
      <c r="N45" s="50">
        <v>44805</v>
      </c>
      <c r="O45" s="50">
        <v>44806</v>
      </c>
      <c r="P45" t="s">
        <v>2514</v>
      </c>
      <c r="Q45" t="s">
        <v>2515</v>
      </c>
      <c r="S45" s="103">
        <v>0</v>
      </c>
      <c r="T45" t="s">
        <v>2516</v>
      </c>
      <c r="X45" s="103"/>
      <c r="Y45" t="s">
        <v>441</v>
      </c>
      <c r="Z45" t="s">
        <v>442</v>
      </c>
      <c r="AA45" t="s">
        <v>750</v>
      </c>
      <c r="AB45" t="s">
        <v>444</v>
      </c>
      <c r="AC45">
        <v>14324.20033</v>
      </c>
      <c r="AD45" s="103">
        <v>227288</v>
      </c>
      <c r="AH45" t="s">
        <v>1067</v>
      </c>
    </row>
    <row r="46" spans="1:34" hidden="1" x14ac:dyDescent="0.25">
      <c r="A46" t="s">
        <v>400</v>
      </c>
      <c r="B46" s="103">
        <v>14324</v>
      </c>
      <c r="C46" s="103">
        <v>200330</v>
      </c>
      <c r="E46" t="s">
        <v>448</v>
      </c>
      <c r="G46">
        <v>10081356</v>
      </c>
      <c r="H46">
        <v>19184810</v>
      </c>
      <c r="I46" t="s">
        <v>469</v>
      </c>
      <c r="J46">
        <v>9</v>
      </c>
      <c r="K46">
        <v>22</v>
      </c>
      <c r="L46" s="103">
        <v>-100000</v>
      </c>
      <c r="M46" s="103">
        <v>44805</v>
      </c>
      <c r="N46" s="50">
        <v>44805</v>
      </c>
      <c r="O46" s="50">
        <v>44806</v>
      </c>
      <c r="P46" t="s">
        <v>2517</v>
      </c>
      <c r="Q46" t="s">
        <v>2515</v>
      </c>
      <c r="S46" s="103">
        <v>0</v>
      </c>
      <c r="T46" t="s">
        <v>2518</v>
      </c>
      <c r="X46" s="103"/>
      <c r="Y46" t="s">
        <v>441</v>
      </c>
      <c r="Z46" t="s">
        <v>442</v>
      </c>
      <c r="AA46" t="s">
        <v>750</v>
      </c>
      <c r="AB46" t="s">
        <v>444</v>
      </c>
      <c r="AC46">
        <v>14324.20033</v>
      </c>
      <c r="AD46" s="103">
        <v>227292</v>
      </c>
      <c r="AH46" t="s">
        <v>1067</v>
      </c>
    </row>
    <row r="47" spans="1:34" hidden="1" x14ac:dyDescent="0.25">
      <c r="A47" t="s">
        <v>400</v>
      </c>
      <c r="B47" s="103">
        <v>14324</v>
      </c>
      <c r="C47" s="103">
        <v>200330</v>
      </c>
      <c r="E47" t="s">
        <v>448</v>
      </c>
      <c r="G47">
        <v>10081356</v>
      </c>
      <c r="H47">
        <v>19184810</v>
      </c>
      <c r="I47" t="s">
        <v>469</v>
      </c>
      <c r="J47">
        <v>9</v>
      </c>
      <c r="K47">
        <v>22</v>
      </c>
      <c r="L47" s="103">
        <v>-10000</v>
      </c>
      <c r="M47" s="103">
        <v>44805</v>
      </c>
      <c r="N47" s="50">
        <v>44805</v>
      </c>
      <c r="O47" s="50">
        <v>44806</v>
      </c>
      <c r="P47" t="s">
        <v>2519</v>
      </c>
      <c r="Q47" t="s">
        <v>2515</v>
      </c>
      <c r="S47" s="103">
        <v>0</v>
      </c>
      <c r="T47" t="s">
        <v>2520</v>
      </c>
      <c r="X47" s="103"/>
      <c r="Y47" t="s">
        <v>441</v>
      </c>
      <c r="Z47" t="s">
        <v>442</v>
      </c>
      <c r="AA47" t="s">
        <v>750</v>
      </c>
      <c r="AB47" t="s">
        <v>444</v>
      </c>
      <c r="AC47">
        <v>14324.20033</v>
      </c>
      <c r="AD47" s="103">
        <v>227293</v>
      </c>
      <c r="AH47" t="s">
        <v>1067</v>
      </c>
    </row>
    <row r="48" spans="1:34" s="100" customFormat="1" hidden="1" x14ac:dyDescent="0.25">
      <c r="A48" s="100" t="s">
        <v>402</v>
      </c>
      <c r="B48" s="104"/>
      <c r="C48" s="104"/>
      <c r="L48" s="104">
        <v>1898774.97</v>
      </c>
      <c r="M48" s="104"/>
      <c r="N48" s="121"/>
      <c r="O48" s="121"/>
      <c r="S48" s="104"/>
      <c r="X48" s="104"/>
      <c r="AD48" s="104"/>
    </row>
    <row r="50" spans="1:34" s="100" customFormat="1" ht="45" x14ac:dyDescent="0.25">
      <c r="A50" s="100" t="s">
        <v>397</v>
      </c>
      <c r="B50" s="102" t="s">
        <v>355</v>
      </c>
      <c r="C50" s="102" t="s">
        <v>403</v>
      </c>
      <c r="D50" s="100" t="s">
        <v>404</v>
      </c>
      <c r="E50" s="101" t="s">
        <v>405</v>
      </c>
      <c r="F50" s="100" t="s">
        <v>406</v>
      </c>
      <c r="G50" s="101" t="s">
        <v>407</v>
      </c>
      <c r="H50" s="101" t="s">
        <v>408</v>
      </c>
      <c r="I50" s="101" t="s">
        <v>409</v>
      </c>
      <c r="J50" s="101" t="s">
        <v>410</v>
      </c>
      <c r="K50" s="101" t="s">
        <v>411</v>
      </c>
      <c r="L50" s="102" t="s">
        <v>412</v>
      </c>
      <c r="M50" s="104" t="s">
        <v>414</v>
      </c>
      <c r="N50" s="121" t="s">
        <v>10</v>
      </c>
      <c r="O50" s="122" t="s">
        <v>415</v>
      </c>
      <c r="P50" s="100" t="s">
        <v>416</v>
      </c>
      <c r="Q50" s="101" t="s">
        <v>417</v>
      </c>
      <c r="R50" s="100" t="s">
        <v>418</v>
      </c>
      <c r="S50" s="104" t="s">
        <v>419</v>
      </c>
      <c r="T50" s="100" t="s">
        <v>420</v>
      </c>
      <c r="U50" s="100" t="s">
        <v>421</v>
      </c>
      <c r="V50" s="101" t="s">
        <v>422</v>
      </c>
      <c r="W50" s="101" t="s">
        <v>423</v>
      </c>
      <c r="X50" s="102" t="s">
        <v>424</v>
      </c>
      <c r="Y50" s="100" t="s">
        <v>425</v>
      </c>
      <c r="Z50" s="100" t="s">
        <v>426</v>
      </c>
      <c r="AA50" s="101" t="s">
        <v>427</v>
      </c>
      <c r="AB50" s="101" t="s">
        <v>428</v>
      </c>
      <c r="AC50" s="101" t="s">
        <v>429</v>
      </c>
      <c r="AD50" s="102" t="s">
        <v>413</v>
      </c>
      <c r="AE50" s="100" t="s">
        <v>430</v>
      </c>
      <c r="AF50" s="100" t="s">
        <v>431</v>
      </c>
    </row>
    <row r="51" spans="1:34" x14ac:dyDescent="0.25">
      <c r="A51" t="s">
        <v>401</v>
      </c>
      <c r="B51" s="103">
        <v>12235</v>
      </c>
      <c r="C51" s="103">
        <v>200330</v>
      </c>
      <c r="E51" t="s">
        <v>448</v>
      </c>
      <c r="G51">
        <v>10066052</v>
      </c>
      <c r="H51">
        <v>19123236</v>
      </c>
      <c r="I51" t="s">
        <v>469</v>
      </c>
      <c r="J51">
        <v>8</v>
      </c>
      <c r="K51">
        <v>22</v>
      </c>
      <c r="L51" s="103">
        <v>-138775</v>
      </c>
      <c r="M51" s="103">
        <v>44774</v>
      </c>
      <c r="N51" s="50">
        <v>44774</v>
      </c>
      <c r="O51" s="50">
        <v>44771</v>
      </c>
      <c r="P51" t="s">
        <v>2021</v>
      </c>
      <c r="Q51" t="s">
        <v>2021</v>
      </c>
      <c r="S51" s="103">
        <v>0</v>
      </c>
      <c r="T51" t="s">
        <v>2020</v>
      </c>
      <c r="X51" s="103"/>
      <c r="Y51" t="s">
        <v>441</v>
      </c>
      <c r="Z51" t="s">
        <v>442</v>
      </c>
      <c r="AA51" t="s">
        <v>2079</v>
      </c>
      <c r="AB51" t="s">
        <v>444</v>
      </c>
      <c r="AC51">
        <v>12235.20033</v>
      </c>
      <c r="AD51" s="103">
        <v>221855</v>
      </c>
      <c r="AH51">
        <v>221855</v>
      </c>
    </row>
    <row r="52" spans="1:34" x14ac:dyDescent="0.25">
      <c r="A52" t="s">
        <v>401</v>
      </c>
      <c r="B52" s="103">
        <v>12235</v>
      </c>
      <c r="C52" s="103">
        <v>200330</v>
      </c>
      <c r="E52" t="s">
        <v>448</v>
      </c>
      <c r="G52">
        <v>10075379</v>
      </c>
      <c r="H52">
        <v>19129629</v>
      </c>
      <c r="I52" t="s">
        <v>469</v>
      </c>
      <c r="J52">
        <v>8</v>
      </c>
      <c r="K52">
        <v>22</v>
      </c>
      <c r="L52" s="103">
        <v>25000</v>
      </c>
      <c r="M52" s="103">
        <v>44774</v>
      </c>
      <c r="N52" s="50">
        <v>44774</v>
      </c>
      <c r="O52" s="50">
        <v>44795</v>
      </c>
      <c r="P52" t="s">
        <v>2186</v>
      </c>
      <c r="Q52" t="s">
        <v>2081</v>
      </c>
      <c r="S52" s="103">
        <v>0</v>
      </c>
      <c r="T52" t="s">
        <v>2187</v>
      </c>
      <c r="X52" s="103"/>
      <c r="Y52" t="s">
        <v>441</v>
      </c>
      <c r="Z52" t="s">
        <v>442</v>
      </c>
      <c r="AA52" t="s">
        <v>2079</v>
      </c>
      <c r="AB52" t="s">
        <v>444</v>
      </c>
      <c r="AC52">
        <v>12235.20033</v>
      </c>
      <c r="AD52" s="103">
        <v>211895</v>
      </c>
      <c r="AH52">
        <v>211895</v>
      </c>
    </row>
    <row r="53" spans="1:34" x14ac:dyDescent="0.25">
      <c r="A53" t="s">
        <v>401</v>
      </c>
      <c r="B53" s="103">
        <v>12235</v>
      </c>
      <c r="C53" s="103">
        <v>200330</v>
      </c>
      <c r="E53" t="s">
        <v>434</v>
      </c>
      <c r="G53">
        <v>10066857</v>
      </c>
      <c r="H53">
        <v>1443837</v>
      </c>
      <c r="I53" t="s">
        <v>435</v>
      </c>
      <c r="J53">
        <v>8</v>
      </c>
      <c r="K53">
        <v>22</v>
      </c>
      <c r="L53" s="103">
        <v>-19751.64</v>
      </c>
      <c r="M53" s="103">
        <v>44736</v>
      </c>
      <c r="N53" s="50">
        <v>44774</v>
      </c>
      <c r="O53" s="50">
        <v>44774</v>
      </c>
      <c r="P53" t="s">
        <v>2188</v>
      </c>
      <c r="Q53" t="s">
        <v>2017</v>
      </c>
      <c r="R53" t="s">
        <v>2189</v>
      </c>
      <c r="S53" s="103" t="s">
        <v>2019</v>
      </c>
      <c r="T53" t="s">
        <v>2020</v>
      </c>
      <c r="X53" s="103"/>
      <c r="Y53" t="s">
        <v>441</v>
      </c>
      <c r="Z53" t="s">
        <v>442</v>
      </c>
      <c r="AA53" t="s">
        <v>443</v>
      </c>
      <c r="AB53" t="s">
        <v>444</v>
      </c>
      <c r="AC53">
        <v>12235.20033</v>
      </c>
      <c r="AD53" s="103">
        <v>221855</v>
      </c>
      <c r="AH53">
        <v>221855</v>
      </c>
    </row>
    <row r="54" spans="1:34" x14ac:dyDescent="0.25">
      <c r="A54" t="s">
        <v>401</v>
      </c>
      <c r="B54" s="103">
        <v>12235</v>
      </c>
      <c r="C54" s="103">
        <v>200330</v>
      </c>
      <c r="E54" t="s">
        <v>434</v>
      </c>
      <c r="G54">
        <v>10066857</v>
      </c>
      <c r="H54">
        <v>1443837</v>
      </c>
      <c r="I54" t="s">
        <v>435</v>
      </c>
      <c r="J54">
        <v>8</v>
      </c>
      <c r="K54">
        <v>22</v>
      </c>
      <c r="L54" s="103">
        <v>138775</v>
      </c>
      <c r="M54" s="103">
        <v>44736</v>
      </c>
      <c r="N54" s="50">
        <v>44774</v>
      </c>
      <c r="O54" s="50">
        <v>44774</v>
      </c>
      <c r="P54" t="s">
        <v>2190</v>
      </c>
      <c r="Q54" t="s">
        <v>2017</v>
      </c>
      <c r="R54" t="s">
        <v>2189</v>
      </c>
      <c r="S54" s="103" t="s">
        <v>2019</v>
      </c>
      <c r="T54" t="s">
        <v>2020</v>
      </c>
      <c r="X54" s="103"/>
      <c r="Y54" t="s">
        <v>441</v>
      </c>
      <c r="Z54" t="s">
        <v>442</v>
      </c>
      <c r="AA54" t="s">
        <v>443</v>
      </c>
      <c r="AB54" t="s">
        <v>444</v>
      </c>
      <c r="AC54">
        <v>12235.20033</v>
      </c>
      <c r="AD54" s="103">
        <v>221855</v>
      </c>
      <c r="AH54">
        <v>221855</v>
      </c>
    </row>
    <row r="55" spans="1:34" x14ac:dyDescent="0.25">
      <c r="A55" t="s">
        <v>401</v>
      </c>
      <c r="B55" s="103">
        <v>12235</v>
      </c>
      <c r="C55" s="103">
        <v>200330</v>
      </c>
      <c r="E55" t="s">
        <v>464</v>
      </c>
      <c r="G55">
        <v>10064385</v>
      </c>
      <c r="H55">
        <v>4001750</v>
      </c>
      <c r="I55" t="s">
        <v>465</v>
      </c>
      <c r="J55">
        <v>8</v>
      </c>
      <c r="K55">
        <v>22</v>
      </c>
      <c r="L55" s="103">
        <v>44593.41</v>
      </c>
      <c r="M55" s="103">
        <v>44773</v>
      </c>
      <c r="N55" s="50">
        <v>44774</v>
      </c>
      <c r="O55" s="50">
        <v>44769</v>
      </c>
      <c r="P55" t="s">
        <v>2191</v>
      </c>
      <c r="Q55" t="s">
        <v>2017</v>
      </c>
      <c r="S55" s="103" t="s">
        <v>2019</v>
      </c>
      <c r="T55" t="s">
        <v>2192</v>
      </c>
      <c r="X55" s="103"/>
      <c r="Y55" t="s">
        <v>441</v>
      </c>
      <c r="Z55" t="s">
        <v>442</v>
      </c>
      <c r="AA55" t="s">
        <v>444</v>
      </c>
      <c r="AB55" t="s">
        <v>444</v>
      </c>
      <c r="AC55">
        <v>12235.20033</v>
      </c>
      <c r="AD55" s="103"/>
      <c r="AH55">
        <v>0</v>
      </c>
    </row>
    <row r="56" spans="1:34" x14ac:dyDescent="0.25">
      <c r="A56" t="s">
        <v>401</v>
      </c>
      <c r="B56" s="103">
        <v>12235</v>
      </c>
      <c r="C56" s="103">
        <v>200330</v>
      </c>
      <c r="E56" t="s">
        <v>464</v>
      </c>
      <c r="G56">
        <v>10070458</v>
      </c>
      <c r="H56">
        <v>4011795</v>
      </c>
      <c r="I56" t="s">
        <v>465</v>
      </c>
      <c r="J56">
        <v>8</v>
      </c>
      <c r="K56">
        <v>22</v>
      </c>
      <c r="L56" s="103">
        <v>19751.64</v>
      </c>
      <c r="M56" s="103">
        <v>44804</v>
      </c>
      <c r="N56" s="50">
        <v>44784</v>
      </c>
      <c r="O56" s="50">
        <v>44784</v>
      </c>
      <c r="P56" t="s">
        <v>2191</v>
      </c>
      <c r="Q56" t="s">
        <v>2017</v>
      </c>
      <c r="S56" s="103" t="s">
        <v>2019</v>
      </c>
      <c r="T56" t="s">
        <v>2192</v>
      </c>
      <c r="X56" s="103"/>
      <c r="Y56" t="s">
        <v>441</v>
      </c>
      <c r="Z56" t="s">
        <v>442</v>
      </c>
      <c r="AA56" t="s">
        <v>444</v>
      </c>
      <c r="AB56" t="s">
        <v>444</v>
      </c>
      <c r="AC56">
        <v>12235.20033</v>
      </c>
      <c r="AD56" s="103"/>
      <c r="AH56">
        <v>0</v>
      </c>
    </row>
    <row r="57" spans="1:34" x14ac:dyDescent="0.25">
      <c r="A57" t="s">
        <v>401</v>
      </c>
      <c r="B57" s="103">
        <v>12235</v>
      </c>
      <c r="C57" s="103">
        <v>200330</v>
      </c>
      <c r="E57" t="s">
        <v>448</v>
      </c>
      <c r="G57">
        <v>10071772</v>
      </c>
      <c r="H57">
        <v>19127447</v>
      </c>
      <c r="I57" t="s">
        <v>469</v>
      </c>
      <c r="J57">
        <v>8</v>
      </c>
      <c r="K57">
        <v>22</v>
      </c>
      <c r="L57" s="103">
        <v>-2492400</v>
      </c>
      <c r="M57" s="103">
        <v>44788</v>
      </c>
      <c r="N57" s="50">
        <v>44788</v>
      </c>
      <c r="O57" s="50">
        <v>44788</v>
      </c>
      <c r="P57" t="s">
        <v>2193</v>
      </c>
      <c r="Q57" t="s">
        <v>2193</v>
      </c>
      <c r="S57" s="103">
        <v>0</v>
      </c>
      <c r="T57" t="s">
        <v>772</v>
      </c>
      <c r="X57" s="103"/>
      <c r="Y57" t="s">
        <v>441</v>
      </c>
      <c r="Z57" t="s">
        <v>442</v>
      </c>
      <c r="AA57" t="s">
        <v>2079</v>
      </c>
      <c r="AB57" t="s">
        <v>444</v>
      </c>
      <c r="AC57">
        <v>12235.20033</v>
      </c>
      <c r="AD57" s="103">
        <v>223624</v>
      </c>
      <c r="AH57">
        <v>223624</v>
      </c>
    </row>
    <row r="58" spans="1:34" x14ac:dyDescent="0.25">
      <c r="A58" t="s">
        <v>401</v>
      </c>
      <c r="B58" s="103">
        <v>12235</v>
      </c>
      <c r="C58" s="103">
        <v>200330</v>
      </c>
      <c r="E58" t="s">
        <v>434</v>
      </c>
      <c r="G58">
        <v>10075094</v>
      </c>
      <c r="H58">
        <v>1445910</v>
      </c>
      <c r="I58" t="s">
        <v>435</v>
      </c>
      <c r="J58">
        <v>8</v>
      </c>
      <c r="K58">
        <v>22</v>
      </c>
      <c r="L58" s="103">
        <v>231760.32</v>
      </c>
      <c r="M58" s="103">
        <v>44776</v>
      </c>
      <c r="N58" s="50">
        <v>44795</v>
      </c>
      <c r="O58" s="50">
        <v>44795</v>
      </c>
      <c r="P58" t="s">
        <v>437</v>
      </c>
      <c r="Q58" t="s">
        <v>116</v>
      </c>
      <c r="R58" t="s">
        <v>2194</v>
      </c>
      <c r="S58" s="103" t="s">
        <v>439</v>
      </c>
      <c r="T58" t="s">
        <v>2016</v>
      </c>
      <c r="X58" s="103"/>
      <c r="Y58" t="s">
        <v>441</v>
      </c>
      <c r="Z58" t="s">
        <v>442</v>
      </c>
      <c r="AA58" t="s">
        <v>443</v>
      </c>
      <c r="AB58" t="s">
        <v>444</v>
      </c>
      <c r="AC58">
        <v>12235.20033</v>
      </c>
      <c r="AD58" s="103">
        <v>221912</v>
      </c>
      <c r="AH58">
        <v>221912</v>
      </c>
    </row>
    <row r="59" spans="1:34" x14ac:dyDescent="0.25">
      <c r="A59" t="s">
        <v>401</v>
      </c>
      <c r="B59" s="103">
        <v>12235</v>
      </c>
      <c r="C59" s="103">
        <v>200330</v>
      </c>
      <c r="E59" t="s">
        <v>448</v>
      </c>
      <c r="G59">
        <v>10077866</v>
      </c>
      <c r="H59">
        <v>19175677</v>
      </c>
      <c r="I59" t="s">
        <v>469</v>
      </c>
      <c r="J59">
        <v>8</v>
      </c>
      <c r="K59">
        <v>22</v>
      </c>
      <c r="L59" s="103">
        <v>-556240</v>
      </c>
      <c r="M59" s="103">
        <v>44804</v>
      </c>
      <c r="N59" s="50">
        <v>44804</v>
      </c>
      <c r="O59" s="50">
        <v>44799</v>
      </c>
      <c r="P59" t="s">
        <v>2195</v>
      </c>
      <c r="Q59" t="s">
        <v>2196</v>
      </c>
      <c r="S59" s="103">
        <v>0</v>
      </c>
      <c r="T59" t="s">
        <v>2197</v>
      </c>
      <c r="X59" s="103"/>
      <c r="Y59" t="s">
        <v>441</v>
      </c>
      <c r="Z59" t="s">
        <v>442</v>
      </c>
      <c r="AA59" t="s">
        <v>750</v>
      </c>
      <c r="AB59" t="s">
        <v>444</v>
      </c>
      <c r="AC59">
        <v>12235.20033</v>
      </c>
      <c r="AD59" s="103">
        <v>227043</v>
      </c>
      <c r="AH59" t="s">
        <v>1067</v>
      </c>
    </row>
    <row r="60" spans="1:34" x14ac:dyDescent="0.25">
      <c r="A60" t="s">
        <v>401</v>
      </c>
      <c r="B60" s="103">
        <v>12235</v>
      </c>
      <c r="C60" s="103">
        <v>200330</v>
      </c>
      <c r="E60" t="s">
        <v>448</v>
      </c>
      <c r="G60">
        <v>10077866</v>
      </c>
      <c r="H60">
        <v>19175677</v>
      </c>
      <c r="I60" t="s">
        <v>469</v>
      </c>
      <c r="J60">
        <v>8</v>
      </c>
      <c r="K60">
        <v>22</v>
      </c>
      <c r="L60" s="103">
        <v>-225000</v>
      </c>
      <c r="M60" s="103">
        <v>44804</v>
      </c>
      <c r="N60" s="50">
        <v>44804</v>
      </c>
      <c r="O60" s="50">
        <v>44799</v>
      </c>
      <c r="P60" t="s">
        <v>2198</v>
      </c>
      <c r="Q60" t="s">
        <v>2196</v>
      </c>
      <c r="S60" s="103">
        <v>0</v>
      </c>
      <c r="T60" t="s">
        <v>2199</v>
      </c>
      <c r="X60" s="103"/>
      <c r="Y60" t="s">
        <v>441</v>
      </c>
      <c r="Z60" t="s">
        <v>442</v>
      </c>
      <c r="AA60" t="s">
        <v>750</v>
      </c>
      <c r="AB60" t="s">
        <v>444</v>
      </c>
      <c r="AC60">
        <v>12235.20033</v>
      </c>
      <c r="AD60" s="103">
        <v>227045</v>
      </c>
      <c r="AH60" t="s">
        <v>1067</v>
      </c>
    </row>
    <row r="61" spans="1:34" x14ac:dyDescent="0.25">
      <c r="A61" t="s">
        <v>401</v>
      </c>
      <c r="B61" s="103">
        <v>12235</v>
      </c>
      <c r="C61" s="103">
        <v>200330</v>
      </c>
      <c r="E61" t="s">
        <v>448</v>
      </c>
      <c r="G61">
        <v>10077866</v>
      </c>
      <c r="H61">
        <v>19175677</v>
      </c>
      <c r="I61" t="s">
        <v>469</v>
      </c>
      <c r="J61">
        <v>8</v>
      </c>
      <c r="K61">
        <v>22</v>
      </c>
      <c r="L61" s="103">
        <v>-50000</v>
      </c>
      <c r="M61" s="103">
        <v>44804</v>
      </c>
      <c r="N61" s="50">
        <v>44804</v>
      </c>
      <c r="O61" s="50">
        <v>44799</v>
      </c>
      <c r="P61" t="s">
        <v>2200</v>
      </c>
      <c r="Q61" t="s">
        <v>2196</v>
      </c>
      <c r="S61" s="103">
        <v>0</v>
      </c>
      <c r="T61" t="s">
        <v>2201</v>
      </c>
      <c r="X61" s="103"/>
      <c r="Y61" t="s">
        <v>441</v>
      </c>
      <c r="Z61" t="s">
        <v>442</v>
      </c>
      <c r="AA61" t="s">
        <v>750</v>
      </c>
      <c r="AB61" t="s">
        <v>444</v>
      </c>
      <c r="AC61">
        <v>12235.20033</v>
      </c>
      <c r="AD61" s="103">
        <v>227047</v>
      </c>
      <c r="AH61" t="s">
        <v>1067</v>
      </c>
    </row>
    <row r="62" spans="1:34" x14ac:dyDescent="0.25">
      <c r="A62" t="s">
        <v>401</v>
      </c>
      <c r="B62" s="103">
        <v>12235</v>
      </c>
      <c r="C62" s="103">
        <v>200330</v>
      </c>
      <c r="E62" t="s">
        <v>448</v>
      </c>
      <c r="G62">
        <v>10077866</v>
      </c>
      <c r="H62">
        <v>19175677</v>
      </c>
      <c r="I62" t="s">
        <v>469</v>
      </c>
      <c r="J62">
        <v>8</v>
      </c>
      <c r="K62">
        <v>22</v>
      </c>
      <c r="L62" s="103">
        <v>-163900</v>
      </c>
      <c r="M62" s="103">
        <v>44804</v>
      </c>
      <c r="N62" s="50">
        <v>44804</v>
      </c>
      <c r="O62" s="50">
        <v>44799</v>
      </c>
      <c r="P62" t="s">
        <v>2202</v>
      </c>
      <c r="Q62" t="s">
        <v>2196</v>
      </c>
      <c r="S62" s="103">
        <v>0</v>
      </c>
      <c r="T62" t="s">
        <v>2203</v>
      </c>
      <c r="X62" s="103"/>
      <c r="Y62" t="s">
        <v>441</v>
      </c>
      <c r="Z62" t="s">
        <v>442</v>
      </c>
      <c r="AA62" t="s">
        <v>750</v>
      </c>
      <c r="AB62" t="s">
        <v>444</v>
      </c>
      <c r="AC62">
        <v>12235.20033</v>
      </c>
      <c r="AD62" s="103">
        <v>227048</v>
      </c>
      <c r="AH62" t="s">
        <v>1067</v>
      </c>
    </row>
    <row r="63" spans="1:34" x14ac:dyDescent="0.25">
      <c r="A63" t="s">
        <v>401</v>
      </c>
      <c r="B63" s="103">
        <v>12235</v>
      </c>
      <c r="C63" s="103">
        <v>200330</v>
      </c>
      <c r="E63" t="s">
        <v>448</v>
      </c>
      <c r="G63">
        <v>10077866</v>
      </c>
      <c r="H63">
        <v>19175677</v>
      </c>
      <c r="I63" t="s">
        <v>469</v>
      </c>
      <c r="J63">
        <v>8</v>
      </c>
      <c r="K63">
        <v>22</v>
      </c>
      <c r="L63" s="103">
        <v>-100160</v>
      </c>
      <c r="M63" s="103">
        <v>44804</v>
      </c>
      <c r="N63" s="50">
        <v>44804</v>
      </c>
      <c r="O63" s="50">
        <v>44799</v>
      </c>
      <c r="P63" t="s">
        <v>2204</v>
      </c>
      <c r="Q63" t="s">
        <v>2196</v>
      </c>
      <c r="S63" s="103">
        <v>0</v>
      </c>
      <c r="T63" t="s">
        <v>2205</v>
      </c>
      <c r="X63" s="103"/>
      <c r="Y63" t="s">
        <v>441</v>
      </c>
      <c r="Z63" t="s">
        <v>442</v>
      </c>
      <c r="AA63" t="s">
        <v>750</v>
      </c>
      <c r="AB63" t="s">
        <v>444</v>
      </c>
      <c r="AC63">
        <v>12235.20033</v>
      </c>
      <c r="AD63" s="103">
        <v>227049</v>
      </c>
      <c r="AH63" t="s">
        <v>1067</v>
      </c>
    </row>
    <row r="64" spans="1:34" x14ac:dyDescent="0.25">
      <c r="A64" t="s">
        <v>401</v>
      </c>
      <c r="B64" s="103">
        <v>12235</v>
      </c>
      <c r="C64" s="103">
        <v>200330</v>
      </c>
      <c r="E64" t="s">
        <v>448</v>
      </c>
      <c r="G64">
        <v>10077866</v>
      </c>
      <c r="H64">
        <v>19175677</v>
      </c>
      <c r="I64" t="s">
        <v>469</v>
      </c>
      <c r="J64">
        <v>8</v>
      </c>
      <c r="K64">
        <v>22</v>
      </c>
      <c r="L64" s="103">
        <v>-251100</v>
      </c>
      <c r="M64" s="103">
        <v>44804</v>
      </c>
      <c r="N64" s="50">
        <v>44804</v>
      </c>
      <c r="O64" s="50">
        <v>44799</v>
      </c>
      <c r="P64" t="s">
        <v>2206</v>
      </c>
      <c r="Q64" t="s">
        <v>2196</v>
      </c>
      <c r="S64" s="103">
        <v>0</v>
      </c>
      <c r="T64" t="s">
        <v>2207</v>
      </c>
      <c r="X64" s="103"/>
      <c r="Y64" t="s">
        <v>441</v>
      </c>
      <c r="Z64" t="s">
        <v>442</v>
      </c>
      <c r="AA64" t="s">
        <v>750</v>
      </c>
      <c r="AB64" t="s">
        <v>444</v>
      </c>
      <c r="AC64">
        <v>12235.20033</v>
      </c>
      <c r="AD64" s="103">
        <v>227050</v>
      </c>
      <c r="AH64" t="s">
        <v>1067</v>
      </c>
    </row>
    <row r="65" spans="1:34" x14ac:dyDescent="0.25">
      <c r="A65" t="s">
        <v>401</v>
      </c>
      <c r="B65" s="103">
        <v>12235</v>
      </c>
      <c r="C65" s="103">
        <v>200330</v>
      </c>
      <c r="E65" t="s">
        <v>448</v>
      </c>
      <c r="G65">
        <v>10077866</v>
      </c>
      <c r="H65">
        <v>19175677</v>
      </c>
      <c r="I65" t="s">
        <v>469</v>
      </c>
      <c r="J65">
        <v>8</v>
      </c>
      <c r="K65">
        <v>22</v>
      </c>
      <c r="L65" s="103">
        <v>-171450</v>
      </c>
      <c r="M65" s="103">
        <v>44804</v>
      </c>
      <c r="N65" s="50">
        <v>44804</v>
      </c>
      <c r="O65" s="50">
        <v>44799</v>
      </c>
      <c r="P65" t="s">
        <v>2208</v>
      </c>
      <c r="Q65" t="s">
        <v>2196</v>
      </c>
      <c r="S65" s="103">
        <v>0</v>
      </c>
      <c r="T65" t="s">
        <v>2209</v>
      </c>
      <c r="X65" s="103"/>
      <c r="Y65" t="s">
        <v>441</v>
      </c>
      <c r="Z65" t="s">
        <v>442</v>
      </c>
      <c r="AA65" t="s">
        <v>750</v>
      </c>
      <c r="AB65" t="s">
        <v>444</v>
      </c>
      <c r="AC65">
        <v>12235.20033</v>
      </c>
      <c r="AD65" s="103">
        <v>227051</v>
      </c>
      <c r="AH65" t="s">
        <v>1067</v>
      </c>
    </row>
    <row r="66" spans="1:34" x14ac:dyDescent="0.25">
      <c r="A66" t="s">
        <v>401</v>
      </c>
      <c r="B66" s="103">
        <v>12255</v>
      </c>
      <c r="C66" s="103">
        <v>200330</v>
      </c>
      <c r="E66" t="s">
        <v>434</v>
      </c>
      <c r="G66">
        <v>10073744</v>
      </c>
      <c r="H66">
        <v>1445471</v>
      </c>
      <c r="I66" t="s">
        <v>435</v>
      </c>
      <c r="J66">
        <v>8</v>
      </c>
      <c r="K66">
        <v>22</v>
      </c>
      <c r="L66" s="103">
        <v>49901.2</v>
      </c>
      <c r="M66" s="103">
        <v>44700</v>
      </c>
      <c r="N66" s="50">
        <v>44790</v>
      </c>
      <c r="O66" s="50">
        <v>44790</v>
      </c>
      <c r="P66" t="s">
        <v>2210</v>
      </c>
      <c r="Q66" t="s">
        <v>2211</v>
      </c>
      <c r="R66" t="s">
        <v>2212</v>
      </c>
      <c r="S66" s="103" t="s">
        <v>2213</v>
      </c>
      <c r="T66" t="s">
        <v>2214</v>
      </c>
      <c r="X66" s="103"/>
      <c r="Y66" t="s">
        <v>441</v>
      </c>
      <c r="Z66" t="s">
        <v>442</v>
      </c>
      <c r="AA66" t="s">
        <v>443</v>
      </c>
      <c r="AB66" t="s">
        <v>444</v>
      </c>
      <c r="AC66">
        <v>12255.20033</v>
      </c>
      <c r="AD66" s="103">
        <v>223895</v>
      </c>
      <c r="AH66" t="s">
        <v>1067</v>
      </c>
    </row>
    <row r="67" spans="1:34" x14ac:dyDescent="0.25">
      <c r="A67" t="s">
        <v>401</v>
      </c>
      <c r="B67" s="103">
        <v>12255</v>
      </c>
      <c r="C67" s="103">
        <v>200330</v>
      </c>
      <c r="E67" t="s">
        <v>434</v>
      </c>
      <c r="F67" t="s">
        <v>434</v>
      </c>
      <c r="G67">
        <v>10074820</v>
      </c>
      <c r="H67">
        <v>1445885</v>
      </c>
      <c r="I67" t="s">
        <v>435</v>
      </c>
      <c r="J67">
        <v>8</v>
      </c>
      <c r="K67">
        <v>22</v>
      </c>
      <c r="L67" s="103">
        <v>-204999.99</v>
      </c>
      <c r="M67" s="103">
        <v>44635</v>
      </c>
      <c r="N67" s="50">
        <v>44792</v>
      </c>
      <c r="O67" s="50">
        <v>44792</v>
      </c>
      <c r="P67" t="s">
        <v>2188</v>
      </c>
      <c r="Q67" t="s">
        <v>2215</v>
      </c>
      <c r="R67" t="s">
        <v>2216</v>
      </c>
      <c r="S67" s="103" t="s">
        <v>2217</v>
      </c>
      <c r="T67" t="s">
        <v>2218</v>
      </c>
      <c r="X67" s="103"/>
      <c r="Y67" t="s">
        <v>441</v>
      </c>
      <c r="Z67" t="s">
        <v>442</v>
      </c>
      <c r="AA67" t="s">
        <v>443</v>
      </c>
      <c r="AB67" t="s">
        <v>444</v>
      </c>
      <c r="AC67">
        <v>12255.20033</v>
      </c>
      <c r="AD67" s="103">
        <v>221756</v>
      </c>
      <c r="AH67">
        <v>221756</v>
      </c>
    </row>
    <row r="68" spans="1:34" x14ac:dyDescent="0.25">
      <c r="A68" t="s">
        <v>401</v>
      </c>
      <c r="B68" s="103">
        <v>12255</v>
      </c>
      <c r="C68" s="103">
        <v>200330</v>
      </c>
      <c r="E68" t="s">
        <v>434</v>
      </c>
      <c r="F68" t="s">
        <v>434</v>
      </c>
      <c r="G68">
        <v>10074820</v>
      </c>
      <c r="H68">
        <v>1445885</v>
      </c>
      <c r="I68" t="s">
        <v>435</v>
      </c>
      <c r="J68">
        <v>8</v>
      </c>
      <c r="K68">
        <v>22</v>
      </c>
      <c r="L68" s="103">
        <v>205000</v>
      </c>
      <c r="M68" s="103">
        <v>44635</v>
      </c>
      <c r="N68" s="50">
        <v>44792</v>
      </c>
      <c r="O68" s="50">
        <v>44792</v>
      </c>
      <c r="P68" t="s">
        <v>2219</v>
      </c>
      <c r="Q68" t="s">
        <v>2215</v>
      </c>
      <c r="R68" t="s">
        <v>2216</v>
      </c>
      <c r="S68" s="103" t="s">
        <v>2217</v>
      </c>
      <c r="T68" t="s">
        <v>2218</v>
      </c>
      <c r="X68" s="103"/>
      <c r="Y68" t="s">
        <v>441</v>
      </c>
      <c r="Z68" t="s">
        <v>442</v>
      </c>
      <c r="AA68" t="s">
        <v>443</v>
      </c>
      <c r="AB68" t="s">
        <v>444</v>
      </c>
      <c r="AC68">
        <v>12255.20033</v>
      </c>
      <c r="AD68" s="103">
        <v>221756</v>
      </c>
      <c r="AH68">
        <v>221756</v>
      </c>
    </row>
    <row r="69" spans="1:34" x14ac:dyDescent="0.25">
      <c r="A69" t="s">
        <v>401</v>
      </c>
      <c r="B69" s="103">
        <v>12255</v>
      </c>
      <c r="C69" s="103">
        <v>200330</v>
      </c>
      <c r="E69" t="s">
        <v>448</v>
      </c>
      <c r="G69">
        <v>10075268</v>
      </c>
      <c r="H69">
        <v>19129558</v>
      </c>
      <c r="I69" t="s">
        <v>469</v>
      </c>
      <c r="J69">
        <v>8</v>
      </c>
      <c r="K69">
        <v>22</v>
      </c>
      <c r="L69" s="103">
        <v>16666.66</v>
      </c>
      <c r="M69" s="103">
        <v>44795</v>
      </c>
      <c r="N69" s="50">
        <v>44795</v>
      </c>
      <c r="O69" s="50">
        <v>44795</v>
      </c>
      <c r="Q69" t="s">
        <v>2081</v>
      </c>
      <c r="S69" s="103">
        <v>0</v>
      </c>
      <c r="T69" t="s">
        <v>2220</v>
      </c>
      <c r="X69" s="103"/>
      <c r="Y69" t="s">
        <v>441</v>
      </c>
      <c r="Z69" t="s">
        <v>442</v>
      </c>
      <c r="AA69" t="s">
        <v>923</v>
      </c>
      <c r="AB69" t="s">
        <v>774</v>
      </c>
      <c r="AC69">
        <v>12255.20033</v>
      </c>
      <c r="AD69" s="103">
        <v>192557</v>
      </c>
      <c r="AH69">
        <v>192557</v>
      </c>
    </row>
    <row r="70" spans="1:34" x14ac:dyDescent="0.25">
      <c r="A70" t="s">
        <v>401</v>
      </c>
      <c r="B70" s="103">
        <v>12255</v>
      </c>
      <c r="C70" s="103">
        <v>200330</v>
      </c>
      <c r="E70" t="s">
        <v>448</v>
      </c>
      <c r="G70">
        <v>10075268</v>
      </c>
      <c r="H70">
        <v>19129558</v>
      </c>
      <c r="I70" t="s">
        <v>469</v>
      </c>
      <c r="J70">
        <v>8</v>
      </c>
      <c r="K70">
        <v>22</v>
      </c>
      <c r="L70" s="103">
        <v>50000</v>
      </c>
      <c r="M70" s="103">
        <v>44795</v>
      </c>
      <c r="N70" s="50">
        <v>44795</v>
      </c>
      <c r="O70" s="50">
        <v>44795</v>
      </c>
      <c r="Q70" t="s">
        <v>2081</v>
      </c>
      <c r="S70" s="103">
        <v>0</v>
      </c>
      <c r="T70" t="s">
        <v>2221</v>
      </c>
      <c r="X70" s="103"/>
      <c r="Y70" t="s">
        <v>441</v>
      </c>
      <c r="Z70" t="s">
        <v>442</v>
      </c>
      <c r="AA70" t="s">
        <v>923</v>
      </c>
      <c r="AB70" t="s">
        <v>774</v>
      </c>
      <c r="AC70">
        <v>12255.20033</v>
      </c>
      <c r="AD70" s="103">
        <v>196871</v>
      </c>
      <c r="AH70">
        <v>196871</v>
      </c>
    </row>
    <row r="71" spans="1:34" x14ac:dyDescent="0.25">
      <c r="A71" t="s">
        <v>401</v>
      </c>
      <c r="B71" s="103">
        <v>12255</v>
      </c>
      <c r="C71" s="103">
        <v>200330</v>
      </c>
      <c r="E71" t="s">
        <v>448</v>
      </c>
      <c r="G71">
        <v>10075268</v>
      </c>
      <c r="H71">
        <v>19129558</v>
      </c>
      <c r="I71" t="s">
        <v>469</v>
      </c>
      <c r="J71">
        <v>8</v>
      </c>
      <c r="K71">
        <v>22</v>
      </c>
      <c r="L71" s="103">
        <v>41240</v>
      </c>
      <c r="M71" s="103">
        <v>44795</v>
      </c>
      <c r="N71" s="50">
        <v>44795</v>
      </c>
      <c r="O71" s="50">
        <v>44795</v>
      </c>
      <c r="Q71" t="s">
        <v>2081</v>
      </c>
      <c r="S71" s="103">
        <v>0</v>
      </c>
      <c r="T71" t="s">
        <v>2222</v>
      </c>
      <c r="X71" s="103"/>
      <c r="Y71" t="s">
        <v>441</v>
      </c>
      <c r="Z71" t="s">
        <v>442</v>
      </c>
      <c r="AA71" t="s">
        <v>923</v>
      </c>
      <c r="AB71" t="s">
        <v>774</v>
      </c>
      <c r="AC71">
        <v>12255.20033</v>
      </c>
      <c r="AD71" s="103">
        <v>211698</v>
      </c>
      <c r="AH71">
        <v>211698</v>
      </c>
    </row>
    <row r="72" spans="1:34" x14ac:dyDescent="0.25">
      <c r="A72" t="s">
        <v>401</v>
      </c>
      <c r="B72" s="103">
        <v>12255</v>
      </c>
      <c r="C72" s="103">
        <v>200330</v>
      </c>
      <c r="E72" t="s">
        <v>448</v>
      </c>
      <c r="G72">
        <v>10075268</v>
      </c>
      <c r="H72">
        <v>19129558</v>
      </c>
      <c r="I72" t="s">
        <v>469</v>
      </c>
      <c r="J72">
        <v>8</v>
      </c>
      <c r="K72">
        <v>22</v>
      </c>
      <c r="L72" s="103">
        <v>100000</v>
      </c>
      <c r="M72" s="103">
        <v>44795</v>
      </c>
      <c r="N72" s="50">
        <v>44795</v>
      </c>
      <c r="O72" s="50">
        <v>44795</v>
      </c>
      <c r="Q72" t="s">
        <v>2081</v>
      </c>
      <c r="S72" s="103">
        <v>0</v>
      </c>
      <c r="T72" t="s">
        <v>2223</v>
      </c>
      <c r="X72" s="103"/>
      <c r="Y72" t="s">
        <v>441</v>
      </c>
      <c r="Z72" t="s">
        <v>442</v>
      </c>
      <c r="AA72" t="s">
        <v>923</v>
      </c>
      <c r="AB72" t="s">
        <v>774</v>
      </c>
      <c r="AC72">
        <v>12255.20033</v>
      </c>
      <c r="AD72" s="103">
        <v>214680</v>
      </c>
      <c r="AH72">
        <v>214680</v>
      </c>
    </row>
    <row r="73" spans="1:34" x14ac:dyDescent="0.25">
      <c r="A73" t="s">
        <v>401</v>
      </c>
      <c r="B73" s="103">
        <v>12255</v>
      </c>
      <c r="C73" s="103">
        <v>200330</v>
      </c>
      <c r="E73" t="s">
        <v>434</v>
      </c>
      <c r="F73" t="s">
        <v>434</v>
      </c>
      <c r="G73">
        <v>10074820</v>
      </c>
      <c r="H73">
        <v>1445885</v>
      </c>
      <c r="I73" t="s">
        <v>435</v>
      </c>
      <c r="J73">
        <v>8</v>
      </c>
      <c r="K73">
        <v>22</v>
      </c>
      <c r="L73" s="103">
        <v>204999.99</v>
      </c>
      <c r="M73" s="103">
        <v>44635</v>
      </c>
      <c r="N73" s="50">
        <v>44798</v>
      </c>
      <c r="O73" s="50">
        <v>44792</v>
      </c>
      <c r="P73" t="s">
        <v>2188</v>
      </c>
      <c r="Q73" t="s">
        <v>2215</v>
      </c>
      <c r="R73" t="s">
        <v>2216</v>
      </c>
      <c r="S73" s="103" t="s">
        <v>2217</v>
      </c>
      <c r="T73" t="s">
        <v>2218</v>
      </c>
      <c r="X73" s="103"/>
      <c r="Y73" t="s">
        <v>441</v>
      </c>
      <c r="Z73" t="s">
        <v>442</v>
      </c>
      <c r="AA73" t="s">
        <v>443</v>
      </c>
      <c r="AB73" t="s">
        <v>2224</v>
      </c>
      <c r="AC73">
        <v>12255.20033</v>
      </c>
      <c r="AD73" s="103">
        <v>221756</v>
      </c>
      <c r="AH73">
        <v>221756</v>
      </c>
    </row>
    <row r="74" spans="1:34" x14ac:dyDescent="0.25">
      <c r="A74" t="s">
        <v>401</v>
      </c>
      <c r="B74" s="103">
        <v>12255</v>
      </c>
      <c r="C74" s="103">
        <v>200330</v>
      </c>
      <c r="E74" t="s">
        <v>434</v>
      </c>
      <c r="F74" t="s">
        <v>434</v>
      </c>
      <c r="G74">
        <v>10074820</v>
      </c>
      <c r="H74">
        <v>1445885</v>
      </c>
      <c r="I74" t="s">
        <v>435</v>
      </c>
      <c r="J74">
        <v>8</v>
      </c>
      <c r="K74">
        <v>22</v>
      </c>
      <c r="L74" s="103">
        <v>-205000</v>
      </c>
      <c r="M74" s="103">
        <v>44635</v>
      </c>
      <c r="N74" s="50">
        <v>44798</v>
      </c>
      <c r="O74" s="50">
        <v>44792</v>
      </c>
      <c r="P74" t="s">
        <v>2219</v>
      </c>
      <c r="Q74" t="s">
        <v>2215</v>
      </c>
      <c r="R74" t="s">
        <v>2216</v>
      </c>
      <c r="S74" s="103" t="s">
        <v>2217</v>
      </c>
      <c r="T74" t="s">
        <v>2218</v>
      </c>
      <c r="X74" s="103"/>
      <c r="Y74" t="s">
        <v>441</v>
      </c>
      <c r="Z74" t="s">
        <v>442</v>
      </c>
      <c r="AA74" t="s">
        <v>443</v>
      </c>
      <c r="AB74" t="s">
        <v>2224</v>
      </c>
      <c r="AC74">
        <v>12255.20033</v>
      </c>
      <c r="AD74" s="103">
        <v>221756</v>
      </c>
      <c r="AH74">
        <v>221756</v>
      </c>
    </row>
    <row r="75" spans="1:34" x14ac:dyDescent="0.25">
      <c r="A75" t="s">
        <v>401</v>
      </c>
      <c r="B75" s="103">
        <v>12255</v>
      </c>
      <c r="C75" s="103">
        <v>200330</v>
      </c>
      <c r="E75" t="s">
        <v>448</v>
      </c>
      <c r="G75">
        <v>10077866</v>
      </c>
      <c r="H75">
        <v>19175677</v>
      </c>
      <c r="I75" t="s">
        <v>469</v>
      </c>
      <c r="J75">
        <v>8</v>
      </c>
      <c r="K75">
        <v>22</v>
      </c>
      <c r="L75" s="103">
        <v>-250000</v>
      </c>
      <c r="M75" s="103">
        <v>44804</v>
      </c>
      <c r="N75" s="50">
        <v>44804</v>
      </c>
      <c r="O75" s="50">
        <v>44799</v>
      </c>
      <c r="P75" t="s">
        <v>2225</v>
      </c>
      <c r="Q75" t="s">
        <v>2196</v>
      </c>
      <c r="S75" s="103">
        <v>0</v>
      </c>
      <c r="T75" t="s">
        <v>2226</v>
      </c>
      <c r="X75" s="103"/>
      <c r="Y75" t="s">
        <v>441</v>
      </c>
      <c r="Z75" t="s">
        <v>442</v>
      </c>
      <c r="AA75" t="s">
        <v>750</v>
      </c>
      <c r="AB75" t="s">
        <v>444</v>
      </c>
      <c r="AC75">
        <v>12255.20033</v>
      </c>
      <c r="AD75" s="103">
        <v>227052</v>
      </c>
      <c r="AH75" t="s">
        <v>1067</v>
      </c>
    </row>
    <row r="76" spans="1:34" x14ac:dyDescent="0.25">
      <c r="A76" t="s">
        <v>401</v>
      </c>
      <c r="B76" s="103">
        <v>12255</v>
      </c>
      <c r="C76" s="103">
        <v>200330</v>
      </c>
      <c r="E76" t="s">
        <v>448</v>
      </c>
      <c r="G76">
        <v>10077866</v>
      </c>
      <c r="H76">
        <v>19175677</v>
      </c>
      <c r="I76" t="s">
        <v>469</v>
      </c>
      <c r="J76">
        <v>8</v>
      </c>
      <c r="K76">
        <v>22</v>
      </c>
      <c r="L76" s="103">
        <v>-35940</v>
      </c>
      <c r="M76" s="103">
        <v>44804</v>
      </c>
      <c r="N76" s="50">
        <v>44804</v>
      </c>
      <c r="O76" s="50">
        <v>44799</v>
      </c>
      <c r="P76" t="s">
        <v>2227</v>
      </c>
      <c r="Q76" t="s">
        <v>2196</v>
      </c>
      <c r="S76" s="103">
        <v>0</v>
      </c>
      <c r="T76" t="s">
        <v>2228</v>
      </c>
      <c r="X76" s="103"/>
      <c r="Y76" t="s">
        <v>441</v>
      </c>
      <c r="Z76" t="s">
        <v>442</v>
      </c>
      <c r="AA76" t="s">
        <v>750</v>
      </c>
      <c r="AB76" t="s">
        <v>444</v>
      </c>
      <c r="AC76">
        <v>12255.20033</v>
      </c>
      <c r="AD76" s="103">
        <v>227053</v>
      </c>
      <c r="AH76" t="s">
        <v>1067</v>
      </c>
    </row>
    <row r="77" spans="1:34" x14ac:dyDescent="0.25">
      <c r="A77" t="s">
        <v>401</v>
      </c>
      <c r="B77" s="103">
        <v>12255</v>
      </c>
      <c r="C77" s="103">
        <v>200330</v>
      </c>
      <c r="E77" t="s">
        <v>448</v>
      </c>
      <c r="G77">
        <v>10077866</v>
      </c>
      <c r="H77">
        <v>19175677</v>
      </c>
      <c r="I77" t="s">
        <v>469</v>
      </c>
      <c r="J77">
        <v>8</v>
      </c>
      <c r="K77">
        <v>22</v>
      </c>
      <c r="L77" s="103">
        <v>-99000</v>
      </c>
      <c r="M77" s="103">
        <v>44804</v>
      </c>
      <c r="N77" s="50">
        <v>44804</v>
      </c>
      <c r="O77" s="50">
        <v>44799</v>
      </c>
      <c r="P77" t="s">
        <v>2229</v>
      </c>
      <c r="Q77" t="s">
        <v>2196</v>
      </c>
      <c r="S77" s="103">
        <v>0</v>
      </c>
      <c r="T77" t="s">
        <v>2230</v>
      </c>
      <c r="X77" s="103"/>
      <c r="Y77" t="s">
        <v>441</v>
      </c>
      <c r="Z77" t="s">
        <v>442</v>
      </c>
      <c r="AA77" t="s">
        <v>750</v>
      </c>
      <c r="AB77" t="s">
        <v>444</v>
      </c>
      <c r="AC77">
        <v>12255.20033</v>
      </c>
      <c r="AD77" s="103">
        <v>227054</v>
      </c>
      <c r="AH77" t="s">
        <v>1067</v>
      </c>
    </row>
    <row r="78" spans="1:34" x14ac:dyDescent="0.25">
      <c r="A78" t="s">
        <v>401</v>
      </c>
      <c r="B78" s="103">
        <v>12267</v>
      </c>
      <c r="C78" s="103">
        <v>200330</v>
      </c>
      <c r="E78" t="s">
        <v>448</v>
      </c>
      <c r="G78">
        <v>10075356</v>
      </c>
      <c r="H78">
        <v>19129626</v>
      </c>
      <c r="I78" t="s">
        <v>469</v>
      </c>
      <c r="J78">
        <v>8</v>
      </c>
      <c r="K78">
        <v>22</v>
      </c>
      <c r="L78" s="103">
        <v>203919.42</v>
      </c>
      <c r="M78" s="103">
        <v>44774</v>
      </c>
      <c r="N78" s="50">
        <v>44774</v>
      </c>
      <c r="O78" s="50">
        <v>44795</v>
      </c>
      <c r="P78" t="s">
        <v>182</v>
      </c>
      <c r="Q78" t="s">
        <v>2081</v>
      </c>
      <c r="S78" s="103">
        <v>0</v>
      </c>
      <c r="T78" t="s">
        <v>2231</v>
      </c>
      <c r="X78" s="103"/>
      <c r="Y78" t="s">
        <v>441</v>
      </c>
      <c r="Z78" t="s">
        <v>442</v>
      </c>
      <c r="AA78" t="s">
        <v>2079</v>
      </c>
      <c r="AB78" t="s">
        <v>444</v>
      </c>
      <c r="AC78">
        <v>12267.20033</v>
      </c>
      <c r="AD78" s="103">
        <v>221128</v>
      </c>
      <c r="AH78">
        <v>221128</v>
      </c>
    </row>
    <row r="79" spans="1:34" x14ac:dyDescent="0.25">
      <c r="A79" t="s">
        <v>401</v>
      </c>
      <c r="B79" s="103">
        <v>12267</v>
      </c>
      <c r="C79" s="103">
        <v>200330</v>
      </c>
      <c r="E79" t="s">
        <v>448</v>
      </c>
      <c r="G79">
        <v>10075356</v>
      </c>
      <c r="H79">
        <v>19129626</v>
      </c>
      <c r="I79" t="s">
        <v>469</v>
      </c>
      <c r="J79">
        <v>8</v>
      </c>
      <c r="K79">
        <v>22</v>
      </c>
      <c r="L79" s="103">
        <v>208875</v>
      </c>
      <c r="M79" s="103">
        <v>44774</v>
      </c>
      <c r="N79" s="50">
        <v>44774</v>
      </c>
      <c r="O79" s="50">
        <v>44795</v>
      </c>
      <c r="P79" t="s">
        <v>794</v>
      </c>
      <c r="Q79" t="s">
        <v>2081</v>
      </c>
      <c r="S79" s="103">
        <v>0</v>
      </c>
      <c r="T79" t="s">
        <v>796</v>
      </c>
      <c r="X79" s="103"/>
      <c r="Y79" t="s">
        <v>441</v>
      </c>
      <c r="Z79" t="s">
        <v>442</v>
      </c>
      <c r="AA79" t="s">
        <v>2079</v>
      </c>
      <c r="AB79" t="s">
        <v>444</v>
      </c>
      <c r="AC79">
        <v>12267.20033</v>
      </c>
      <c r="AD79" s="103">
        <v>221210</v>
      </c>
      <c r="AH79">
        <v>221210</v>
      </c>
    </row>
    <row r="80" spans="1:34" x14ac:dyDescent="0.25">
      <c r="A80" t="s">
        <v>401</v>
      </c>
      <c r="B80" s="103">
        <v>12267</v>
      </c>
      <c r="C80" s="103">
        <v>200330</v>
      </c>
      <c r="E80" t="s">
        <v>448</v>
      </c>
      <c r="G80">
        <v>10077866</v>
      </c>
      <c r="H80">
        <v>19175677</v>
      </c>
      <c r="I80" t="s">
        <v>469</v>
      </c>
      <c r="J80">
        <v>8</v>
      </c>
      <c r="K80">
        <v>22</v>
      </c>
      <c r="L80" s="103">
        <v>-2291782</v>
      </c>
      <c r="M80" s="103">
        <v>44804</v>
      </c>
      <c r="N80" s="50">
        <v>44804</v>
      </c>
      <c r="O80" s="50">
        <v>44799</v>
      </c>
      <c r="P80" t="s">
        <v>2232</v>
      </c>
      <c r="Q80" t="s">
        <v>2196</v>
      </c>
      <c r="S80" s="103">
        <v>0</v>
      </c>
      <c r="T80" t="s">
        <v>2233</v>
      </c>
      <c r="X80" s="103"/>
      <c r="Y80" t="s">
        <v>441</v>
      </c>
      <c r="Z80" t="s">
        <v>442</v>
      </c>
      <c r="AA80" t="s">
        <v>750</v>
      </c>
      <c r="AB80" t="s">
        <v>444</v>
      </c>
      <c r="AC80">
        <v>12267.20033</v>
      </c>
      <c r="AD80" s="103">
        <v>227058</v>
      </c>
      <c r="AH80" t="s">
        <v>1067</v>
      </c>
    </row>
    <row r="81" spans="1:34" x14ac:dyDescent="0.25">
      <c r="A81" t="s">
        <v>401</v>
      </c>
      <c r="B81" s="103">
        <v>12267</v>
      </c>
      <c r="C81" s="103">
        <v>200330</v>
      </c>
      <c r="E81" t="s">
        <v>448</v>
      </c>
      <c r="G81">
        <v>10077866</v>
      </c>
      <c r="H81">
        <v>19175677</v>
      </c>
      <c r="I81" t="s">
        <v>469</v>
      </c>
      <c r="J81">
        <v>8</v>
      </c>
      <c r="K81">
        <v>22</v>
      </c>
      <c r="L81" s="103">
        <v>-138550</v>
      </c>
      <c r="M81" s="103">
        <v>44804</v>
      </c>
      <c r="N81" s="50">
        <v>44804</v>
      </c>
      <c r="O81" s="50">
        <v>44799</v>
      </c>
      <c r="P81" t="s">
        <v>2234</v>
      </c>
      <c r="Q81" t="s">
        <v>2196</v>
      </c>
      <c r="S81" s="103">
        <v>0</v>
      </c>
      <c r="T81" t="s">
        <v>2235</v>
      </c>
      <c r="X81" s="103"/>
      <c r="Y81" t="s">
        <v>441</v>
      </c>
      <c r="Z81" t="s">
        <v>442</v>
      </c>
      <c r="AA81" t="s">
        <v>750</v>
      </c>
      <c r="AB81" t="s">
        <v>444</v>
      </c>
      <c r="AC81">
        <v>12267.20033</v>
      </c>
      <c r="AD81" s="103">
        <v>227059</v>
      </c>
      <c r="AH81" t="s">
        <v>1067</v>
      </c>
    </row>
    <row r="82" spans="1:34" x14ac:dyDescent="0.25">
      <c r="A82" t="s">
        <v>401</v>
      </c>
      <c r="B82" s="103">
        <v>12267</v>
      </c>
      <c r="C82" s="103">
        <v>200330</v>
      </c>
      <c r="E82" t="s">
        <v>448</v>
      </c>
      <c r="G82">
        <v>10077866</v>
      </c>
      <c r="H82">
        <v>19175677</v>
      </c>
      <c r="I82" t="s">
        <v>469</v>
      </c>
      <c r="J82">
        <v>8</v>
      </c>
      <c r="K82">
        <v>22</v>
      </c>
      <c r="L82" s="103">
        <v>-623400</v>
      </c>
      <c r="M82" s="103">
        <v>44804</v>
      </c>
      <c r="N82" s="50">
        <v>44804</v>
      </c>
      <c r="O82" s="50">
        <v>44799</v>
      </c>
      <c r="P82" t="s">
        <v>2236</v>
      </c>
      <c r="Q82" t="s">
        <v>2196</v>
      </c>
      <c r="S82" s="103">
        <v>0</v>
      </c>
      <c r="T82" t="s">
        <v>2237</v>
      </c>
      <c r="X82" s="103"/>
      <c r="Y82" t="s">
        <v>441</v>
      </c>
      <c r="Z82" t="s">
        <v>442</v>
      </c>
      <c r="AA82" t="s">
        <v>750</v>
      </c>
      <c r="AB82" t="s">
        <v>444</v>
      </c>
      <c r="AC82">
        <v>12267.20033</v>
      </c>
      <c r="AD82" s="103">
        <v>227060</v>
      </c>
      <c r="AH82" t="s">
        <v>1067</v>
      </c>
    </row>
    <row r="83" spans="1:34" x14ac:dyDescent="0.25">
      <c r="A83" t="s">
        <v>401</v>
      </c>
      <c r="B83" s="103">
        <v>12268</v>
      </c>
      <c r="C83" s="103">
        <v>200330</v>
      </c>
      <c r="E83" t="s">
        <v>448</v>
      </c>
      <c r="G83">
        <v>10069684</v>
      </c>
      <c r="H83">
        <v>19125678</v>
      </c>
      <c r="I83" t="s">
        <v>469</v>
      </c>
      <c r="J83">
        <v>8</v>
      </c>
      <c r="K83">
        <v>22</v>
      </c>
      <c r="L83" s="103">
        <v>-18040</v>
      </c>
      <c r="M83" s="103">
        <v>44781</v>
      </c>
      <c r="N83" s="50">
        <v>44781</v>
      </c>
      <c r="O83" s="50">
        <v>44781</v>
      </c>
      <c r="P83" t="s">
        <v>2238</v>
      </c>
      <c r="Q83" t="s">
        <v>2238</v>
      </c>
      <c r="S83" s="103">
        <v>0</v>
      </c>
      <c r="T83" t="s">
        <v>2239</v>
      </c>
      <c r="X83" s="103"/>
      <c r="Y83" t="s">
        <v>441</v>
      </c>
      <c r="Z83" t="s">
        <v>442</v>
      </c>
      <c r="AA83" t="s">
        <v>2079</v>
      </c>
      <c r="AB83" t="s">
        <v>444</v>
      </c>
      <c r="AC83">
        <v>12268.20033</v>
      </c>
      <c r="AD83" s="103">
        <v>221873</v>
      </c>
      <c r="AH83" t="s">
        <v>1067</v>
      </c>
    </row>
    <row r="84" spans="1:34" x14ac:dyDescent="0.25">
      <c r="A84" t="s">
        <v>401</v>
      </c>
      <c r="B84" s="103">
        <v>12268</v>
      </c>
      <c r="C84" s="103">
        <v>200330</v>
      </c>
      <c r="E84" t="s">
        <v>434</v>
      </c>
      <c r="G84">
        <v>10073653</v>
      </c>
      <c r="H84">
        <v>1445379</v>
      </c>
      <c r="I84" t="s">
        <v>435</v>
      </c>
      <c r="J84">
        <v>8</v>
      </c>
      <c r="K84">
        <v>22</v>
      </c>
      <c r="L84" s="103">
        <v>18040</v>
      </c>
      <c r="M84" s="103">
        <v>44719</v>
      </c>
      <c r="N84" s="50">
        <v>44790</v>
      </c>
      <c r="O84" s="50">
        <v>44790</v>
      </c>
      <c r="P84" t="s">
        <v>2240</v>
      </c>
      <c r="Q84" t="s">
        <v>2241</v>
      </c>
      <c r="R84" t="s">
        <v>2242</v>
      </c>
      <c r="S84" s="103" t="s">
        <v>2243</v>
      </c>
      <c r="T84" t="s">
        <v>2239</v>
      </c>
      <c r="X84" s="103"/>
      <c r="Y84" t="s">
        <v>441</v>
      </c>
      <c r="Z84" t="s">
        <v>442</v>
      </c>
      <c r="AA84" t="s">
        <v>443</v>
      </c>
      <c r="AB84" t="s">
        <v>444</v>
      </c>
      <c r="AC84">
        <v>12268.20033</v>
      </c>
      <c r="AD84" s="103">
        <v>221873</v>
      </c>
      <c r="AH84" t="s">
        <v>1067</v>
      </c>
    </row>
    <row r="85" spans="1:34" x14ac:dyDescent="0.25">
      <c r="A85" t="s">
        <v>401</v>
      </c>
      <c r="B85" s="103">
        <v>12286</v>
      </c>
      <c r="C85" s="103">
        <v>200330</v>
      </c>
      <c r="E85" t="s">
        <v>448</v>
      </c>
      <c r="G85">
        <v>10077866</v>
      </c>
      <c r="H85">
        <v>19175677</v>
      </c>
      <c r="I85" t="s">
        <v>469</v>
      </c>
      <c r="J85">
        <v>8</v>
      </c>
      <c r="K85">
        <v>22</v>
      </c>
      <c r="L85" s="103">
        <v>-210000</v>
      </c>
      <c r="M85" s="103">
        <v>44804</v>
      </c>
      <c r="N85" s="50">
        <v>44804</v>
      </c>
      <c r="O85" s="50">
        <v>44799</v>
      </c>
      <c r="P85" t="s">
        <v>2244</v>
      </c>
      <c r="Q85" t="s">
        <v>2196</v>
      </c>
      <c r="S85" s="103">
        <v>0</v>
      </c>
      <c r="T85" t="s">
        <v>2245</v>
      </c>
      <c r="X85" s="103"/>
      <c r="Y85" t="s">
        <v>441</v>
      </c>
      <c r="Z85" t="s">
        <v>442</v>
      </c>
      <c r="AA85" t="s">
        <v>750</v>
      </c>
      <c r="AB85" t="s">
        <v>444</v>
      </c>
      <c r="AC85">
        <v>12286.20033</v>
      </c>
      <c r="AD85" s="103">
        <v>227064</v>
      </c>
      <c r="AH85" t="s">
        <v>1067</v>
      </c>
    </row>
    <row r="86" spans="1:34" x14ac:dyDescent="0.25">
      <c r="A86" t="s">
        <v>401</v>
      </c>
      <c r="B86" s="103">
        <v>12293</v>
      </c>
      <c r="C86" s="103">
        <v>200330</v>
      </c>
      <c r="E86" t="s">
        <v>448</v>
      </c>
      <c r="G86">
        <v>10074317</v>
      </c>
      <c r="H86">
        <v>19129421</v>
      </c>
      <c r="I86" t="s">
        <v>469</v>
      </c>
      <c r="J86">
        <v>8</v>
      </c>
      <c r="K86">
        <v>22</v>
      </c>
      <c r="L86" s="103">
        <v>99056.1</v>
      </c>
      <c r="M86" s="103">
        <v>44804</v>
      </c>
      <c r="N86" s="50">
        <v>44804</v>
      </c>
      <c r="O86" s="50">
        <v>44791</v>
      </c>
      <c r="P86" t="s">
        <v>2246</v>
      </c>
      <c r="Q86" t="s">
        <v>2247</v>
      </c>
      <c r="S86" s="103">
        <v>0</v>
      </c>
      <c r="T86" t="s">
        <v>2248</v>
      </c>
      <c r="X86" s="103"/>
      <c r="Y86" t="s">
        <v>441</v>
      </c>
      <c r="Z86" t="s">
        <v>442</v>
      </c>
      <c r="AA86" t="s">
        <v>682</v>
      </c>
      <c r="AB86" t="s">
        <v>444</v>
      </c>
      <c r="AC86">
        <v>12293.20033</v>
      </c>
      <c r="AD86" s="103">
        <v>214744</v>
      </c>
      <c r="AH86">
        <v>214744</v>
      </c>
    </row>
    <row r="87" spans="1:34" x14ac:dyDescent="0.25">
      <c r="A87" t="s">
        <v>401</v>
      </c>
      <c r="B87" s="103">
        <v>12293</v>
      </c>
      <c r="C87" s="103">
        <v>200330</v>
      </c>
      <c r="E87" t="s">
        <v>448</v>
      </c>
      <c r="G87">
        <v>10074317</v>
      </c>
      <c r="H87">
        <v>19129421</v>
      </c>
      <c r="I87" t="s">
        <v>469</v>
      </c>
      <c r="J87">
        <v>8</v>
      </c>
      <c r="K87">
        <v>22</v>
      </c>
      <c r="L87" s="103">
        <v>12966</v>
      </c>
      <c r="M87" s="103">
        <v>44804</v>
      </c>
      <c r="N87" s="50">
        <v>44804</v>
      </c>
      <c r="O87" s="50">
        <v>44791</v>
      </c>
      <c r="P87" t="s">
        <v>2249</v>
      </c>
      <c r="Q87" t="s">
        <v>2247</v>
      </c>
      <c r="S87" s="103">
        <v>0</v>
      </c>
      <c r="T87" t="s">
        <v>2250</v>
      </c>
      <c r="X87" s="103"/>
      <c r="Y87" t="s">
        <v>441</v>
      </c>
      <c r="Z87" t="s">
        <v>442</v>
      </c>
      <c r="AA87" t="s">
        <v>682</v>
      </c>
      <c r="AB87" t="s">
        <v>444</v>
      </c>
      <c r="AC87">
        <v>12293.20033</v>
      </c>
      <c r="AD87" s="103">
        <v>219739</v>
      </c>
      <c r="AH87">
        <v>219739</v>
      </c>
    </row>
    <row r="88" spans="1:34" x14ac:dyDescent="0.25">
      <c r="A88" t="s">
        <v>401</v>
      </c>
      <c r="B88" s="103">
        <v>12293</v>
      </c>
      <c r="C88" s="103">
        <v>200330</v>
      </c>
      <c r="E88" t="s">
        <v>448</v>
      </c>
      <c r="G88">
        <v>10077866</v>
      </c>
      <c r="H88">
        <v>19175677</v>
      </c>
      <c r="I88" t="s">
        <v>469</v>
      </c>
      <c r="J88">
        <v>8</v>
      </c>
      <c r="K88">
        <v>22</v>
      </c>
      <c r="L88" s="103">
        <v>-250000</v>
      </c>
      <c r="M88" s="103">
        <v>44804</v>
      </c>
      <c r="N88" s="50">
        <v>44804</v>
      </c>
      <c r="O88" s="50">
        <v>44799</v>
      </c>
      <c r="P88" t="s">
        <v>2251</v>
      </c>
      <c r="Q88" t="s">
        <v>2196</v>
      </c>
      <c r="S88" s="103">
        <v>0</v>
      </c>
      <c r="T88" t="s">
        <v>2252</v>
      </c>
      <c r="X88" s="103"/>
      <c r="Y88" t="s">
        <v>441</v>
      </c>
      <c r="Z88" t="s">
        <v>442</v>
      </c>
      <c r="AA88" t="s">
        <v>750</v>
      </c>
      <c r="AB88" t="s">
        <v>444</v>
      </c>
      <c r="AC88">
        <v>12293.20033</v>
      </c>
      <c r="AD88" s="103">
        <v>227073</v>
      </c>
      <c r="AH88" t="s">
        <v>1067</v>
      </c>
    </row>
    <row r="89" spans="1:34" x14ac:dyDescent="0.25">
      <c r="A89" t="s">
        <v>401</v>
      </c>
      <c r="B89" s="103">
        <v>12293</v>
      </c>
      <c r="C89" s="103">
        <v>200330</v>
      </c>
      <c r="E89" t="s">
        <v>448</v>
      </c>
      <c r="G89">
        <v>10077866</v>
      </c>
      <c r="H89">
        <v>19175677</v>
      </c>
      <c r="I89" t="s">
        <v>469</v>
      </c>
      <c r="J89">
        <v>8</v>
      </c>
      <c r="K89">
        <v>22</v>
      </c>
      <c r="L89" s="103">
        <v>-71825</v>
      </c>
      <c r="M89" s="103">
        <v>44804</v>
      </c>
      <c r="N89" s="50">
        <v>44804</v>
      </c>
      <c r="O89" s="50">
        <v>44799</v>
      </c>
      <c r="P89" t="s">
        <v>2253</v>
      </c>
      <c r="Q89" t="s">
        <v>2196</v>
      </c>
      <c r="S89" s="103">
        <v>0</v>
      </c>
      <c r="T89" t="s">
        <v>2254</v>
      </c>
      <c r="X89" s="103"/>
      <c r="Y89" t="s">
        <v>441</v>
      </c>
      <c r="Z89" t="s">
        <v>442</v>
      </c>
      <c r="AA89" t="s">
        <v>750</v>
      </c>
      <c r="AB89" t="s">
        <v>444</v>
      </c>
      <c r="AC89">
        <v>12293.20033</v>
      </c>
      <c r="AD89" s="103">
        <v>227075</v>
      </c>
      <c r="AH89" t="s">
        <v>1067</v>
      </c>
    </row>
    <row r="90" spans="1:34" x14ac:dyDescent="0.25">
      <c r="A90" t="s">
        <v>401</v>
      </c>
      <c r="B90" s="103">
        <v>12293</v>
      </c>
      <c r="C90" s="103">
        <v>200330</v>
      </c>
      <c r="E90" t="s">
        <v>448</v>
      </c>
      <c r="G90">
        <v>10077866</v>
      </c>
      <c r="H90">
        <v>19175677</v>
      </c>
      <c r="I90" t="s">
        <v>469</v>
      </c>
      <c r="J90">
        <v>8</v>
      </c>
      <c r="K90">
        <v>22</v>
      </c>
      <c r="L90" s="103">
        <v>-100000</v>
      </c>
      <c r="M90" s="103">
        <v>44804</v>
      </c>
      <c r="N90" s="50">
        <v>44804</v>
      </c>
      <c r="O90" s="50">
        <v>44799</v>
      </c>
      <c r="P90" t="s">
        <v>2255</v>
      </c>
      <c r="Q90" t="s">
        <v>2196</v>
      </c>
      <c r="S90" s="103">
        <v>0</v>
      </c>
      <c r="T90" t="s">
        <v>2256</v>
      </c>
      <c r="X90" s="103"/>
      <c r="Y90" t="s">
        <v>441</v>
      </c>
      <c r="Z90" t="s">
        <v>442</v>
      </c>
      <c r="AA90" t="s">
        <v>750</v>
      </c>
      <c r="AB90" t="s">
        <v>444</v>
      </c>
      <c r="AC90">
        <v>12293.20033</v>
      </c>
      <c r="AD90" s="103">
        <v>227076</v>
      </c>
      <c r="AH90" t="s">
        <v>1067</v>
      </c>
    </row>
    <row r="91" spans="1:34" x14ac:dyDescent="0.25">
      <c r="A91" t="s">
        <v>401</v>
      </c>
      <c r="B91" s="103">
        <v>12293</v>
      </c>
      <c r="C91" s="103">
        <v>200330</v>
      </c>
      <c r="E91" t="s">
        <v>448</v>
      </c>
      <c r="G91">
        <v>10077866</v>
      </c>
      <c r="H91">
        <v>19175677</v>
      </c>
      <c r="I91" t="s">
        <v>469</v>
      </c>
      <c r="J91">
        <v>8</v>
      </c>
      <c r="K91">
        <v>22</v>
      </c>
      <c r="L91" s="103">
        <v>-120000</v>
      </c>
      <c r="M91" s="103">
        <v>44804</v>
      </c>
      <c r="N91" s="50">
        <v>44804</v>
      </c>
      <c r="O91" s="50">
        <v>44799</v>
      </c>
      <c r="P91" t="s">
        <v>2257</v>
      </c>
      <c r="Q91" t="s">
        <v>2196</v>
      </c>
      <c r="S91" s="103">
        <v>0</v>
      </c>
      <c r="T91" t="s">
        <v>2258</v>
      </c>
      <c r="X91" s="103"/>
      <c r="Y91" t="s">
        <v>441</v>
      </c>
      <c r="Z91" t="s">
        <v>442</v>
      </c>
      <c r="AA91" t="s">
        <v>750</v>
      </c>
      <c r="AB91" t="s">
        <v>444</v>
      </c>
      <c r="AC91">
        <v>12293.20033</v>
      </c>
      <c r="AD91" s="103">
        <v>227077</v>
      </c>
      <c r="AH91" t="s">
        <v>1067</v>
      </c>
    </row>
    <row r="92" spans="1:34" x14ac:dyDescent="0.25">
      <c r="A92" t="s">
        <v>401</v>
      </c>
      <c r="B92" s="103">
        <v>12293</v>
      </c>
      <c r="C92" s="103">
        <v>200330</v>
      </c>
      <c r="E92" t="s">
        <v>448</v>
      </c>
      <c r="G92">
        <v>10077866</v>
      </c>
      <c r="H92">
        <v>19175677</v>
      </c>
      <c r="I92" t="s">
        <v>469</v>
      </c>
      <c r="J92">
        <v>8</v>
      </c>
      <c r="K92">
        <v>22</v>
      </c>
      <c r="L92" s="103">
        <v>-56900</v>
      </c>
      <c r="M92" s="103">
        <v>44804</v>
      </c>
      <c r="N92" s="50">
        <v>44804</v>
      </c>
      <c r="O92" s="50">
        <v>44799</v>
      </c>
      <c r="P92" t="s">
        <v>2259</v>
      </c>
      <c r="Q92" t="s">
        <v>2196</v>
      </c>
      <c r="S92" s="103">
        <v>0</v>
      </c>
      <c r="T92" t="s">
        <v>2260</v>
      </c>
      <c r="X92" s="103"/>
      <c r="Y92" t="s">
        <v>441</v>
      </c>
      <c r="Z92" t="s">
        <v>442</v>
      </c>
      <c r="AA92" t="s">
        <v>750</v>
      </c>
      <c r="AB92" t="s">
        <v>444</v>
      </c>
      <c r="AC92">
        <v>12293.20033</v>
      </c>
      <c r="AD92" s="103">
        <v>227079</v>
      </c>
      <c r="AH92" t="s">
        <v>1067</v>
      </c>
    </row>
    <row r="93" spans="1:34" x14ac:dyDescent="0.25">
      <c r="A93" t="s">
        <v>401</v>
      </c>
      <c r="B93" s="103">
        <v>12337</v>
      </c>
      <c r="C93" s="103">
        <v>200330</v>
      </c>
      <c r="E93" t="s">
        <v>448</v>
      </c>
      <c r="G93">
        <v>10076222</v>
      </c>
      <c r="H93">
        <v>19172476</v>
      </c>
      <c r="I93" t="s">
        <v>469</v>
      </c>
      <c r="J93">
        <v>8</v>
      </c>
      <c r="K93">
        <v>22</v>
      </c>
      <c r="L93" s="103">
        <v>800000</v>
      </c>
      <c r="M93" s="103">
        <v>44797</v>
      </c>
      <c r="N93" s="50">
        <v>44797</v>
      </c>
      <c r="O93" s="50">
        <v>44797</v>
      </c>
      <c r="P93" t="s">
        <v>2261</v>
      </c>
      <c r="Q93" t="s">
        <v>2262</v>
      </c>
      <c r="S93" s="103">
        <v>0</v>
      </c>
      <c r="T93" t="s">
        <v>2263</v>
      </c>
      <c r="X93" s="103"/>
      <c r="Y93" t="s">
        <v>441</v>
      </c>
      <c r="Z93" t="s">
        <v>2264</v>
      </c>
      <c r="AA93" t="s">
        <v>2265</v>
      </c>
      <c r="AB93" t="s">
        <v>2265</v>
      </c>
      <c r="AC93">
        <v>12337.20033</v>
      </c>
      <c r="AD93" s="103">
        <v>220761</v>
      </c>
      <c r="AH93">
        <f>_xlfn.XLOOKUP(AD93,'September 22'!D:D,'September 22'!D:D)</f>
        <v>220761</v>
      </c>
    </row>
    <row r="94" spans="1:34" x14ac:dyDescent="0.25">
      <c r="A94" t="s">
        <v>401</v>
      </c>
      <c r="B94" s="103">
        <v>12337</v>
      </c>
      <c r="C94" s="103">
        <v>200330</v>
      </c>
      <c r="E94" t="s">
        <v>448</v>
      </c>
      <c r="G94">
        <v>10076184</v>
      </c>
      <c r="H94">
        <v>19172463</v>
      </c>
      <c r="I94" t="s">
        <v>469</v>
      </c>
      <c r="J94">
        <v>8</v>
      </c>
      <c r="K94">
        <v>22</v>
      </c>
      <c r="L94" s="103">
        <v>150000</v>
      </c>
      <c r="M94" s="103">
        <v>44797</v>
      </c>
      <c r="N94" s="50">
        <v>44797</v>
      </c>
      <c r="O94" s="50">
        <v>44797</v>
      </c>
      <c r="P94" t="s">
        <v>2266</v>
      </c>
      <c r="Q94" t="s">
        <v>2267</v>
      </c>
      <c r="S94" s="103">
        <v>0</v>
      </c>
      <c r="T94" t="s">
        <v>2268</v>
      </c>
      <c r="X94" s="103"/>
      <c r="Y94" t="s">
        <v>441</v>
      </c>
      <c r="Z94" t="s">
        <v>442</v>
      </c>
      <c r="AA94" t="s">
        <v>2265</v>
      </c>
      <c r="AB94" t="s">
        <v>444</v>
      </c>
      <c r="AC94">
        <v>12337.20033</v>
      </c>
      <c r="AD94" s="103">
        <v>219372</v>
      </c>
      <c r="AH94" t="e">
        <f>_xlfn.XLOOKUP(AD94,'September 22'!D:D,'September 22'!D:D)</f>
        <v>#N/A</v>
      </c>
    </row>
    <row r="95" spans="1:34" x14ac:dyDescent="0.25">
      <c r="A95" t="s">
        <v>401</v>
      </c>
      <c r="B95" s="103">
        <v>12337</v>
      </c>
      <c r="C95" s="103">
        <v>200330</v>
      </c>
      <c r="E95" t="s">
        <v>448</v>
      </c>
      <c r="G95">
        <v>10077866</v>
      </c>
      <c r="H95">
        <v>19175677</v>
      </c>
      <c r="I95" t="s">
        <v>469</v>
      </c>
      <c r="J95">
        <v>8</v>
      </c>
      <c r="K95">
        <v>22</v>
      </c>
      <c r="L95" s="103">
        <v>-100000</v>
      </c>
      <c r="M95" s="103">
        <v>44804</v>
      </c>
      <c r="N95" s="50">
        <v>44804</v>
      </c>
      <c r="O95" s="50">
        <v>44799</v>
      </c>
      <c r="P95" t="s">
        <v>2269</v>
      </c>
      <c r="Q95" t="s">
        <v>2196</v>
      </c>
      <c r="S95" s="103">
        <v>0</v>
      </c>
      <c r="T95" t="s">
        <v>2270</v>
      </c>
      <c r="X95" s="103"/>
      <c r="Y95" t="s">
        <v>441</v>
      </c>
      <c r="Z95" t="s">
        <v>442</v>
      </c>
      <c r="AA95" t="s">
        <v>750</v>
      </c>
      <c r="AB95" t="s">
        <v>444</v>
      </c>
      <c r="AC95">
        <v>12337.20033</v>
      </c>
      <c r="AD95" s="103">
        <v>227095</v>
      </c>
      <c r="AH95">
        <f>_xlfn.XLOOKUP(AD95,'September 22'!D:D,'September 22'!D:D)</f>
        <v>227095</v>
      </c>
    </row>
    <row r="96" spans="1:34" x14ac:dyDescent="0.25">
      <c r="A96" t="s">
        <v>401</v>
      </c>
      <c r="B96" s="103">
        <v>12337</v>
      </c>
      <c r="C96" s="103">
        <v>200330</v>
      </c>
      <c r="E96" t="s">
        <v>448</v>
      </c>
      <c r="G96">
        <v>10077866</v>
      </c>
      <c r="H96">
        <v>19175677</v>
      </c>
      <c r="I96" t="s">
        <v>469</v>
      </c>
      <c r="J96">
        <v>8</v>
      </c>
      <c r="K96">
        <v>22</v>
      </c>
      <c r="L96" s="103">
        <v>-200000</v>
      </c>
      <c r="M96" s="103">
        <v>44804</v>
      </c>
      <c r="N96" s="50">
        <v>44804</v>
      </c>
      <c r="O96" s="50">
        <v>44799</v>
      </c>
      <c r="P96" t="s">
        <v>2271</v>
      </c>
      <c r="Q96" t="s">
        <v>2196</v>
      </c>
      <c r="S96" s="103">
        <v>0</v>
      </c>
      <c r="T96" t="s">
        <v>2272</v>
      </c>
      <c r="X96" s="103"/>
      <c r="Y96" t="s">
        <v>441</v>
      </c>
      <c r="Z96" t="s">
        <v>442</v>
      </c>
      <c r="AA96" t="s">
        <v>750</v>
      </c>
      <c r="AB96" t="s">
        <v>444</v>
      </c>
      <c r="AC96">
        <v>12337.20033</v>
      </c>
      <c r="AD96" s="103">
        <v>227096</v>
      </c>
      <c r="AH96">
        <f>_xlfn.XLOOKUP(AD96,'September 22'!D:D,'September 22'!D:D)</f>
        <v>227096</v>
      </c>
    </row>
    <row r="97" spans="1:34" x14ac:dyDescent="0.25">
      <c r="A97" t="s">
        <v>398</v>
      </c>
      <c r="B97" s="103">
        <v>12204</v>
      </c>
      <c r="C97" s="103">
        <v>200330</v>
      </c>
      <c r="E97" t="s">
        <v>448</v>
      </c>
      <c r="G97">
        <v>10075350</v>
      </c>
      <c r="H97">
        <v>19129625</v>
      </c>
      <c r="I97" t="s">
        <v>469</v>
      </c>
      <c r="J97">
        <v>8</v>
      </c>
      <c r="K97">
        <v>22</v>
      </c>
      <c r="L97" s="103">
        <v>50000</v>
      </c>
      <c r="M97" s="103">
        <v>44795</v>
      </c>
      <c r="N97" s="50">
        <v>44795</v>
      </c>
      <c r="O97" s="50">
        <v>44795</v>
      </c>
      <c r="P97" t="s">
        <v>2273</v>
      </c>
      <c r="Q97" t="s">
        <v>2081</v>
      </c>
      <c r="S97" s="103">
        <v>0</v>
      </c>
      <c r="T97" t="s">
        <v>2274</v>
      </c>
      <c r="X97" s="103"/>
      <c r="Y97" t="s">
        <v>441</v>
      </c>
      <c r="Z97" t="s">
        <v>442</v>
      </c>
      <c r="AA97" t="s">
        <v>923</v>
      </c>
      <c r="AB97" t="s">
        <v>774</v>
      </c>
      <c r="AC97">
        <v>12204.20033</v>
      </c>
      <c r="AD97" s="103">
        <v>196870</v>
      </c>
      <c r="AH97">
        <v>196870</v>
      </c>
    </row>
    <row r="98" spans="1:34" x14ac:dyDescent="0.25">
      <c r="A98" t="s">
        <v>398</v>
      </c>
      <c r="B98" s="103">
        <v>12204</v>
      </c>
      <c r="C98" s="103">
        <v>200330</v>
      </c>
      <c r="E98" t="s">
        <v>448</v>
      </c>
      <c r="G98">
        <v>10075350</v>
      </c>
      <c r="H98">
        <v>19129625</v>
      </c>
      <c r="I98" t="s">
        <v>469</v>
      </c>
      <c r="J98">
        <v>8</v>
      </c>
      <c r="K98">
        <v>22</v>
      </c>
      <c r="L98" s="103">
        <v>50000</v>
      </c>
      <c r="M98" s="103">
        <v>44795</v>
      </c>
      <c r="N98" s="50">
        <v>44795</v>
      </c>
      <c r="O98" s="50">
        <v>44795</v>
      </c>
      <c r="P98" t="s">
        <v>2275</v>
      </c>
      <c r="Q98" t="s">
        <v>2081</v>
      </c>
      <c r="S98" s="103">
        <v>0</v>
      </c>
      <c r="T98" t="s">
        <v>2276</v>
      </c>
      <c r="X98" s="103"/>
      <c r="Y98" t="s">
        <v>441</v>
      </c>
      <c r="Z98" t="s">
        <v>442</v>
      </c>
      <c r="AA98" t="s">
        <v>923</v>
      </c>
      <c r="AB98" t="s">
        <v>774</v>
      </c>
      <c r="AC98">
        <v>12204.20033</v>
      </c>
      <c r="AD98" s="103">
        <v>211737</v>
      </c>
      <c r="AH98">
        <v>211737</v>
      </c>
    </row>
    <row r="99" spans="1:34" x14ac:dyDescent="0.25">
      <c r="A99" t="s">
        <v>398</v>
      </c>
      <c r="B99" s="103">
        <v>12204</v>
      </c>
      <c r="C99" s="103">
        <v>200330</v>
      </c>
      <c r="E99" t="s">
        <v>448</v>
      </c>
      <c r="G99">
        <v>10075350</v>
      </c>
      <c r="H99">
        <v>19129625</v>
      </c>
      <c r="I99" t="s">
        <v>469</v>
      </c>
      <c r="J99">
        <v>8</v>
      </c>
      <c r="K99">
        <v>22</v>
      </c>
      <c r="L99" s="103">
        <v>37240</v>
      </c>
      <c r="M99" s="103">
        <v>44795</v>
      </c>
      <c r="N99" s="50">
        <v>44795</v>
      </c>
      <c r="O99" s="50">
        <v>44795</v>
      </c>
      <c r="P99" t="s">
        <v>2277</v>
      </c>
      <c r="Q99" t="s">
        <v>2081</v>
      </c>
      <c r="S99" s="103">
        <v>0</v>
      </c>
      <c r="T99" t="s">
        <v>2278</v>
      </c>
      <c r="X99" s="103"/>
      <c r="Y99" t="s">
        <v>441</v>
      </c>
      <c r="Z99" t="s">
        <v>442</v>
      </c>
      <c r="AA99" t="s">
        <v>923</v>
      </c>
      <c r="AB99" t="s">
        <v>774</v>
      </c>
      <c r="AC99">
        <v>12204.20033</v>
      </c>
      <c r="AD99" s="103">
        <v>214844</v>
      </c>
      <c r="AH99">
        <v>214844</v>
      </c>
    </row>
    <row r="100" spans="1:34" x14ac:dyDescent="0.25">
      <c r="A100" t="s">
        <v>398</v>
      </c>
      <c r="B100" s="103">
        <v>12204</v>
      </c>
      <c r="C100" s="103">
        <v>200330</v>
      </c>
      <c r="E100" t="s">
        <v>448</v>
      </c>
      <c r="G100">
        <v>10075350</v>
      </c>
      <c r="H100">
        <v>19129625</v>
      </c>
      <c r="I100" t="s">
        <v>469</v>
      </c>
      <c r="J100">
        <v>8</v>
      </c>
      <c r="K100">
        <v>22</v>
      </c>
      <c r="L100" s="103">
        <v>5000</v>
      </c>
      <c r="M100" s="103">
        <v>44795</v>
      </c>
      <c r="N100" s="50">
        <v>44795</v>
      </c>
      <c r="O100" s="50">
        <v>44795</v>
      </c>
      <c r="P100" t="s">
        <v>2279</v>
      </c>
      <c r="Q100" t="s">
        <v>2081</v>
      </c>
      <c r="S100" s="103">
        <v>0</v>
      </c>
      <c r="T100" t="s">
        <v>2280</v>
      </c>
      <c r="X100" s="103"/>
      <c r="Y100" t="s">
        <v>441</v>
      </c>
      <c r="Z100" t="s">
        <v>442</v>
      </c>
      <c r="AA100" t="s">
        <v>923</v>
      </c>
      <c r="AB100" t="s">
        <v>774</v>
      </c>
      <c r="AC100">
        <v>12204.20033</v>
      </c>
      <c r="AD100" s="103">
        <v>220422</v>
      </c>
      <c r="AH100">
        <v>220422</v>
      </c>
    </row>
    <row r="101" spans="1:34" x14ac:dyDescent="0.25">
      <c r="A101" t="s">
        <v>398</v>
      </c>
      <c r="B101" s="103">
        <v>12204</v>
      </c>
      <c r="C101" s="103">
        <v>200330</v>
      </c>
      <c r="E101" t="s">
        <v>448</v>
      </c>
      <c r="G101">
        <v>10075350</v>
      </c>
      <c r="H101">
        <v>19129625</v>
      </c>
      <c r="I101" t="s">
        <v>469</v>
      </c>
      <c r="J101">
        <v>8</v>
      </c>
      <c r="K101">
        <v>22</v>
      </c>
      <c r="L101" s="103">
        <v>370000</v>
      </c>
      <c r="M101" s="103">
        <v>44795</v>
      </c>
      <c r="N101" s="50">
        <v>44795</v>
      </c>
      <c r="O101" s="50">
        <v>44795</v>
      </c>
      <c r="P101" t="s">
        <v>2281</v>
      </c>
      <c r="Q101" t="s">
        <v>2081</v>
      </c>
      <c r="S101" s="103">
        <v>0</v>
      </c>
      <c r="T101" t="s">
        <v>2282</v>
      </c>
      <c r="X101" s="103"/>
      <c r="Y101" t="s">
        <v>441</v>
      </c>
      <c r="Z101" t="s">
        <v>442</v>
      </c>
      <c r="AA101" t="s">
        <v>923</v>
      </c>
      <c r="AB101" t="s">
        <v>774</v>
      </c>
      <c r="AC101">
        <v>12204.20033</v>
      </c>
      <c r="AD101" s="103">
        <v>220423</v>
      </c>
      <c r="AH101">
        <v>220423</v>
      </c>
    </row>
    <row r="102" spans="1:34" x14ac:dyDescent="0.25">
      <c r="A102" t="s">
        <v>398</v>
      </c>
      <c r="B102" s="103">
        <v>12204</v>
      </c>
      <c r="C102" s="103">
        <v>200330</v>
      </c>
      <c r="E102" t="s">
        <v>448</v>
      </c>
      <c r="G102">
        <v>10077866</v>
      </c>
      <c r="H102">
        <v>19175677</v>
      </c>
      <c r="I102" t="s">
        <v>469</v>
      </c>
      <c r="J102">
        <v>8</v>
      </c>
      <c r="K102">
        <v>22</v>
      </c>
      <c r="L102" s="103">
        <v>-30000</v>
      </c>
      <c r="M102" s="103">
        <v>44804</v>
      </c>
      <c r="N102" s="50">
        <v>44804</v>
      </c>
      <c r="O102" s="50">
        <v>44799</v>
      </c>
      <c r="P102" t="s">
        <v>2283</v>
      </c>
      <c r="Q102" t="s">
        <v>2196</v>
      </c>
      <c r="S102" s="103">
        <v>0</v>
      </c>
      <c r="T102" t="s">
        <v>2284</v>
      </c>
      <c r="X102" s="103"/>
      <c r="Y102" t="s">
        <v>441</v>
      </c>
      <c r="Z102" t="s">
        <v>442</v>
      </c>
      <c r="AA102" t="s">
        <v>750</v>
      </c>
      <c r="AB102" t="s">
        <v>444</v>
      </c>
      <c r="AC102">
        <v>12204.20033</v>
      </c>
      <c r="AD102" s="103">
        <v>227023</v>
      </c>
      <c r="AH102" t="s">
        <v>1067</v>
      </c>
    </row>
    <row r="103" spans="1:34" x14ac:dyDescent="0.25">
      <c r="A103" t="s">
        <v>398</v>
      </c>
      <c r="B103" s="103">
        <v>12204</v>
      </c>
      <c r="C103" s="103">
        <v>200330</v>
      </c>
      <c r="E103" t="s">
        <v>448</v>
      </c>
      <c r="G103">
        <v>10077866</v>
      </c>
      <c r="H103">
        <v>19175677</v>
      </c>
      <c r="I103" t="s">
        <v>469</v>
      </c>
      <c r="J103">
        <v>8</v>
      </c>
      <c r="K103">
        <v>22</v>
      </c>
      <c r="L103" s="103">
        <v>-209150</v>
      </c>
      <c r="M103" s="103">
        <v>44804</v>
      </c>
      <c r="N103" s="50">
        <v>44804</v>
      </c>
      <c r="O103" s="50">
        <v>44799</v>
      </c>
      <c r="P103" t="s">
        <v>2285</v>
      </c>
      <c r="Q103" t="s">
        <v>2196</v>
      </c>
      <c r="S103" s="103">
        <v>0</v>
      </c>
      <c r="T103" t="s">
        <v>2286</v>
      </c>
      <c r="X103" s="103"/>
      <c r="Y103" t="s">
        <v>441</v>
      </c>
      <c r="Z103" t="s">
        <v>442</v>
      </c>
      <c r="AA103" t="s">
        <v>750</v>
      </c>
      <c r="AB103" t="s">
        <v>444</v>
      </c>
      <c r="AC103">
        <v>12204.20033</v>
      </c>
      <c r="AD103" s="103">
        <v>227024</v>
      </c>
      <c r="AH103" t="s">
        <v>1067</v>
      </c>
    </row>
    <row r="104" spans="1:34" x14ac:dyDescent="0.25">
      <c r="A104" t="s">
        <v>398</v>
      </c>
      <c r="B104" s="103">
        <v>12204</v>
      </c>
      <c r="C104" s="103">
        <v>200330</v>
      </c>
      <c r="E104" t="s">
        <v>448</v>
      </c>
      <c r="G104">
        <v>10077866</v>
      </c>
      <c r="H104">
        <v>19175677</v>
      </c>
      <c r="I104" t="s">
        <v>469</v>
      </c>
      <c r="J104">
        <v>8</v>
      </c>
      <c r="K104">
        <v>22</v>
      </c>
      <c r="L104" s="103">
        <v>-110500</v>
      </c>
      <c r="M104" s="103">
        <v>44804</v>
      </c>
      <c r="N104" s="50">
        <v>44804</v>
      </c>
      <c r="O104" s="50">
        <v>44799</v>
      </c>
      <c r="P104" t="s">
        <v>2287</v>
      </c>
      <c r="Q104" t="s">
        <v>2196</v>
      </c>
      <c r="S104" s="103">
        <v>0</v>
      </c>
      <c r="T104" t="s">
        <v>2288</v>
      </c>
      <c r="X104" s="103"/>
      <c r="Y104" t="s">
        <v>441</v>
      </c>
      <c r="Z104" t="s">
        <v>442</v>
      </c>
      <c r="AA104" t="s">
        <v>750</v>
      </c>
      <c r="AB104" t="s">
        <v>444</v>
      </c>
      <c r="AC104">
        <v>12204.20033</v>
      </c>
      <c r="AD104" s="103">
        <v>227025</v>
      </c>
      <c r="AH104" t="s">
        <v>1067</v>
      </c>
    </row>
    <row r="105" spans="1:34" x14ac:dyDescent="0.25">
      <c r="A105" t="s">
        <v>398</v>
      </c>
      <c r="B105" s="103">
        <v>12204</v>
      </c>
      <c r="C105" s="103">
        <v>200330</v>
      </c>
      <c r="E105" t="s">
        <v>448</v>
      </c>
      <c r="G105">
        <v>10077866</v>
      </c>
      <c r="H105">
        <v>19175677</v>
      </c>
      <c r="I105" t="s">
        <v>469</v>
      </c>
      <c r="J105">
        <v>8</v>
      </c>
      <c r="K105">
        <v>22</v>
      </c>
      <c r="L105" s="103">
        <v>-230500</v>
      </c>
      <c r="M105" s="103">
        <v>44804</v>
      </c>
      <c r="N105" s="50">
        <v>44804</v>
      </c>
      <c r="O105" s="50">
        <v>44799</v>
      </c>
      <c r="P105" t="s">
        <v>2289</v>
      </c>
      <c r="Q105" t="s">
        <v>2196</v>
      </c>
      <c r="S105" s="103">
        <v>0</v>
      </c>
      <c r="T105" t="s">
        <v>2290</v>
      </c>
      <c r="X105" s="103"/>
      <c r="Y105" t="s">
        <v>441</v>
      </c>
      <c r="Z105" t="s">
        <v>442</v>
      </c>
      <c r="AA105" t="s">
        <v>750</v>
      </c>
      <c r="AB105" t="s">
        <v>444</v>
      </c>
      <c r="AC105">
        <v>12204.20033</v>
      </c>
      <c r="AD105" s="103">
        <v>227027</v>
      </c>
      <c r="AH105" t="s">
        <v>1067</v>
      </c>
    </row>
    <row r="106" spans="1:34" x14ac:dyDescent="0.25">
      <c r="A106" t="s">
        <v>398</v>
      </c>
      <c r="B106" s="103">
        <v>12206</v>
      </c>
      <c r="C106" s="103">
        <v>200330</v>
      </c>
      <c r="E106" t="s">
        <v>448</v>
      </c>
      <c r="G106">
        <v>10077866</v>
      </c>
      <c r="H106">
        <v>19175677</v>
      </c>
      <c r="I106" t="s">
        <v>469</v>
      </c>
      <c r="J106">
        <v>8</v>
      </c>
      <c r="K106">
        <v>22</v>
      </c>
      <c r="L106" s="103">
        <v>-300000</v>
      </c>
      <c r="M106" s="103">
        <v>44804</v>
      </c>
      <c r="N106" s="50">
        <v>44804</v>
      </c>
      <c r="O106" s="50">
        <v>44799</v>
      </c>
      <c r="P106" t="s">
        <v>2291</v>
      </c>
      <c r="Q106" t="s">
        <v>2196</v>
      </c>
      <c r="S106" s="103">
        <v>0</v>
      </c>
      <c r="T106" t="s">
        <v>2292</v>
      </c>
      <c r="X106" s="103"/>
      <c r="Y106" t="s">
        <v>441</v>
      </c>
      <c r="Z106" t="s">
        <v>442</v>
      </c>
      <c r="AA106" t="s">
        <v>750</v>
      </c>
      <c r="AB106" t="s">
        <v>444</v>
      </c>
      <c r="AC106">
        <v>12206.20033</v>
      </c>
      <c r="AD106" s="103">
        <v>227028</v>
      </c>
      <c r="AH106" t="s">
        <v>1067</v>
      </c>
    </row>
    <row r="107" spans="1:34" x14ac:dyDescent="0.25">
      <c r="A107" t="s">
        <v>398</v>
      </c>
      <c r="B107" s="103">
        <v>12206</v>
      </c>
      <c r="C107" s="103">
        <v>200330</v>
      </c>
      <c r="E107" t="s">
        <v>448</v>
      </c>
      <c r="G107">
        <v>10077866</v>
      </c>
      <c r="H107">
        <v>19175677</v>
      </c>
      <c r="I107" t="s">
        <v>469</v>
      </c>
      <c r="J107">
        <v>8</v>
      </c>
      <c r="K107">
        <v>22</v>
      </c>
      <c r="L107" s="103">
        <v>-287420</v>
      </c>
      <c r="M107" s="103">
        <v>44804</v>
      </c>
      <c r="N107" s="50">
        <v>44804</v>
      </c>
      <c r="O107" s="50">
        <v>44799</v>
      </c>
      <c r="P107" t="s">
        <v>2293</v>
      </c>
      <c r="Q107" t="s">
        <v>2196</v>
      </c>
      <c r="S107" s="103">
        <v>0</v>
      </c>
      <c r="T107" t="s">
        <v>2294</v>
      </c>
      <c r="X107" s="103"/>
      <c r="Y107" t="s">
        <v>441</v>
      </c>
      <c r="Z107" t="s">
        <v>442</v>
      </c>
      <c r="AA107" t="s">
        <v>750</v>
      </c>
      <c r="AB107" t="s">
        <v>444</v>
      </c>
      <c r="AC107">
        <v>12206.20033</v>
      </c>
      <c r="AD107" s="103">
        <v>227029</v>
      </c>
      <c r="AH107" t="s">
        <v>1067</v>
      </c>
    </row>
    <row r="108" spans="1:34" x14ac:dyDescent="0.25">
      <c r="A108" t="s">
        <v>398</v>
      </c>
      <c r="B108" s="103">
        <v>12285</v>
      </c>
      <c r="C108" s="103">
        <v>200330</v>
      </c>
      <c r="E108" t="s">
        <v>448</v>
      </c>
      <c r="G108">
        <v>10071660</v>
      </c>
      <c r="H108">
        <v>19127433</v>
      </c>
      <c r="I108" t="s">
        <v>469</v>
      </c>
      <c r="J108">
        <v>8</v>
      </c>
      <c r="K108">
        <v>22</v>
      </c>
      <c r="L108" s="103">
        <v>50000</v>
      </c>
      <c r="M108" s="103">
        <v>44774</v>
      </c>
      <c r="N108" s="50">
        <v>44774</v>
      </c>
      <c r="O108" s="50">
        <v>44785</v>
      </c>
      <c r="P108" t="s">
        <v>2295</v>
      </c>
      <c r="Q108" t="s">
        <v>2296</v>
      </c>
      <c r="S108" s="103">
        <v>0</v>
      </c>
      <c r="T108" t="s">
        <v>2297</v>
      </c>
      <c r="X108" s="103"/>
      <c r="Y108" t="s">
        <v>441</v>
      </c>
      <c r="Z108" t="s">
        <v>442</v>
      </c>
      <c r="AA108" t="s">
        <v>933</v>
      </c>
      <c r="AB108" t="s">
        <v>662</v>
      </c>
      <c r="AC108">
        <v>12285.20033</v>
      </c>
      <c r="AD108" s="103">
        <v>197302</v>
      </c>
      <c r="AH108">
        <v>197302</v>
      </c>
    </row>
    <row r="109" spans="1:34" x14ac:dyDescent="0.25">
      <c r="A109" t="s">
        <v>398</v>
      </c>
      <c r="B109" s="103">
        <v>12285</v>
      </c>
      <c r="C109" s="103">
        <v>200330</v>
      </c>
      <c r="E109" t="s">
        <v>448</v>
      </c>
      <c r="G109">
        <v>10071660</v>
      </c>
      <c r="H109">
        <v>19127433</v>
      </c>
      <c r="I109" t="s">
        <v>469</v>
      </c>
      <c r="J109">
        <v>8</v>
      </c>
      <c r="K109">
        <v>22</v>
      </c>
      <c r="L109" s="103">
        <v>24591.040000000001</v>
      </c>
      <c r="M109" s="103">
        <v>44774</v>
      </c>
      <c r="N109" s="50">
        <v>44774</v>
      </c>
      <c r="O109" s="50">
        <v>44785</v>
      </c>
      <c r="P109" t="s">
        <v>2298</v>
      </c>
      <c r="Q109" t="s">
        <v>2296</v>
      </c>
      <c r="S109" s="103">
        <v>0</v>
      </c>
      <c r="T109" t="s">
        <v>504</v>
      </c>
      <c r="X109" s="103"/>
      <c r="Y109" t="s">
        <v>441</v>
      </c>
      <c r="Z109" t="s">
        <v>442</v>
      </c>
      <c r="AA109" t="s">
        <v>933</v>
      </c>
      <c r="AB109" t="s">
        <v>662</v>
      </c>
      <c r="AC109">
        <v>12285.20033</v>
      </c>
      <c r="AD109" s="103">
        <v>223558</v>
      </c>
      <c r="AH109">
        <v>223558</v>
      </c>
    </row>
    <row r="110" spans="1:34" x14ac:dyDescent="0.25">
      <c r="A110" t="s">
        <v>398</v>
      </c>
      <c r="B110" s="103">
        <v>12285</v>
      </c>
      <c r="C110" s="103">
        <v>200330</v>
      </c>
      <c r="E110" t="s">
        <v>448</v>
      </c>
      <c r="G110">
        <v>10076362</v>
      </c>
      <c r="H110">
        <v>19172633</v>
      </c>
      <c r="I110" t="s">
        <v>469</v>
      </c>
      <c r="J110">
        <v>8</v>
      </c>
      <c r="K110">
        <v>22</v>
      </c>
      <c r="L110" s="103">
        <v>200000</v>
      </c>
      <c r="M110" s="103">
        <v>44797</v>
      </c>
      <c r="N110" s="50">
        <v>44774</v>
      </c>
      <c r="O110" s="50">
        <v>44797</v>
      </c>
      <c r="P110" t="s">
        <v>2299</v>
      </c>
      <c r="Q110" t="s">
        <v>2299</v>
      </c>
      <c r="S110" s="103">
        <v>0</v>
      </c>
      <c r="T110" t="s">
        <v>2300</v>
      </c>
      <c r="X110" s="103"/>
      <c r="Y110" t="s">
        <v>441</v>
      </c>
      <c r="Z110" t="s">
        <v>442</v>
      </c>
      <c r="AA110" t="s">
        <v>933</v>
      </c>
      <c r="AB110" t="s">
        <v>662</v>
      </c>
      <c r="AC110">
        <v>12285.20033</v>
      </c>
      <c r="AD110" s="103">
        <v>197703</v>
      </c>
      <c r="AH110">
        <v>197703</v>
      </c>
    </row>
    <row r="111" spans="1:34" x14ac:dyDescent="0.25">
      <c r="A111" t="s">
        <v>398</v>
      </c>
      <c r="B111" s="103">
        <v>12292</v>
      </c>
      <c r="C111" s="103">
        <v>200330</v>
      </c>
      <c r="E111" t="s">
        <v>448</v>
      </c>
      <c r="G111">
        <v>10070373</v>
      </c>
      <c r="H111">
        <v>19127106</v>
      </c>
      <c r="I111" t="s">
        <v>469</v>
      </c>
      <c r="J111">
        <v>8</v>
      </c>
      <c r="K111">
        <v>22</v>
      </c>
      <c r="L111" s="103">
        <v>30493.279999999999</v>
      </c>
      <c r="M111" s="103">
        <v>44774</v>
      </c>
      <c r="N111" s="50">
        <v>44774</v>
      </c>
      <c r="O111" s="50">
        <v>44783</v>
      </c>
      <c r="Q111" t="s">
        <v>2301</v>
      </c>
      <c r="S111" s="103">
        <v>0</v>
      </c>
      <c r="T111" t="s">
        <v>2302</v>
      </c>
      <c r="X111" s="103"/>
      <c r="Y111" t="s">
        <v>441</v>
      </c>
      <c r="Z111" t="s">
        <v>442</v>
      </c>
      <c r="AA111" t="s">
        <v>933</v>
      </c>
      <c r="AB111" t="s">
        <v>662</v>
      </c>
      <c r="AC111">
        <v>12292.20033</v>
      </c>
      <c r="AD111" s="103">
        <v>219855</v>
      </c>
      <c r="AH111">
        <v>219855</v>
      </c>
    </row>
    <row r="112" spans="1:34" x14ac:dyDescent="0.25">
      <c r="A112" t="s">
        <v>398</v>
      </c>
      <c r="B112" s="103">
        <v>12292</v>
      </c>
      <c r="C112" s="103">
        <v>200330</v>
      </c>
      <c r="E112" t="s">
        <v>448</v>
      </c>
      <c r="G112">
        <v>10076358</v>
      </c>
      <c r="H112">
        <v>19172632</v>
      </c>
      <c r="I112" t="s">
        <v>469</v>
      </c>
      <c r="J112">
        <v>8</v>
      </c>
      <c r="K112">
        <v>22</v>
      </c>
      <c r="L112" s="103">
        <v>51000</v>
      </c>
      <c r="M112" s="103">
        <v>44774</v>
      </c>
      <c r="N112" s="50">
        <v>44774</v>
      </c>
      <c r="O112" s="50">
        <v>44797</v>
      </c>
      <c r="P112" t="s">
        <v>2303</v>
      </c>
      <c r="Q112" t="s">
        <v>2304</v>
      </c>
      <c r="S112" s="103">
        <v>0</v>
      </c>
      <c r="T112" t="s">
        <v>2305</v>
      </c>
      <c r="X112" s="103"/>
      <c r="Y112" t="s">
        <v>441</v>
      </c>
      <c r="Z112" t="s">
        <v>442</v>
      </c>
      <c r="AA112" t="s">
        <v>933</v>
      </c>
      <c r="AB112" t="s">
        <v>662</v>
      </c>
      <c r="AC112">
        <v>12292.20033</v>
      </c>
      <c r="AD112" s="103">
        <v>196866</v>
      </c>
      <c r="AH112">
        <v>196866</v>
      </c>
    </row>
    <row r="113" spans="1:34" x14ac:dyDescent="0.25">
      <c r="A113" t="s">
        <v>398</v>
      </c>
      <c r="B113" s="103">
        <v>12305</v>
      </c>
      <c r="C113" s="103">
        <v>200330</v>
      </c>
      <c r="E113" t="s">
        <v>448</v>
      </c>
      <c r="G113">
        <v>10074615</v>
      </c>
      <c r="H113">
        <v>19129459</v>
      </c>
      <c r="I113" t="s">
        <v>469</v>
      </c>
      <c r="J113">
        <v>8</v>
      </c>
      <c r="K113">
        <v>22</v>
      </c>
      <c r="L113" s="103">
        <v>15000</v>
      </c>
      <c r="M113" s="103">
        <v>44792</v>
      </c>
      <c r="N113" s="50">
        <v>44792</v>
      </c>
      <c r="O113" s="50">
        <v>44792</v>
      </c>
      <c r="P113" t="s">
        <v>2306</v>
      </c>
      <c r="Q113" t="s">
        <v>2307</v>
      </c>
      <c r="S113" s="103">
        <v>0</v>
      </c>
      <c r="T113" t="s">
        <v>2308</v>
      </c>
      <c r="W113" s="99">
        <v>44836</v>
      </c>
      <c r="X113" s="103"/>
      <c r="Y113" t="s">
        <v>441</v>
      </c>
      <c r="Z113" t="s">
        <v>442</v>
      </c>
      <c r="AA113" t="s">
        <v>490</v>
      </c>
      <c r="AB113" t="s">
        <v>2146</v>
      </c>
      <c r="AC113">
        <v>12305.20033</v>
      </c>
      <c r="AD113" s="103">
        <v>188216</v>
      </c>
      <c r="AH113">
        <v>188216</v>
      </c>
    </row>
    <row r="114" spans="1:34" x14ac:dyDescent="0.25">
      <c r="A114" t="s">
        <v>398</v>
      </c>
      <c r="B114" s="103">
        <v>12305</v>
      </c>
      <c r="C114" s="103">
        <v>200330</v>
      </c>
      <c r="E114" t="s">
        <v>448</v>
      </c>
      <c r="G114">
        <v>10074615</v>
      </c>
      <c r="H114">
        <v>19129459</v>
      </c>
      <c r="I114" t="s">
        <v>469</v>
      </c>
      <c r="J114">
        <v>8</v>
      </c>
      <c r="K114">
        <v>22</v>
      </c>
      <c r="L114" s="103">
        <v>5000</v>
      </c>
      <c r="M114" s="103">
        <v>44792</v>
      </c>
      <c r="N114" s="50">
        <v>44792</v>
      </c>
      <c r="O114" s="50">
        <v>44792</v>
      </c>
      <c r="P114" t="s">
        <v>2309</v>
      </c>
      <c r="Q114" t="s">
        <v>2307</v>
      </c>
      <c r="S114" s="103">
        <v>0</v>
      </c>
      <c r="T114" t="s">
        <v>2310</v>
      </c>
      <c r="W114" s="99">
        <v>44836</v>
      </c>
      <c r="X114" s="103"/>
      <c r="Y114" t="s">
        <v>441</v>
      </c>
      <c r="Z114" t="s">
        <v>442</v>
      </c>
      <c r="AA114" t="s">
        <v>490</v>
      </c>
      <c r="AB114" t="s">
        <v>2146</v>
      </c>
      <c r="AC114">
        <v>12305.20033</v>
      </c>
      <c r="AD114" s="103">
        <v>214745</v>
      </c>
      <c r="AH114">
        <v>214745</v>
      </c>
    </row>
    <row r="115" spans="1:34" x14ac:dyDescent="0.25">
      <c r="A115" t="s">
        <v>398</v>
      </c>
      <c r="B115" s="103">
        <v>12305</v>
      </c>
      <c r="C115" s="103">
        <v>200330</v>
      </c>
      <c r="E115" t="s">
        <v>448</v>
      </c>
      <c r="G115">
        <v>10074615</v>
      </c>
      <c r="H115">
        <v>19129459</v>
      </c>
      <c r="I115" t="s">
        <v>469</v>
      </c>
      <c r="J115">
        <v>8</v>
      </c>
      <c r="K115">
        <v>22</v>
      </c>
      <c r="L115" s="103">
        <v>10000</v>
      </c>
      <c r="M115" s="103">
        <v>44792</v>
      </c>
      <c r="N115" s="50">
        <v>44792</v>
      </c>
      <c r="O115" s="50">
        <v>44792</v>
      </c>
      <c r="P115" t="s">
        <v>2311</v>
      </c>
      <c r="Q115" t="s">
        <v>2307</v>
      </c>
      <c r="S115" s="103">
        <v>0</v>
      </c>
      <c r="T115" t="s">
        <v>2312</v>
      </c>
      <c r="W115" s="99">
        <v>44836</v>
      </c>
      <c r="X115" s="103"/>
      <c r="Y115" t="s">
        <v>441</v>
      </c>
      <c r="Z115" t="s">
        <v>442</v>
      </c>
      <c r="AA115" t="s">
        <v>490</v>
      </c>
      <c r="AB115" t="s">
        <v>2146</v>
      </c>
      <c r="AC115">
        <v>12305.20033</v>
      </c>
      <c r="AD115" s="103">
        <v>214846</v>
      </c>
      <c r="AH115">
        <v>214846</v>
      </c>
    </row>
    <row r="116" spans="1:34" x14ac:dyDescent="0.25">
      <c r="A116" t="s">
        <v>398</v>
      </c>
      <c r="B116" s="103">
        <v>12305</v>
      </c>
      <c r="C116" s="103">
        <v>200330</v>
      </c>
      <c r="E116" t="s">
        <v>448</v>
      </c>
      <c r="G116">
        <v>10074615</v>
      </c>
      <c r="H116">
        <v>19129459</v>
      </c>
      <c r="I116" t="s">
        <v>469</v>
      </c>
      <c r="J116">
        <v>8</v>
      </c>
      <c r="K116">
        <v>22</v>
      </c>
      <c r="L116" s="103">
        <v>35000</v>
      </c>
      <c r="M116" s="103">
        <v>44792</v>
      </c>
      <c r="N116" s="50">
        <v>44792</v>
      </c>
      <c r="O116" s="50">
        <v>44792</v>
      </c>
      <c r="P116" t="s">
        <v>2313</v>
      </c>
      <c r="Q116" t="s">
        <v>2307</v>
      </c>
      <c r="S116" s="103">
        <v>0</v>
      </c>
      <c r="T116" t="s">
        <v>2314</v>
      </c>
      <c r="W116" s="99">
        <v>44836</v>
      </c>
      <c r="X116" s="103"/>
      <c r="Y116" t="s">
        <v>441</v>
      </c>
      <c r="Z116" t="s">
        <v>442</v>
      </c>
      <c r="AA116" t="s">
        <v>490</v>
      </c>
      <c r="AB116" t="s">
        <v>2146</v>
      </c>
      <c r="AC116">
        <v>12305.20033</v>
      </c>
      <c r="AD116" s="103">
        <v>214998</v>
      </c>
      <c r="AH116">
        <v>214998</v>
      </c>
    </row>
    <row r="117" spans="1:34" x14ac:dyDescent="0.25">
      <c r="A117" t="s">
        <v>398</v>
      </c>
      <c r="B117" s="103">
        <v>12305</v>
      </c>
      <c r="C117" s="103">
        <v>200330</v>
      </c>
      <c r="E117" t="s">
        <v>448</v>
      </c>
      <c r="G117">
        <v>10075143</v>
      </c>
      <c r="H117">
        <v>19129492</v>
      </c>
      <c r="I117" t="s">
        <v>469</v>
      </c>
      <c r="J117">
        <v>8</v>
      </c>
      <c r="K117">
        <v>22</v>
      </c>
      <c r="L117" s="103">
        <v>8465.24</v>
      </c>
      <c r="M117" s="103">
        <v>44795</v>
      </c>
      <c r="N117" s="50">
        <v>44795</v>
      </c>
      <c r="O117" s="50">
        <v>44795</v>
      </c>
      <c r="P117" t="s">
        <v>2315</v>
      </c>
      <c r="Q117" t="s">
        <v>2316</v>
      </c>
      <c r="S117" s="103">
        <v>0</v>
      </c>
      <c r="T117" t="s">
        <v>2317</v>
      </c>
      <c r="W117" s="99">
        <v>44835</v>
      </c>
      <c r="X117" s="103"/>
      <c r="Y117" t="s">
        <v>441</v>
      </c>
      <c r="Z117" t="s">
        <v>442</v>
      </c>
      <c r="AA117" t="s">
        <v>490</v>
      </c>
      <c r="AB117" t="s">
        <v>2146</v>
      </c>
      <c r="AC117">
        <v>12305.20033</v>
      </c>
      <c r="AD117" s="103">
        <v>211700</v>
      </c>
      <c r="AH117">
        <v>211700</v>
      </c>
    </row>
    <row r="118" spans="1:34" x14ac:dyDescent="0.25">
      <c r="A118" t="s">
        <v>398</v>
      </c>
      <c r="B118" s="103">
        <v>12305</v>
      </c>
      <c r="C118" s="103">
        <v>200330</v>
      </c>
      <c r="E118" t="s">
        <v>448</v>
      </c>
      <c r="G118">
        <v>10077866</v>
      </c>
      <c r="H118">
        <v>19175677</v>
      </c>
      <c r="I118" t="s">
        <v>469</v>
      </c>
      <c r="J118">
        <v>8</v>
      </c>
      <c r="K118">
        <v>22</v>
      </c>
      <c r="L118" s="103">
        <v>-62550</v>
      </c>
      <c r="M118" s="103">
        <v>44804</v>
      </c>
      <c r="N118" s="50">
        <v>44804</v>
      </c>
      <c r="O118" s="50">
        <v>44799</v>
      </c>
      <c r="P118" t="s">
        <v>2318</v>
      </c>
      <c r="Q118" t="s">
        <v>2196</v>
      </c>
      <c r="S118" s="103">
        <v>0</v>
      </c>
      <c r="T118" t="s">
        <v>2319</v>
      </c>
      <c r="X118" s="103"/>
      <c r="Y118" t="s">
        <v>441</v>
      </c>
      <c r="Z118" t="s">
        <v>442</v>
      </c>
      <c r="AA118" t="s">
        <v>750</v>
      </c>
      <c r="AB118" t="s">
        <v>444</v>
      </c>
      <c r="AC118">
        <v>12305.20033</v>
      </c>
      <c r="AD118" s="103">
        <v>227092</v>
      </c>
      <c r="AH118" t="s">
        <v>1067</v>
      </c>
    </row>
    <row r="119" spans="1:34" x14ac:dyDescent="0.25">
      <c r="A119" t="s">
        <v>398</v>
      </c>
      <c r="B119" s="103">
        <v>12305</v>
      </c>
      <c r="C119" s="103">
        <v>200330</v>
      </c>
      <c r="E119" t="s">
        <v>448</v>
      </c>
      <c r="G119">
        <v>10077866</v>
      </c>
      <c r="H119">
        <v>19175677</v>
      </c>
      <c r="I119" t="s">
        <v>469</v>
      </c>
      <c r="J119">
        <v>8</v>
      </c>
      <c r="K119">
        <v>22</v>
      </c>
      <c r="L119" s="103">
        <v>-675641.25</v>
      </c>
      <c r="M119" s="103">
        <v>44804</v>
      </c>
      <c r="N119" s="50">
        <v>44804</v>
      </c>
      <c r="O119" s="50">
        <v>44799</v>
      </c>
      <c r="P119" t="s">
        <v>2320</v>
      </c>
      <c r="Q119" t="s">
        <v>2196</v>
      </c>
      <c r="S119" s="103">
        <v>0</v>
      </c>
      <c r="T119" t="s">
        <v>2321</v>
      </c>
      <c r="X119" s="103"/>
      <c r="Y119" t="s">
        <v>441</v>
      </c>
      <c r="Z119" t="s">
        <v>442</v>
      </c>
      <c r="AA119" t="s">
        <v>750</v>
      </c>
      <c r="AB119" t="s">
        <v>444</v>
      </c>
      <c r="AC119">
        <v>12305.20033</v>
      </c>
      <c r="AD119" s="103">
        <v>227093</v>
      </c>
      <c r="AH119" t="s">
        <v>1067</v>
      </c>
    </row>
    <row r="120" spans="1:34" x14ac:dyDescent="0.25">
      <c r="A120" t="s">
        <v>398</v>
      </c>
      <c r="B120" s="103">
        <v>12305</v>
      </c>
      <c r="C120" s="103">
        <v>200330</v>
      </c>
      <c r="E120" t="s">
        <v>448</v>
      </c>
      <c r="G120">
        <v>10077866</v>
      </c>
      <c r="H120">
        <v>19175677</v>
      </c>
      <c r="I120" t="s">
        <v>469</v>
      </c>
      <c r="J120">
        <v>8</v>
      </c>
      <c r="K120">
        <v>22</v>
      </c>
      <c r="L120" s="103">
        <v>-959930.3</v>
      </c>
      <c r="M120" s="103">
        <v>44804</v>
      </c>
      <c r="N120" s="50">
        <v>44804</v>
      </c>
      <c r="O120" s="50">
        <v>44799</v>
      </c>
      <c r="P120" t="s">
        <v>2322</v>
      </c>
      <c r="Q120" t="s">
        <v>2196</v>
      </c>
      <c r="S120" s="103">
        <v>0</v>
      </c>
      <c r="T120" t="s">
        <v>2323</v>
      </c>
      <c r="X120" s="103"/>
      <c r="Y120" t="s">
        <v>441</v>
      </c>
      <c r="Z120" t="s">
        <v>442</v>
      </c>
      <c r="AA120" t="s">
        <v>750</v>
      </c>
      <c r="AB120" t="s">
        <v>444</v>
      </c>
      <c r="AC120">
        <v>12305.20033</v>
      </c>
      <c r="AD120" s="103">
        <v>227094</v>
      </c>
      <c r="AH120" t="s">
        <v>1067</v>
      </c>
    </row>
    <row r="121" spans="1:34" x14ac:dyDescent="0.25">
      <c r="A121" t="s">
        <v>398</v>
      </c>
      <c r="B121" s="103">
        <v>12306</v>
      </c>
      <c r="C121" s="103">
        <v>200330</v>
      </c>
      <c r="E121" t="s">
        <v>448</v>
      </c>
      <c r="G121">
        <v>10070006</v>
      </c>
      <c r="H121">
        <v>19125832</v>
      </c>
      <c r="I121" t="s">
        <v>469</v>
      </c>
      <c r="J121">
        <v>8</v>
      </c>
      <c r="K121">
        <v>22</v>
      </c>
      <c r="L121" s="103">
        <v>-191785</v>
      </c>
      <c r="M121" s="103">
        <v>44782</v>
      </c>
      <c r="N121" s="50">
        <v>44782</v>
      </c>
      <c r="O121" s="50">
        <v>44782</v>
      </c>
      <c r="P121" t="s">
        <v>2324</v>
      </c>
      <c r="Q121" t="s">
        <v>2325</v>
      </c>
      <c r="S121" s="103">
        <v>0</v>
      </c>
      <c r="T121" t="s">
        <v>2326</v>
      </c>
      <c r="W121" s="99">
        <v>44775</v>
      </c>
      <c r="X121" s="103"/>
      <c r="Y121" t="s">
        <v>441</v>
      </c>
      <c r="Z121" t="s">
        <v>442</v>
      </c>
      <c r="AA121" t="s">
        <v>490</v>
      </c>
      <c r="AB121" t="s">
        <v>2146</v>
      </c>
      <c r="AC121">
        <v>12306.20033</v>
      </c>
      <c r="AD121" s="103">
        <v>224323</v>
      </c>
      <c r="AH121" t="s">
        <v>1067</v>
      </c>
    </row>
    <row r="122" spans="1:34" x14ac:dyDescent="0.25">
      <c r="A122" t="s">
        <v>398</v>
      </c>
      <c r="B122" s="103">
        <v>12306</v>
      </c>
      <c r="C122" s="103">
        <v>200330</v>
      </c>
      <c r="E122" t="s">
        <v>448</v>
      </c>
      <c r="G122">
        <v>10070006</v>
      </c>
      <c r="H122">
        <v>19125832</v>
      </c>
      <c r="I122" t="s">
        <v>469</v>
      </c>
      <c r="J122">
        <v>8</v>
      </c>
      <c r="K122">
        <v>22</v>
      </c>
      <c r="L122" s="103">
        <v>-71779.66</v>
      </c>
      <c r="M122" s="103">
        <v>44782</v>
      </c>
      <c r="N122" s="50">
        <v>44782</v>
      </c>
      <c r="O122" s="50">
        <v>44782</v>
      </c>
      <c r="P122" t="s">
        <v>2327</v>
      </c>
      <c r="Q122" t="s">
        <v>2325</v>
      </c>
      <c r="S122" s="103">
        <v>0</v>
      </c>
      <c r="T122" t="s">
        <v>2326</v>
      </c>
      <c r="W122" s="99">
        <v>44775</v>
      </c>
      <c r="X122" s="103"/>
      <c r="Y122" t="s">
        <v>441</v>
      </c>
      <c r="Z122" t="s">
        <v>442</v>
      </c>
      <c r="AA122" t="s">
        <v>490</v>
      </c>
      <c r="AB122" t="s">
        <v>2146</v>
      </c>
      <c r="AC122">
        <v>12306.20033</v>
      </c>
      <c r="AD122" s="103">
        <v>226962</v>
      </c>
      <c r="AH122" t="s">
        <v>1067</v>
      </c>
    </row>
    <row r="123" spans="1:34" x14ac:dyDescent="0.25">
      <c r="A123" t="s">
        <v>399</v>
      </c>
      <c r="B123" s="103">
        <v>12211</v>
      </c>
      <c r="C123" s="103">
        <v>200330</v>
      </c>
      <c r="E123" t="s">
        <v>434</v>
      </c>
      <c r="G123">
        <v>10066623</v>
      </c>
      <c r="H123">
        <v>1443781</v>
      </c>
      <c r="I123" t="s">
        <v>435</v>
      </c>
      <c r="J123">
        <v>8</v>
      </c>
      <c r="K123">
        <v>22</v>
      </c>
      <c r="L123" s="103">
        <v>97500</v>
      </c>
      <c r="M123" s="103">
        <v>44708</v>
      </c>
      <c r="N123" s="50">
        <v>44774</v>
      </c>
      <c r="O123" s="50">
        <v>44774</v>
      </c>
      <c r="P123" t="s">
        <v>526</v>
      </c>
      <c r="Q123" t="s">
        <v>50</v>
      </c>
      <c r="R123" t="s">
        <v>2328</v>
      </c>
      <c r="S123" s="103" t="s">
        <v>528</v>
      </c>
      <c r="T123" t="s">
        <v>529</v>
      </c>
      <c r="X123" s="103"/>
      <c r="Y123" t="s">
        <v>441</v>
      </c>
      <c r="Z123" t="s">
        <v>442</v>
      </c>
      <c r="AA123" t="s">
        <v>443</v>
      </c>
      <c r="AB123" t="s">
        <v>444</v>
      </c>
      <c r="AC123">
        <v>12211.20033</v>
      </c>
      <c r="AD123" s="103">
        <v>222606</v>
      </c>
      <c r="AH123">
        <v>222606</v>
      </c>
    </row>
    <row r="124" spans="1:34" x14ac:dyDescent="0.25">
      <c r="A124" t="s">
        <v>399</v>
      </c>
      <c r="B124" s="103">
        <v>12211</v>
      </c>
      <c r="C124" s="103">
        <v>200330</v>
      </c>
      <c r="E124" t="s">
        <v>448</v>
      </c>
      <c r="G124">
        <v>10067729</v>
      </c>
      <c r="H124">
        <v>19125526</v>
      </c>
      <c r="I124" t="s">
        <v>469</v>
      </c>
      <c r="J124">
        <v>8</v>
      </c>
      <c r="K124">
        <v>22</v>
      </c>
      <c r="L124" s="103">
        <v>125100</v>
      </c>
      <c r="M124" s="103">
        <v>44804</v>
      </c>
      <c r="N124" s="50">
        <v>44804</v>
      </c>
      <c r="O124" s="50">
        <v>44776</v>
      </c>
      <c r="P124" t="s">
        <v>513</v>
      </c>
      <c r="Q124" t="s">
        <v>2329</v>
      </c>
      <c r="S124" s="103">
        <v>0</v>
      </c>
      <c r="T124" t="s">
        <v>514</v>
      </c>
      <c r="X124" s="103"/>
      <c r="Y124" t="s">
        <v>441</v>
      </c>
      <c r="Z124" t="s">
        <v>442</v>
      </c>
      <c r="AA124" t="s">
        <v>510</v>
      </c>
      <c r="AB124" t="s">
        <v>444</v>
      </c>
      <c r="AC124">
        <v>12211.20033</v>
      </c>
      <c r="AD124" s="103">
        <v>223135</v>
      </c>
      <c r="AH124">
        <v>223135</v>
      </c>
    </row>
    <row r="125" spans="1:34" x14ac:dyDescent="0.25">
      <c r="A125" t="s">
        <v>399</v>
      </c>
      <c r="B125" s="103">
        <v>12211</v>
      </c>
      <c r="C125" s="103">
        <v>200330</v>
      </c>
      <c r="E125" t="s">
        <v>448</v>
      </c>
      <c r="G125">
        <v>10077866</v>
      </c>
      <c r="H125">
        <v>19175677</v>
      </c>
      <c r="I125" t="s">
        <v>469</v>
      </c>
      <c r="J125">
        <v>8</v>
      </c>
      <c r="K125">
        <v>22</v>
      </c>
      <c r="L125" s="103">
        <v>-157875</v>
      </c>
      <c r="M125" s="103">
        <v>44804</v>
      </c>
      <c r="N125" s="50">
        <v>44804</v>
      </c>
      <c r="O125" s="50">
        <v>44799</v>
      </c>
      <c r="P125" t="s">
        <v>2330</v>
      </c>
      <c r="Q125" t="s">
        <v>2196</v>
      </c>
      <c r="S125" s="103">
        <v>0</v>
      </c>
      <c r="T125" t="s">
        <v>2331</v>
      </c>
      <c r="X125" s="103"/>
      <c r="Y125" t="s">
        <v>441</v>
      </c>
      <c r="Z125" t="s">
        <v>442</v>
      </c>
      <c r="AA125" t="s">
        <v>750</v>
      </c>
      <c r="AB125" t="s">
        <v>444</v>
      </c>
      <c r="AC125">
        <v>12211.20033</v>
      </c>
      <c r="AD125" s="103">
        <v>227031</v>
      </c>
      <c r="AH125" t="s">
        <v>1067</v>
      </c>
    </row>
    <row r="126" spans="1:34" x14ac:dyDescent="0.25">
      <c r="A126" t="s">
        <v>399</v>
      </c>
      <c r="B126" s="103">
        <v>12211</v>
      </c>
      <c r="C126" s="103">
        <v>200330</v>
      </c>
      <c r="E126" t="s">
        <v>448</v>
      </c>
      <c r="G126">
        <v>10077866</v>
      </c>
      <c r="H126">
        <v>19175677</v>
      </c>
      <c r="I126" t="s">
        <v>469</v>
      </c>
      <c r="J126">
        <v>8</v>
      </c>
      <c r="K126">
        <v>22</v>
      </c>
      <c r="L126" s="103">
        <v>-170070</v>
      </c>
      <c r="M126" s="103">
        <v>44804</v>
      </c>
      <c r="N126" s="50">
        <v>44804</v>
      </c>
      <c r="O126" s="50">
        <v>44799</v>
      </c>
      <c r="P126" t="s">
        <v>2332</v>
      </c>
      <c r="Q126" t="s">
        <v>2196</v>
      </c>
      <c r="S126" s="103">
        <v>0</v>
      </c>
      <c r="T126" t="s">
        <v>2333</v>
      </c>
      <c r="X126" s="103"/>
      <c r="Y126" t="s">
        <v>441</v>
      </c>
      <c r="Z126" t="s">
        <v>442</v>
      </c>
      <c r="AA126" t="s">
        <v>750</v>
      </c>
      <c r="AB126" t="s">
        <v>444</v>
      </c>
      <c r="AC126">
        <v>12211.20033</v>
      </c>
      <c r="AD126" s="103">
        <v>227032</v>
      </c>
      <c r="AH126" t="s">
        <v>1067</v>
      </c>
    </row>
    <row r="127" spans="1:34" x14ac:dyDescent="0.25">
      <c r="A127" t="s">
        <v>399</v>
      </c>
      <c r="B127" s="103">
        <v>12211</v>
      </c>
      <c r="C127" s="103">
        <v>200330</v>
      </c>
      <c r="E127" t="s">
        <v>448</v>
      </c>
      <c r="G127">
        <v>10077866</v>
      </c>
      <c r="H127">
        <v>19175677</v>
      </c>
      <c r="I127" t="s">
        <v>469</v>
      </c>
      <c r="J127">
        <v>8</v>
      </c>
      <c r="K127">
        <v>22</v>
      </c>
      <c r="L127" s="103">
        <v>-100000</v>
      </c>
      <c r="M127" s="103">
        <v>44804</v>
      </c>
      <c r="N127" s="50">
        <v>44804</v>
      </c>
      <c r="O127" s="50">
        <v>44799</v>
      </c>
      <c r="P127" t="s">
        <v>2334</v>
      </c>
      <c r="Q127" t="s">
        <v>2196</v>
      </c>
      <c r="S127" s="103">
        <v>0</v>
      </c>
      <c r="T127" t="s">
        <v>2335</v>
      </c>
      <c r="X127" s="103"/>
      <c r="Y127" t="s">
        <v>441</v>
      </c>
      <c r="Z127" t="s">
        <v>442</v>
      </c>
      <c r="AA127" t="s">
        <v>750</v>
      </c>
      <c r="AB127" t="s">
        <v>444</v>
      </c>
      <c r="AC127">
        <v>12211.20033</v>
      </c>
      <c r="AD127" s="103">
        <v>227033</v>
      </c>
      <c r="AH127" t="s">
        <v>1067</v>
      </c>
    </row>
    <row r="128" spans="1:34" x14ac:dyDescent="0.25">
      <c r="A128" t="s">
        <v>399</v>
      </c>
      <c r="B128" s="103">
        <v>12211</v>
      </c>
      <c r="C128" s="103">
        <v>200330</v>
      </c>
      <c r="E128" t="s">
        <v>448</v>
      </c>
      <c r="G128">
        <v>10077866</v>
      </c>
      <c r="H128">
        <v>19175677</v>
      </c>
      <c r="I128" t="s">
        <v>469</v>
      </c>
      <c r="J128">
        <v>8</v>
      </c>
      <c r="K128">
        <v>22</v>
      </c>
      <c r="L128" s="103">
        <v>-94500</v>
      </c>
      <c r="M128" s="103">
        <v>44804</v>
      </c>
      <c r="N128" s="50">
        <v>44804</v>
      </c>
      <c r="O128" s="50">
        <v>44799</v>
      </c>
      <c r="P128" t="s">
        <v>2336</v>
      </c>
      <c r="Q128" t="s">
        <v>2196</v>
      </c>
      <c r="S128" s="103">
        <v>0</v>
      </c>
      <c r="T128" t="s">
        <v>2337</v>
      </c>
      <c r="X128" s="103"/>
      <c r="Y128" t="s">
        <v>441</v>
      </c>
      <c r="Z128" t="s">
        <v>442</v>
      </c>
      <c r="AA128" t="s">
        <v>750</v>
      </c>
      <c r="AB128" t="s">
        <v>444</v>
      </c>
      <c r="AC128">
        <v>12211.20033</v>
      </c>
      <c r="AD128" s="103">
        <v>227034</v>
      </c>
      <c r="AH128" t="s">
        <v>1067</v>
      </c>
    </row>
    <row r="129" spans="1:34" x14ac:dyDescent="0.25">
      <c r="A129" t="s">
        <v>399</v>
      </c>
      <c r="B129" s="103">
        <v>12230</v>
      </c>
      <c r="C129" s="103">
        <v>200330</v>
      </c>
      <c r="E129" t="s">
        <v>448</v>
      </c>
      <c r="G129">
        <v>10072828</v>
      </c>
      <c r="H129">
        <v>19127600</v>
      </c>
      <c r="I129" t="s">
        <v>469</v>
      </c>
      <c r="J129">
        <v>8</v>
      </c>
      <c r="K129">
        <v>22</v>
      </c>
      <c r="L129" s="103">
        <v>7500</v>
      </c>
      <c r="M129" s="103">
        <v>44789</v>
      </c>
      <c r="N129" s="50">
        <v>44789</v>
      </c>
      <c r="O129" s="50">
        <v>44789</v>
      </c>
      <c r="P129" t="s">
        <v>2338</v>
      </c>
      <c r="Q129" t="s">
        <v>2339</v>
      </c>
      <c r="S129" s="103">
        <v>0</v>
      </c>
      <c r="T129" t="s">
        <v>2340</v>
      </c>
      <c r="X129" s="103"/>
      <c r="Y129" t="s">
        <v>441</v>
      </c>
      <c r="Z129" t="s">
        <v>442</v>
      </c>
      <c r="AA129" t="s">
        <v>746</v>
      </c>
      <c r="AB129" t="s">
        <v>444</v>
      </c>
      <c r="AC129">
        <v>12230.20033</v>
      </c>
      <c r="AD129" s="103">
        <v>195387</v>
      </c>
      <c r="AH129">
        <v>195387</v>
      </c>
    </row>
    <row r="130" spans="1:34" x14ac:dyDescent="0.25">
      <c r="A130" t="s">
        <v>399</v>
      </c>
      <c r="B130" s="103">
        <v>12230</v>
      </c>
      <c r="C130" s="103">
        <v>200330</v>
      </c>
      <c r="E130" t="s">
        <v>448</v>
      </c>
      <c r="G130">
        <v>10072828</v>
      </c>
      <c r="H130">
        <v>19127600</v>
      </c>
      <c r="I130" t="s">
        <v>469</v>
      </c>
      <c r="J130">
        <v>8</v>
      </c>
      <c r="K130">
        <v>22</v>
      </c>
      <c r="L130" s="103">
        <v>5000</v>
      </c>
      <c r="M130" s="103">
        <v>44789</v>
      </c>
      <c r="N130" s="50">
        <v>44789</v>
      </c>
      <c r="O130" s="50">
        <v>44789</v>
      </c>
      <c r="P130" t="s">
        <v>2341</v>
      </c>
      <c r="Q130" t="s">
        <v>2339</v>
      </c>
      <c r="S130" s="103">
        <v>0</v>
      </c>
      <c r="T130" t="s">
        <v>2342</v>
      </c>
      <c r="X130" s="103"/>
      <c r="Y130" t="s">
        <v>441</v>
      </c>
      <c r="Z130" t="s">
        <v>442</v>
      </c>
      <c r="AA130" t="s">
        <v>746</v>
      </c>
      <c r="AB130" t="s">
        <v>444</v>
      </c>
      <c r="AC130">
        <v>12230.20033</v>
      </c>
      <c r="AD130" s="103">
        <v>216343</v>
      </c>
      <c r="AH130">
        <v>216343</v>
      </c>
    </row>
    <row r="131" spans="1:34" x14ac:dyDescent="0.25">
      <c r="A131" t="s">
        <v>399</v>
      </c>
      <c r="B131" s="103">
        <v>12230</v>
      </c>
      <c r="C131" s="103">
        <v>200330</v>
      </c>
      <c r="E131" t="s">
        <v>448</v>
      </c>
      <c r="G131">
        <v>10077866</v>
      </c>
      <c r="H131">
        <v>19175677</v>
      </c>
      <c r="I131" t="s">
        <v>469</v>
      </c>
      <c r="J131">
        <v>8</v>
      </c>
      <c r="K131">
        <v>22</v>
      </c>
      <c r="L131" s="103">
        <v>-50000</v>
      </c>
      <c r="M131" s="103">
        <v>44804</v>
      </c>
      <c r="N131" s="50">
        <v>44804</v>
      </c>
      <c r="O131" s="50">
        <v>44799</v>
      </c>
      <c r="P131" t="s">
        <v>2343</v>
      </c>
      <c r="Q131" t="s">
        <v>2196</v>
      </c>
      <c r="S131" s="103">
        <v>0</v>
      </c>
      <c r="T131" t="s">
        <v>2344</v>
      </c>
      <c r="X131" s="103"/>
      <c r="Y131" t="s">
        <v>441</v>
      </c>
      <c r="Z131" t="s">
        <v>442</v>
      </c>
      <c r="AA131" t="s">
        <v>750</v>
      </c>
      <c r="AB131" t="s">
        <v>444</v>
      </c>
      <c r="AC131">
        <v>12230.20033</v>
      </c>
      <c r="AD131" s="103">
        <v>227035</v>
      </c>
      <c r="AH131" t="s">
        <v>1067</v>
      </c>
    </row>
    <row r="132" spans="1:34" x14ac:dyDescent="0.25">
      <c r="A132" t="s">
        <v>399</v>
      </c>
      <c r="B132" s="103">
        <v>12230</v>
      </c>
      <c r="C132" s="103">
        <v>200330</v>
      </c>
      <c r="E132" t="s">
        <v>448</v>
      </c>
      <c r="G132">
        <v>10077866</v>
      </c>
      <c r="H132">
        <v>19175677</v>
      </c>
      <c r="I132" t="s">
        <v>469</v>
      </c>
      <c r="J132">
        <v>8</v>
      </c>
      <c r="K132">
        <v>22</v>
      </c>
      <c r="L132" s="103">
        <v>-2000</v>
      </c>
      <c r="M132" s="103">
        <v>44804</v>
      </c>
      <c r="N132" s="50">
        <v>44804</v>
      </c>
      <c r="O132" s="50">
        <v>44799</v>
      </c>
      <c r="P132" t="s">
        <v>2345</v>
      </c>
      <c r="Q132" t="s">
        <v>2196</v>
      </c>
      <c r="S132" s="103">
        <v>0</v>
      </c>
      <c r="T132" t="s">
        <v>2346</v>
      </c>
      <c r="X132" s="103"/>
      <c r="Y132" t="s">
        <v>441</v>
      </c>
      <c r="Z132" t="s">
        <v>442</v>
      </c>
      <c r="AA132" t="s">
        <v>750</v>
      </c>
      <c r="AB132" t="s">
        <v>444</v>
      </c>
      <c r="AC132">
        <v>12230.20033</v>
      </c>
      <c r="AD132" s="103">
        <v>227036</v>
      </c>
      <c r="AH132" t="s">
        <v>1067</v>
      </c>
    </row>
    <row r="133" spans="1:34" x14ac:dyDescent="0.25">
      <c r="A133" t="s">
        <v>399</v>
      </c>
      <c r="B133" s="103">
        <v>12234</v>
      </c>
      <c r="C133" s="103">
        <v>200330</v>
      </c>
      <c r="E133" t="s">
        <v>448</v>
      </c>
      <c r="G133">
        <v>10077866</v>
      </c>
      <c r="H133">
        <v>19175677</v>
      </c>
      <c r="I133" t="s">
        <v>469</v>
      </c>
      <c r="J133">
        <v>8</v>
      </c>
      <c r="K133">
        <v>22</v>
      </c>
      <c r="L133" s="103">
        <v>-210000</v>
      </c>
      <c r="M133" s="103">
        <v>44804</v>
      </c>
      <c r="N133" s="50">
        <v>44804</v>
      </c>
      <c r="O133" s="50">
        <v>44799</v>
      </c>
      <c r="P133" t="s">
        <v>2347</v>
      </c>
      <c r="Q133" t="s">
        <v>2196</v>
      </c>
      <c r="S133" s="103">
        <v>0</v>
      </c>
      <c r="T133" t="s">
        <v>2348</v>
      </c>
      <c r="X133" s="103"/>
      <c r="Y133" t="s">
        <v>441</v>
      </c>
      <c r="Z133" t="s">
        <v>442</v>
      </c>
      <c r="AA133" t="s">
        <v>750</v>
      </c>
      <c r="AB133" t="s">
        <v>444</v>
      </c>
      <c r="AC133">
        <v>12234.20033</v>
      </c>
      <c r="AD133" s="103">
        <v>227038</v>
      </c>
      <c r="AH133" t="s">
        <v>1067</v>
      </c>
    </row>
    <row r="134" spans="1:34" x14ac:dyDescent="0.25">
      <c r="A134" t="s">
        <v>399</v>
      </c>
      <c r="B134" s="103">
        <v>12234</v>
      </c>
      <c r="C134" s="103">
        <v>200330</v>
      </c>
      <c r="E134" t="s">
        <v>448</v>
      </c>
      <c r="G134">
        <v>10077866</v>
      </c>
      <c r="H134">
        <v>19175677</v>
      </c>
      <c r="I134" t="s">
        <v>469</v>
      </c>
      <c r="J134">
        <v>8</v>
      </c>
      <c r="K134">
        <v>22</v>
      </c>
      <c r="L134" s="103">
        <v>-149900</v>
      </c>
      <c r="M134" s="103">
        <v>44804</v>
      </c>
      <c r="N134" s="50">
        <v>44804</v>
      </c>
      <c r="O134" s="50">
        <v>44799</v>
      </c>
      <c r="P134" t="s">
        <v>2349</v>
      </c>
      <c r="Q134" t="s">
        <v>2196</v>
      </c>
      <c r="S134" s="103">
        <v>0</v>
      </c>
      <c r="T134" t="s">
        <v>2350</v>
      </c>
      <c r="X134" s="103"/>
      <c r="Y134" t="s">
        <v>441</v>
      </c>
      <c r="Z134" t="s">
        <v>442</v>
      </c>
      <c r="AA134" t="s">
        <v>750</v>
      </c>
      <c r="AB134" t="s">
        <v>444</v>
      </c>
      <c r="AC134">
        <v>12234.20033</v>
      </c>
      <c r="AD134" s="103">
        <v>227039</v>
      </c>
      <c r="AH134" t="s">
        <v>1067</v>
      </c>
    </row>
    <row r="135" spans="1:34" x14ac:dyDescent="0.25">
      <c r="A135" t="s">
        <v>399</v>
      </c>
      <c r="B135" s="103">
        <v>12234</v>
      </c>
      <c r="C135" s="103">
        <v>200330</v>
      </c>
      <c r="E135" t="s">
        <v>448</v>
      </c>
      <c r="G135">
        <v>10077866</v>
      </c>
      <c r="H135">
        <v>19175677</v>
      </c>
      <c r="I135" t="s">
        <v>469</v>
      </c>
      <c r="J135">
        <v>8</v>
      </c>
      <c r="K135">
        <v>22</v>
      </c>
      <c r="L135" s="103">
        <v>-132000</v>
      </c>
      <c r="M135" s="103">
        <v>44804</v>
      </c>
      <c r="N135" s="50">
        <v>44804</v>
      </c>
      <c r="O135" s="50">
        <v>44799</v>
      </c>
      <c r="P135" t="s">
        <v>2351</v>
      </c>
      <c r="Q135" t="s">
        <v>2196</v>
      </c>
      <c r="S135" s="103">
        <v>0</v>
      </c>
      <c r="T135" t="s">
        <v>2352</v>
      </c>
      <c r="X135" s="103"/>
      <c r="Y135" t="s">
        <v>441</v>
      </c>
      <c r="Z135" t="s">
        <v>442</v>
      </c>
      <c r="AA135" t="s">
        <v>750</v>
      </c>
      <c r="AB135" t="s">
        <v>444</v>
      </c>
      <c r="AC135">
        <v>12234.20033</v>
      </c>
      <c r="AD135" s="103">
        <v>227040</v>
      </c>
      <c r="AH135" t="s">
        <v>1067</v>
      </c>
    </row>
    <row r="136" spans="1:34" x14ac:dyDescent="0.25">
      <c r="A136" t="s">
        <v>399</v>
      </c>
      <c r="B136" s="103">
        <v>12234</v>
      </c>
      <c r="C136" s="103">
        <v>200330</v>
      </c>
      <c r="E136" t="s">
        <v>448</v>
      </c>
      <c r="G136">
        <v>10077866</v>
      </c>
      <c r="H136">
        <v>19175677</v>
      </c>
      <c r="I136" t="s">
        <v>469</v>
      </c>
      <c r="J136">
        <v>8</v>
      </c>
      <c r="K136">
        <v>22</v>
      </c>
      <c r="L136" s="103">
        <v>-25000</v>
      </c>
      <c r="M136" s="103">
        <v>44804</v>
      </c>
      <c r="N136" s="50">
        <v>44804</v>
      </c>
      <c r="O136" s="50">
        <v>44799</v>
      </c>
      <c r="P136" t="s">
        <v>2353</v>
      </c>
      <c r="Q136" t="s">
        <v>2196</v>
      </c>
      <c r="S136" s="103">
        <v>0</v>
      </c>
      <c r="T136" t="s">
        <v>2354</v>
      </c>
      <c r="X136" s="103"/>
      <c r="Y136" t="s">
        <v>441</v>
      </c>
      <c r="Z136" t="s">
        <v>442</v>
      </c>
      <c r="AA136" t="s">
        <v>750</v>
      </c>
      <c r="AB136" t="s">
        <v>444</v>
      </c>
      <c r="AC136">
        <v>12234.20033</v>
      </c>
      <c r="AD136" s="103">
        <v>227041</v>
      </c>
      <c r="AH136" t="s">
        <v>1067</v>
      </c>
    </row>
    <row r="137" spans="1:34" x14ac:dyDescent="0.25">
      <c r="A137" t="s">
        <v>399</v>
      </c>
      <c r="B137" s="103">
        <v>12277</v>
      </c>
      <c r="C137" s="103">
        <v>200330</v>
      </c>
      <c r="E137" t="s">
        <v>448</v>
      </c>
      <c r="G137">
        <v>10074631</v>
      </c>
      <c r="H137">
        <v>19129464</v>
      </c>
      <c r="I137" t="s">
        <v>469</v>
      </c>
      <c r="J137">
        <v>8</v>
      </c>
      <c r="K137">
        <v>22</v>
      </c>
      <c r="L137" s="103">
        <v>150000</v>
      </c>
      <c r="M137" s="103">
        <v>44804</v>
      </c>
      <c r="N137" s="50">
        <v>44804</v>
      </c>
      <c r="O137" s="50">
        <v>44792</v>
      </c>
      <c r="P137" t="s">
        <v>2355</v>
      </c>
      <c r="Q137" t="s">
        <v>2355</v>
      </c>
      <c r="S137" s="103">
        <v>0</v>
      </c>
      <c r="T137" t="s">
        <v>2356</v>
      </c>
      <c r="W137" s="99">
        <v>44775</v>
      </c>
      <c r="X137" s="103"/>
      <c r="Y137" t="s">
        <v>441</v>
      </c>
      <c r="Z137" t="s">
        <v>442</v>
      </c>
      <c r="AA137" t="s">
        <v>574</v>
      </c>
      <c r="AB137" t="s">
        <v>444</v>
      </c>
      <c r="AC137">
        <v>12277.20033</v>
      </c>
      <c r="AD137" s="103">
        <v>183505</v>
      </c>
      <c r="AH137">
        <v>183505</v>
      </c>
    </row>
    <row r="138" spans="1:34" x14ac:dyDescent="0.25">
      <c r="A138" t="s">
        <v>399</v>
      </c>
      <c r="B138" s="103">
        <v>12277</v>
      </c>
      <c r="C138" s="103">
        <v>200330</v>
      </c>
      <c r="E138" t="s">
        <v>448</v>
      </c>
      <c r="G138">
        <v>10074632</v>
      </c>
      <c r="H138">
        <v>19129465</v>
      </c>
      <c r="I138" t="s">
        <v>469</v>
      </c>
      <c r="J138">
        <v>8</v>
      </c>
      <c r="K138">
        <v>22</v>
      </c>
      <c r="L138" s="103">
        <v>25000</v>
      </c>
      <c r="M138" s="103">
        <v>44804</v>
      </c>
      <c r="N138" s="50">
        <v>44804</v>
      </c>
      <c r="O138" s="50">
        <v>44792</v>
      </c>
      <c r="P138" t="s">
        <v>2357</v>
      </c>
      <c r="Q138" t="s">
        <v>2357</v>
      </c>
      <c r="S138" s="103">
        <v>0</v>
      </c>
      <c r="T138" t="s">
        <v>2358</v>
      </c>
      <c r="W138" s="99">
        <v>44775</v>
      </c>
      <c r="X138" s="103"/>
      <c r="Y138" t="s">
        <v>441</v>
      </c>
      <c r="Z138" t="s">
        <v>442</v>
      </c>
      <c r="AA138" t="s">
        <v>574</v>
      </c>
      <c r="AB138" t="s">
        <v>444</v>
      </c>
      <c r="AC138">
        <v>12277.20033</v>
      </c>
      <c r="AD138" s="103">
        <v>186242</v>
      </c>
      <c r="AH138">
        <v>186242</v>
      </c>
    </row>
    <row r="139" spans="1:34" x14ac:dyDescent="0.25">
      <c r="A139" t="s">
        <v>399</v>
      </c>
      <c r="B139" s="103">
        <v>12277</v>
      </c>
      <c r="C139" s="103">
        <v>200330</v>
      </c>
      <c r="E139" t="s">
        <v>448</v>
      </c>
      <c r="G139">
        <v>10074816</v>
      </c>
      <c r="H139">
        <v>19129490</v>
      </c>
      <c r="I139" t="s">
        <v>469</v>
      </c>
      <c r="J139">
        <v>8</v>
      </c>
      <c r="K139">
        <v>22</v>
      </c>
      <c r="L139" s="103">
        <v>42500</v>
      </c>
      <c r="M139" s="103">
        <v>44804</v>
      </c>
      <c r="N139" s="50">
        <v>44804</v>
      </c>
      <c r="O139" s="50">
        <v>44792</v>
      </c>
      <c r="P139" t="s">
        <v>2359</v>
      </c>
      <c r="Q139" t="s">
        <v>2359</v>
      </c>
      <c r="S139" s="103">
        <v>0</v>
      </c>
      <c r="T139" t="s">
        <v>2360</v>
      </c>
      <c r="W139" s="99">
        <v>44775</v>
      </c>
      <c r="X139" s="103"/>
      <c r="Y139" t="s">
        <v>441</v>
      </c>
      <c r="Z139" t="s">
        <v>442</v>
      </c>
      <c r="AA139" t="s">
        <v>574</v>
      </c>
      <c r="AB139" t="s">
        <v>444</v>
      </c>
      <c r="AC139">
        <v>12277.20033</v>
      </c>
      <c r="AD139" s="103">
        <v>183484</v>
      </c>
      <c r="AH139">
        <v>183484</v>
      </c>
    </row>
    <row r="140" spans="1:34" x14ac:dyDescent="0.25">
      <c r="A140" t="s">
        <v>399</v>
      </c>
      <c r="B140" s="103">
        <v>12291</v>
      </c>
      <c r="C140" s="103">
        <v>200330</v>
      </c>
      <c r="E140" t="s">
        <v>434</v>
      </c>
      <c r="G140">
        <v>10074818</v>
      </c>
      <c r="H140">
        <v>1445884</v>
      </c>
      <c r="I140" t="s">
        <v>435</v>
      </c>
      <c r="J140">
        <v>8</v>
      </c>
      <c r="K140">
        <v>22</v>
      </c>
      <c r="L140" s="103">
        <v>1327650</v>
      </c>
      <c r="M140" s="103">
        <v>44782</v>
      </c>
      <c r="N140" s="50">
        <v>44792</v>
      </c>
      <c r="O140" s="50">
        <v>44792</v>
      </c>
      <c r="P140" t="s">
        <v>2361</v>
      </c>
      <c r="Q140" t="s">
        <v>104</v>
      </c>
      <c r="R140" t="s">
        <v>2362</v>
      </c>
      <c r="S140" s="103" t="s">
        <v>2363</v>
      </c>
      <c r="T140" t="s">
        <v>2364</v>
      </c>
      <c r="X140" s="103"/>
      <c r="Y140" t="s">
        <v>441</v>
      </c>
      <c r="Z140" t="s">
        <v>442</v>
      </c>
      <c r="AA140" t="s">
        <v>443</v>
      </c>
      <c r="AB140" t="s">
        <v>444</v>
      </c>
      <c r="AC140">
        <v>12291.20033</v>
      </c>
      <c r="AD140" s="103">
        <v>227067</v>
      </c>
      <c r="AH140" t="s">
        <v>1067</v>
      </c>
    </row>
    <row r="141" spans="1:34" x14ac:dyDescent="0.25">
      <c r="A141" t="s">
        <v>399</v>
      </c>
      <c r="B141" s="103">
        <v>12291</v>
      </c>
      <c r="C141" s="103">
        <v>200330</v>
      </c>
      <c r="E141" t="s">
        <v>448</v>
      </c>
      <c r="G141">
        <v>10074646</v>
      </c>
      <c r="H141">
        <v>19129467</v>
      </c>
      <c r="I141" t="s">
        <v>469</v>
      </c>
      <c r="J141">
        <v>8</v>
      </c>
      <c r="K141">
        <v>22</v>
      </c>
      <c r="L141" s="103">
        <v>50000</v>
      </c>
      <c r="M141" s="103">
        <v>44804</v>
      </c>
      <c r="N141" s="50">
        <v>44804</v>
      </c>
      <c r="O141" s="50">
        <v>44792</v>
      </c>
      <c r="P141" t="s">
        <v>2365</v>
      </c>
      <c r="Q141" t="s">
        <v>2339</v>
      </c>
      <c r="S141" s="103">
        <v>0</v>
      </c>
      <c r="T141" t="s">
        <v>2366</v>
      </c>
      <c r="W141" s="99">
        <v>44835</v>
      </c>
      <c r="X141" s="103"/>
      <c r="Y141" t="s">
        <v>441</v>
      </c>
      <c r="Z141" t="s">
        <v>442</v>
      </c>
      <c r="AA141" t="s">
        <v>1056</v>
      </c>
      <c r="AB141" t="s">
        <v>444</v>
      </c>
      <c r="AC141">
        <v>12291.20033</v>
      </c>
      <c r="AD141" s="103">
        <v>196882</v>
      </c>
      <c r="AH141">
        <v>196882</v>
      </c>
    </row>
    <row r="142" spans="1:34" x14ac:dyDescent="0.25">
      <c r="A142" t="s">
        <v>399</v>
      </c>
      <c r="B142" s="103">
        <v>12291</v>
      </c>
      <c r="C142" s="103">
        <v>200330</v>
      </c>
      <c r="E142" t="s">
        <v>448</v>
      </c>
      <c r="G142">
        <v>10077866</v>
      </c>
      <c r="H142">
        <v>19175677</v>
      </c>
      <c r="I142" t="s">
        <v>469</v>
      </c>
      <c r="J142">
        <v>8</v>
      </c>
      <c r="K142">
        <v>22</v>
      </c>
      <c r="L142" s="103">
        <v>-2655300</v>
      </c>
      <c r="M142" s="103">
        <v>44804</v>
      </c>
      <c r="N142" s="50">
        <v>44804</v>
      </c>
      <c r="O142" s="50">
        <v>44799</v>
      </c>
      <c r="P142" t="s">
        <v>2367</v>
      </c>
      <c r="Q142" t="s">
        <v>2196</v>
      </c>
      <c r="S142" s="103">
        <v>0</v>
      </c>
      <c r="T142" t="s">
        <v>2364</v>
      </c>
      <c r="X142" s="103"/>
      <c r="Y142" t="s">
        <v>441</v>
      </c>
      <c r="Z142" t="s">
        <v>442</v>
      </c>
      <c r="AA142" t="s">
        <v>750</v>
      </c>
      <c r="AB142" t="s">
        <v>444</v>
      </c>
      <c r="AC142">
        <v>12291.20033</v>
      </c>
      <c r="AD142" s="103">
        <v>227067</v>
      </c>
      <c r="AH142" t="s">
        <v>1067</v>
      </c>
    </row>
    <row r="143" spans="1:34" x14ac:dyDescent="0.25">
      <c r="A143" t="s">
        <v>399</v>
      </c>
      <c r="B143" s="103">
        <v>12291</v>
      </c>
      <c r="C143" s="103">
        <v>200330</v>
      </c>
      <c r="E143" t="s">
        <v>448</v>
      </c>
      <c r="G143">
        <v>10077866</v>
      </c>
      <c r="H143">
        <v>19175677</v>
      </c>
      <c r="I143" t="s">
        <v>469</v>
      </c>
      <c r="J143">
        <v>8</v>
      </c>
      <c r="K143">
        <v>22</v>
      </c>
      <c r="L143" s="103">
        <v>-50000</v>
      </c>
      <c r="M143" s="103">
        <v>44804</v>
      </c>
      <c r="N143" s="50">
        <v>44804</v>
      </c>
      <c r="O143" s="50">
        <v>44799</v>
      </c>
      <c r="P143" t="s">
        <v>2368</v>
      </c>
      <c r="Q143" t="s">
        <v>2196</v>
      </c>
      <c r="S143" s="103">
        <v>0</v>
      </c>
      <c r="T143" t="s">
        <v>2369</v>
      </c>
      <c r="X143" s="103"/>
      <c r="Y143" t="s">
        <v>441</v>
      </c>
      <c r="Z143" t="s">
        <v>442</v>
      </c>
      <c r="AA143" t="s">
        <v>750</v>
      </c>
      <c r="AB143" t="s">
        <v>444</v>
      </c>
      <c r="AC143">
        <v>12291.20033</v>
      </c>
      <c r="AD143" s="103">
        <v>227070</v>
      </c>
      <c r="AH143" t="s">
        <v>1067</v>
      </c>
    </row>
    <row r="144" spans="1:34" x14ac:dyDescent="0.25">
      <c r="A144" t="s">
        <v>399</v>
      </c>
      <c r="B144" s="103">
        <v>12291</v>
      </c>
      <c r="C144" s="103">
        <v>200330</v>
      </c>
      <c r="E144" t="s">
        <v>448</v>
      </c>
      <c r="G144">
        <v>10077866</v>
      </c>
      <c r="H144">
        <v>19175677</v>
      </c>
      <c r="I144" t="s">
        <v>469</v>
      </c>
      <c r="J144">
        <v>8</v>
      </c>
      <c r="K144">
        <v>22</v>
      </c>
      <c r="L144" s="103">
        <v>-7500</v>
      </c>
      <c r="M144" s="103">
        <v>44804</v>
      </c>
      <c r="N144" s="50">
        <v>44804</v>
      </c>
      <c r="O144" s="50">
        <v>44799</v>
      </c>
      <c r="P144" t="s">
        <v>2370</v>
      </c>
      <c r="Q144" t="s">
        <v>2196</v>
      </c>
      <c r="S144" s="103">
        <v>0</v>
      </c>
      <c r="T144" t="s">
        <v>2371</v>
      </c>
      <c r="X144" s="103"/>
      <c r="Y144" t="s">
        <v>441</v>
      </c>
      <c r="Z144" t="s">
        <v>442</v>
      </c>
      <c r="AA144" t="s">
        <v>750</v>
      </c>
      <c r="AB144" t="s">
        <v>444</v>
      </c>
      <c r="AC144">
        <v>12291.20033</v>
      </c>
      <c r="AD144" s="103">
        <v>227071</v>
      </c>
      <c r="AH144" t="s">
        <v>1067</v>
      </c>
    </row>
    <row r="145" spans="1:34" x14ac:dyDescent="0.25">
      <c r="A145" t="s">
        <v>399</v>
      </c>
      <c r="B145" s="103">
        <v>12291</v>
      </c>
      <c r="C145" s="103">
        <v>200330</v>
      </c>
      <c r="E145" t="s">
        <v>448</v>
      </c>
      <c r="G145">
        <v>10077866</v>
      </c>
      <c r="H145">
        <v>19175677</v>
      </c>
      <c r="I145" t="s">
        <v>469</v>
      </c>
      <c r="J145">
        <v>8</v>
      </c>
      <c r="K145">
        <v>22</v>
      </c>
      <c r="L145" s="103">
        <v>-30000</v>
      </c>
      <c r="M145" s="103">
        <v>44804</v>
      </c>
      <c r="N145" s="50">
        <v>44804</v>
      </c>
      <c r="O145" s="50">
        <v>44799</v>
      </c>
      <c r="P145" t="s">
        <v>2372</v>
      </c>
      <c r="Q145" t="s">
        <v>2196</v>
      </c>
      <c r="S145" s="103">
        <v>0</v>
      </c>
      <c r="T145" t="s">
        <v>2373</v>
      </c>
      <c r="X145" s="103"/>
      <c r="Y145" t="s">
        <v>441</v>
      </c>
      <c r="Z145" t="s">
        <v>442</v>
      </c>
      <c r="AA145" t="s">
        <v>750</v>
      </c>
      <c r="AB145" t="s">
        <v>444</v>
      </c>
      <c r="AC145">
        <v>12291.20033</v>
      </c>
      <c r="AD145" s="103">
        <v>227072</v>
      </c>
      <c r="AH145" t="s">
        <v>1067</v>
      </c>
    </row>
    <row r="146" spans="1:34" x14ac:dyDescent="0.25">
      <c r="A146" t="s">
        <v>399</v>
      </c>
      <c r="B146" s="103">
        <v>12297</v>
      </c>
      <c r="C146" s="103">
        <v>200330</v>
      </c>
      <c r="E146" t="s">
        <v>448</v>
      </c>
      <c r="G146">
        <v>10077866</v>
      </c>
      <c r="H146">
        <v>19175677</v>
      </c>
      <c r="I146" t="s">
        <v>469</v>
      </c>
      <c r="J146">
        <v>8</v>
      </c>
      <c r="K146">
        <v>22</v>
      </c>
      <c r="L146" s="103">
        <v>-50000</v>
      </c>
      <c r="M146" s="103">
        <v>44804</v>
      </c>
      <c r="N146" s="50">
        <v>44804</v>
      </c>
      <c r="O146" s="50">
        <v>44799</v>
      </c>
      <c r="P146" t="s">
        <v>2374</v>
      </c>
      <c r="Q146" t="s">
        <v>2196</v>
      </c>
      <c r="S146" s="103">
        <v>0</v>
      </c>
      <c r="T146" t="s">
        <v>2375</v>
      </c>
      <c r="X146" s="103"/>
      <c r="Y146" t="s">
        <v>441</v>
      </c>
      <c r="Z146" t="s">
        <v>442</v>
      </c>
      <c r="AA146" t="s">
        <v>750</v>
      </c>
      <c r="AB146" t="s">
        <v>444</v>
      </c>
      <c r="AC146">
        <v>12297.20033</v>
      </c>
      <c r="AD146" s="103">
        <v>227085</v>
      </c>
      <c r="AH146" t="s">
        <v>1067</v>
      </c>
    </row>
    <row r="147" spans="1:34" x14ac:dyDescent="0.25">
      <c r="A147" t="s">
        <v>399</v>
      </c>
      <c r="B147" s="103">
        <v>12297</v>
      </c>
      <c r="C147" s="103">
        <v>200330</v>
      </c>
      <c r="E147" t="s">
        <v>448</v>
      </c>
      <c r="G147">
        <v>10077866</v>
      </c>
      <c r="H147">
        <v>19175677</v>
      </c>
      <c r="I147" t="s">
        <v>469</v>
      </c>
      <c r="J147">
        <v>8</v>
      </c>
      <c r="K147">
        <v>22</v>
      </c>
      <c r="L147" s="103">
        <v>-1047600</v>
      </c>
      <c r="M147" s="103">
        <v>44804</v>
      </c>
      <c r="N147" s="50">
        <v>44804</v>
      </c>
      <c r="O147" s="50">
        <v>44799</v>
      </c>
      <c r="P147" t="s">
        <v>2376</v>
      </c>
      <c r="Q147" t="s">
        <v>2196</v>
      </c>
      <c r="S147" s="103">
        <v>0</v>
      </c>
      <c r="T147" t="s">
        <v>2377</v>
      </c>
      <c r="X147" s="103"/>
      <c r="Y147" t="s">
        <v>441</v>
      </c>
      <c r="Z147" t="s">
        <v>442</v>
      </c>
      <c r="AA147" t="s">
        <v>750</v>
      </c>
      <c r="AB147" t="s">
        <v>444</v>
      </c>
      <c r="AC147">
        <v>12297.20033</v>
      </c>
      <c r="AD147" s="103">
        <v>227087</v>
      </c>
      <c r="AH147" t="s">
        <v>1067</v>
      </c>
    </row>
    <row r="148" spans="1:34" x14ac:dyDescent="0.25">
      <c r="A148" t="s">
        <v>399</v>
      </c>
      <c r="B148" s="103">
        <v>12297</v>
      </c>
      <c r="C148" s="103">
        <v>200330</v>
      </c>
      <c r="E148" t="s">
        <v>448</v>
      </c>
      <c r="G148">
        <v>10077866</v>
      </c>
      <c r="H148">
        <v>19175677</v>
      </c>
      <c r="I148" t="s">
        <v>469</v>
      </c>
      <c r="J148">
        <v>8</v>
      </c>
      <c r="K148">
        <v>22</v>
      </c>
      <c r="L148" s="103">
        <v>-20000</v>
      </c>
      <c r="M148" s="103">
        <v>44804</v>
      </c>
      <c r="N148" s="50">
        <v>44804</v>
      </c>
      <c r="O148" s="50">
        <v>44799</v>
      </c>
      <c r="P148" t="s">
        <v>2378</v>
      </c>
      <c r="Q148" t="s">
        <v>2196</v>
      </c>
      <c r="S148" s="103">
        <v>0</v>
      </c>
      <c r="T148" t="s">
        <v>2379</v>
      </c>
      <c r="X148" s="103"/>
      <c r="Y148" t="s">
        <v>441</v>
      </c>
      <c r="Z148" t="s">
        <v>442</v>
      </c>
      <c r="AA148" t="s">
        <v>750</v>
      </c>
      <c r="AB148" t="s">
        <v>444</v>
      </c>
      <c r="AC148">
        <v>12297.20033</v>
      </c>
      <c r="AD148" s="103">
        <v>227090</v>
      </c>
      <c r="AH148" t="s">
        <v>1067</v>
      </c>
    </row>
    <row r="149" spans="1:34" x14ac:dyDescent="0.25">
      <c r="A149" t="s">
        <v>399</v>
      </c>
      <c r="B149" s="103">
        <v>12303</v>
      </c>
      <c r="C149" s="103">
        <v>200330</v>
      </c>
      <c r="E149" t="s">
        <v>434</v>
      </c>
      <c r="G149">
        <v>10074668</v>
      </c>
      <c r="H149">
        <v>1445753</v>
      </c>
      <c r="I149" t="s">
        <v>435</v>
      </c>
      <c r="J149">
        <v>8</v>
      </c>
      <c r="K149">
        <v>22</v>
      </c>
      <c r="L149" s="103">
        <v>270000</v>
      </c>
      <c r="M149" s="103">
        <v>44753</v>
      </c>
      <c r="N149" s="50">
        <v>44792</v>
      </c>
      <c r="O149" s="50">
        <v>44792</v>
      </c>
      <c r="P149" t="s">
        <v>870</v>
      </c>
      <c r="Q149" t="s">
        <v>322</v>
      </c>
      <c r="R149" t="s">
        <v>2380</v>
      </c>
      <c r="S149" s="103" t="s">
        <v>872</v>
      </c>
      <c r="T149" t="s">
        <v>873</v>
      </c>
      <c r="X149" s="103"/>
      <c r="Y149" t="s">
        <v>441</v>
      </c>
      <c r="Z149" t="s">
        <v>442</v>
      </c>
      <c r="AA149" t="s">
        <v>443</v>
      </c>
      <c r="AB149" t="s">
        <v>444</v>
      </c>
      <c r="AC149">
        <v>12303.20033</v>
      </c>
      <c r="AD149" s="103">
        <v>222864</v>
      </c>
      <c r="AH149">
        <v>222864</v>
      </c>
    </row>
    <row r="150" spans="1:34" x14ac:dyDescent="0.25">
      <c r="A150" t="s">
        <v>399</v>
      </c>
      <c r="B150" s="103">
        <v>12303</v>
      </c>
      <c r="C150" s="103">
        <v>200330</v>
      </c>
      <c r="E150" t="s">
        <v>448</v>
      </c>
      <c r="G150">
        <v>10077866</v>
      </c>
      <c r="H150">
        <v>19175677</v>
      </c>
      <c r="I150" t="s">
        <v>469</v>
      </c>
      <c r="J150">
        <v>8</v>
      </c>
      <c r="K150">
        <v>22</v>
      </c>
      <c r="L150" s="103">
        <v>-275000</v>
      </c>
      <c r="M150" s="103">
        <v>44804</v>
      </c>
      <c r="N150" s="50">
        <v>44804</v>
      </c>
      <c r="O150" s="50">
        <v>44799</v>
      </c>
      <c r="P150" t="s">
        <v>2381</v>
      </c>
      <c r="Q150" t="s">
        <v>2196</v>
      </c>
      <c r="S150" s="103">
        <v>0</v>
      </c>
      <c r="T150" t="s">
        <v>2382</v>
      </c>
      <c r="X150" s="103"/>
      <c r="Y150" t="s">
        <v>441</v>
      </c>
      <c r="Z150" t="s">
        <v>442</v>
      </c>
      <c r="AA150" t="s">
        <v>750</v>
      </c>
      <c r="AB150" t="s">
        <v>444</v>
      </c>
      <c r="AC150">
        <v>12303.20033</v>
      </c>
      <c r="AD150" s="103">
        <v>227065</v>
      </c>
      <c r="AH150" t="s">
        <v>1067</v>
      </c>
    </row>
    <row r="151" spans="1:34" x14ac:dyDescent="0.25">
      <c r="A151" t="s">
        <v>399</v>
      </c>
      <c r="B151" s="103">
        <v>12303</v>
      </c>
      <c r="C151" s="103">
        <v>200330</v>
      </c>
      <c r="E151" t="s">
        <v>448</v>
      </c>
      <c r="G151">
        <v>10077866</v>
      </c>
      <c r="H151">
        <v>19175677</v>
      </c>
      <c r="I151" t="s">
        <v>469</v>
      </c>
      <c r="J151">
        <v>8</v>
      </c>
      <c r="K151">
        <v>22</v>
      </c>
      <c r="L151" s="103">
        <v>-155870</v>
      </c>
      <c r="M151" s="103">
        <v>44804</v>
      </c>
      <c r="N151" s="50">
        <v>44804</v>
      </c>
      <c r="O151" s="50">
        <v>44799</v>
      </c>
      <c r="P151" t="s">
        <v>2383</v>
      </c>
      <c r="Q151" t="s">
        <v>2196</v>
      </c>
      <c r="S151" s="103">
        <v>0</v>
      </c>
      <c r="T151" t="s">
        <v>2384</v>
      </c>
      <c r="X151" s="103"/>
      <c r="Y151" t="s">
        <v>441</v>
      </c>
      <c r="Z151" t="s">
        <v>442</v>
      </c>
      <c r="AA151" t="s">
        <v>750</v>
      </c>
      <c r="AB151" t="s">
        <v>444</v>
      </c>
      <c r="AC151">
        <v>12303.20033</v>
      </c>
      <c r="AD151" s="103">
        <v>227066</v>
      </c>
      <c r="AH151" t="s">
        <v>1067</v>
      </c>
    </row>
    <row r="152" spans="1:34" x14ac:dyDescent="0.25">
      <c r="A152" t="s">
        <v>400</v>
      </c>
      <c r="B152" s="103">
        <v>12229</v>
      </c>
      <c r="C152" s="103">
        <v>200330</v>
      </c>
      <c r="E152" t="s">
        <v>448</v>
      </c>
      <c r="G152">
        <v>10068084</v>
      </c>
      <c r="H152">
        <v>19125549</v>
      </c>
      <c r="I152" t="s">
        <v>469</v>
      </c>
      <c r="J152">
        <v>8</v>
      </c>
      <c r="K152">
        <v>22</v>
      </c>
      <c r="L152" s="103">
        <v>2000</v>
      </c>
      <c r="M152" s="103">
        <v>44777</v>
      </c>
      <c r="N152" s="50">
        <v>44777</v>
      </c>
      <c r="O152" s="50">
        <v>44777</v>
      </c>
      <c r="P152" t="s">
        <v>2385</v>
      </c>
      <c r="Q152" t="s">
        <v>2386</v>
      </c>
      <c r="S152" s="103">
        <v>0</v>
      </c>
      <c r="T152" t="s">
        <v>2387</v>
      </c>
      <c r="W152" s="99">
        <v>44835</v>
      </c>
      <c r="X152" s="103"/>
      <c r="Y152" t="s">
        <v>441</v>
      </c>
      <c r="Z152" t="s">
        <v>442</v>
      </c>
      <c r="AA152" t="s">
        <v>490</v>
      </c>
      <c r="AB152" t="s">
        <v>2146</v>
      </c>
      <c r="AC152">
        <v>12229.20033</v>
      </c>
      <c r="AD152" s="103">
        <v>194928</v>
      </c>
      <c r="AH152">
        <v>194928</v>
      </c>
    </row>
    <row r="153" spans="1:34" x14ac:dyDescent="0.25">
      <c r="A153" t="s">
        <v>400</v>
      </c>
      <c r="B153" s="103">
        <v>12229</v>
      </c>
      <c r="C153" s="103">
        <v>200330</v>
      </c>
      <c r="E153" t="s">
        <v>448</v>
      </c>
      <c r="G153">
        <v>10077866</v>
      </c>
      <c r="H153">
        <v>19175677</v>
      </c>
      <c r="I153" t="s">
        <v>469</v>
      </c>
      <c r="J153">
        <v>8</v>
      </c>
      <c r="K153">
        <v>22</v>
      </c>
      <c r="L153" s="103">
        <v>-3593.27</v>
      </c>
      <c r="M153" s="103">
        <v>44804</v>
      </c>
      <c r="N153" s="50">
        <v>44804</v>
      </c>
      <c r="O153" s="50">
        <v>44799</v>
      </c>
      <c r="P153" t="s">
        <v>2388</v>
      </c>
      <c r="Q153" t="s">
        <v>2196</v>
      </c>
      <c r="S153" s="103">
        <v>0</v>
      </c>
      <c r="T153" t="s">
        <v>2389</v>
      </c>
      <c r="X153" s="103"/>
      <c r="Y153" t="s">
        <v>441</v>
      </c>
      <c r="Z153" t="s">
        <v>442</v>
      </c>
      <c r="AA153" t="s">
        <v>750</v>
      </c>
      <c r="AB153" t="s">
        <v>444</v>
      </c>
      <c r="AC153">
        <v>12229.20033</v>
      </c>
      <c r="AD153" s="103">
        <v>227037</v>
      </c>
      <c r="AH153" t="s">
        <v>1067</v>
      </c>
    </row>
    <row r="154" spans="1:34" x14ac:dyDescent="0.25">
      <c r="A154" t="s">
        <v>400</v>
      </c>
      <c r="B154" s="103">
        <v>12266</v>
      </c>
      <c r="C154" s="103">
        <v>200330</v>
      </c>
      <c r="E154" t="s">
        <v>448</v>
      </c>
      <c r="G154">
        <v>10074626</v>
      </c>
      <c r="H154">
        <v>19129461</v>
      </c>
      <c r="I154" t="s">
        <v>469</v>
      </c>
      <c r="J154">
        <v>8</v>
      </c>
      <c r="K154">
        <v>22</v>
      </c>
      <c r="L154" s="103">
        <v>200000</v>
      </c>
      <c r="M154" s="103">
        <v>44804</v>
      </c>
      <c r="N154" s="50">
        <v>44804</v>
      </c>
      <c r="O154" s="50">
        <v>44792</v>
      </c>
      <c r="P154" t="s">
        <v>2390</v>
      </c>
      <c r="Q154" t="s">
        <v>2390</v>
      </c>
      <c r="S154" s="103">
        <v>0</v>
      </c>
      <c r="T154" t="s">
        <v>2391</v>
      </c>
      <c r="W154" s="99">
        <v>44775</v>
      </c>
      <c r="X154" s="103"/>
      <c r="Y154" t="s">
        <v>441</v>
      </c>
      <c r="Z154" t="s">
        <v>442</v>
      </c>
      <c r="AA154" t="s">
        <v>574</v>
      </c>
      <c r="AB154" t="s">
        <v>444</v>
      </c>
      <c r="AC154">
        <v>12266.20033</v>
      </c>
      <c r="AD154" s="103">
        <v>221878</v>
      </c>
      <c r="AH154">
        <v>221878</v>
      </c>
    </row>
    <row r="155" spans="1:34" x14ac:dyDescent="0.25">
      <c r="A155" t="s">
        <v>400</v>
      </c>
      <c r="B155" s="103">
        <v>12266</v>
      </c>
      <c r="C155" s="103">
        <v>200330</v>
      </c>
      <c r="E155" t="s">
        <v>448</v>
      </c>
      <c r="G155">
        <v>10074627</v>
      </c>
      <c r="H155">
        <v>19129462</v>
      </c>
      <c r="I155" t="s">
        <v>469</v>
      </c>
      <c r="J155">
        <v>8</v>
      </c>
      <c r="K155">
        <v>22</v>
      </c>
      <c r="L155" s="103">
        <v>50000</v>
      </c>
      <c r="M155" s="103">
        <v>44804</v>
      </c>
      <c r="N155" s="50">
        <v>44804</v>
      </c>
      <c r="O155" s="50">
        <v>44792</v>
      </c>
      <c r="P155" t="s">
        <v>2392</v>
      </c>
      <c r="Q155" t="s">
        <v>2392</v>
      </c>
      <c r="S155" s="103">
        <v>0</v>
      </c>
      <c r="T155" t="s">
        <v>2393</v>
      </c>
      <c r="W155" s="99">
        <v>44775</v>
      </c>
      <c r="X155" s="103"/>
      <c r="Y155" t="s">
        <v>441</v>
      </c>
      <c r="Z155" t="s">
        <v>442</v>
      </c>
      <c r="AA155" t="s">
        <v>574</v>
      </c>
      <c r="AB155" t="s">
        <v>444</v>
      </c>
      <c r="AC155">
        <v>12266.20033</v>
      </c>
      <c r="AD155" s="103">
        <v>220272</v>
      </c>
      <c r="AH155">
        <v>220272</v>
      </c>
    </row>
    <row r="156" spans="1:34" x14ac:dyDescent="0.25">
      <c r="A156" t="s">
        <v>400</v>
      </c>
      <c r="B156" s="103">
        <v>12266</v>
      </c>
      <c r="C156" s="103">
        <v>200330</v>
      </c>
      <c r="E156" t="s">
        <v>448</v>
      </c>
      <c r="G156">
        <v>10074628</v>
      </c>
      <c r="H156">
        <v>19129463</v>
      </c>
      <c r="I156" t="s">
        <v>469</v>
      </c>
      <c r="J156">
        <v>8</v>
      </c>
      <c r="K156">
        <v>22</v>
      </c>
      <c r="L156" s="103">
        <v>20000</v>
      </c>
      <c r="M156" s="103">
        <v>44804</v>
      </c>
      <c r="N156" s="50">
        <v>44804</v>
      </c>
      <c r="O156" s="50">
        <v>44792</v>
      </c>
      <c r="P156" t="s">
        <v>2394</v>
      </c>
      <c r="Q156" t="s">
        <v>2394</v>
      </c>
      <c r="S156" s="103">
        <v>0</v>
      </c>
      <c r="T156" t="s">
        <v>2395</v>
      </c>
      <c r="W156" s="99">
        <v>44775</v>
      </c>
      <c r="X156" s="103"/>
      <c r="Y156" t="s">
        <v>441</v>
      </c>
      <c r="Z156" t="s">
        <v>442</v>
      </c>
      <c r="AA156" t="s">
        <v>574</v>
      </c>
      <c r="AB156" t="s">
        <v>444</v>
      </c>
      <c r="AC156">
        <v>12266.20033</v>
      </c>
      <c r="AD156" s="103">
        <v>221627</v>
      </c>
      <c r="AH156">
        <v>221627</v>
      </c>
    </row>
    <row r="157" spans="1:34" x14ac:dyDescent="0.25">
      <c r="A157" t="s">
        <v>400</v>
      </c>
      <c r="B157" s="103">
        <v>12266</v>
      </c>
      <c r="C157" s="103">
        <v>200330</v>
      </c>
      <c r="E157" t="s">
        <v>448</v>
      </c>
      <c r="G157">
        <v>10074815</v>
      </c>
      <c r="H157">
        <v>19129489</v>
      </c>
      <c r="I157" t="s">
        <v>469</v>
      </c>
      <c r="J157">
        <v>8</v>
      </c>
      <c r="K157">
        <v>22</v>
      </c>
      <c r="L157" s="103">
        <v>15800</v>
      </c>
      <c r="M157" s="103">
        <v>44804</v>
      </c>
      <c r="N157" s="50">
        <v>44804</v>
      </c>
      <c r="O157" s="50">
        <v>44792</v>
      </c>
      <c r="P157" t="s">
        <v>2396</v>
      </c>
      <c r="Q157" t="s">
        <v>2396</v>
      </c>
      <c r="S157" s="103">
        <v>0</v>
      </c>
      <c r="T157" t="s">
        <v>2397</v>
      </c>
      <c r="W157" s="99">
        <v>44775</v>
      </c>
      <c r="X157" s="103"/>
      <c r="Y157" t="s">
        <v>441</v>
      </c>
      <c r="Z157" t="s">
        <v>442</v>
      </c>
      <c r="AA157" t="s">
        <v>574</v>
      </c>
      <c r="AB157" t="s">
        <v>444</v>
      </c>
      <c r="AC157">
        <v>12266.20033</v>
      </c>
      <c r="AD157" s="103">
        <v>214915</v>
      </c>
      <c r="AH157">
        <v>214915</v>
      </c>
    </row>
    <row r="158" spans="1:34" x14ac:dyDescent="0.25">
      <c r="A158" t="s">
        <v>400</v>
      </c>
      <c r="B158" s="103">
        <v>12266</v>
      </c>
      <c r="C158" s="103">
        <v>200330</v>
      </c>
      <c r="E158" t="s">
        <v>448</v>
      </c>
      <c r="G158">
        <v>10077866</v>
      </c>
      <c r="H158">
        <v>19175677</v>
      </c>
      <c r="I158" t="s">
        <v>469</v>
      </c>
      <c r="J158">
        <v>8</v>
      </c>
      <c r="K158">
        <v>22</v>
      </c>
      <c r="L158" s="103">
        <v>-200000</v>
      </c>
      <c r="M158" s="103">
        <v>44804</v>
      </c>
      <c r="N158" s="50">
        <v>44804</v>
      </c>
      <c r="O158" s="50">
        <v>44799</v>
      </c>
      <c r="P158" t="s">
        <v>2398</v>
      </c>
      <c r="Q158" t="s">
        <v>2196</v>
      </c>
      <c r="S158" s="103">
        <v>0</v>
      </c>
      <c r="T158" t="s">
        <v>2399</v>
      </c>
      <c r="X158" s="103"/>
      <c r="Y158" t="s">
        <v>441</v>
      </c>
      <c r="Z158" t="s">
        <v>442</v>
      </c>
      <c r="AA158" t="s">
        <v>750</v>
      </c>
      <c r="AB158" t="s">
        <v>444</v>
      </c>
      <c r="AC158">
        <v>12266.20033</v>
      </c>
      <c r="AD158" s="103">
        <v>227055</v>
      </c>
      <c r="AH158" t="s">
        <v>1067</v>
      </c>
    </row>
    <row r="159" spans="1:34" x14ac:dyDescent="0.25">
      <c r="A159" t="s">
        <v>400</v>
      </c>
      <c r="B159" s="103">
        <v>12266</v>
      </c>
      <c r="C159" s="103">
        <v>200330</v>
      </c>
      <c r="E159" t="s">
        <v>448</v>
      </c>
      <c r="G159">
        <v>10077866</v>
      </c>
      <c r="H159">
        <v>19175677</v>
      </c>
      <c r="I159" t="s">
        <v>469</v>
      </c>
      <c r="J159">
        <v>8</v>
      </c>
      <c r="K159">
        <v>22</v>
      </c>
      <c r="L159" s="103">
        <v>-184130</v>
      </c>
      <c r="M159" s="103">
        <v>44804</v>
      </c>
      <c r="N159" s="50">
        <v>44804</v>
      </c>
      <c r="O159" s="50">
        <v>44799</v>
      </c>
      <c r="P159" t="s">
        <v>2400</v>
      </c>
      <c r="Q159" t="s">
        <v>2196</v>
      </c>
      <c r="S159" s="103">
        <v>0</v>
      </c>
      <c r="T159" t="s">
        <v>2401</v>
      </c>
      <c r="X159" s="103"/>
      <c r="Y159" t="s">
        <v>441</v>
      </c>
      <c r="Z159" t="s">
        <v>442</v>
      </c>
      <c r="AA159" t="s">
        <v>750</v>
      </c>
      <c r="AB159" t="s">
        <v>444</v>
      </c>
      <c r="AC159">
        <v>12266.20033</v>
      </c>
      <c r="AD159" s="103">
        <v>227056</v>
      </c>
      <c r="AH159" t="s">
        <v>1067</v>
      </c>
    </row>
    <row r="160" spans="1:34" x14ac:dyDescent="0.25">
      <c r="A160" t="s">
        <v>400</v>
      </c>
      <c r="B160" s="103">
        <v>12271</v>
      </c>
      <c r="C160" s="103">
        <v>200330</v>
      </c>
      <c r="E160" t="s">
        <v>448</v>
      </c>
      <c r="G160">
        <v>10076621</v>
      </c>
      <c r="H160">
        <v>19175006</v>
      </c>
      <c r="I160" t="s">
        <v>469</v>
      </c>
      <c r="J160">
        <v>8</v>
      </c>
      <c r="K160">
        <v>22</v>
      </c>
      <c r="L160" s="103">
        <v>243740</v>
      </c>
      <c r="M160" s="103">
        <v>44774</v>
      </c>
      <c r="N160" s="50">
        <v>44774</v>
      </c>
      <c r="O160" s="50">
        <v>44798</v>
      </c>
      <c r="P160" t="s">
        <v>2402</v>
      </c>
      <c r="Q160" t="s">
        <v>2402</v>
      </c>
      <c r="S160" s="103">
        <v>0</v>
      </c>
      <c r="T160" t="s">
        <v>2403</v>
      </c>
      <c r="X160" s="103"/>
      <c r="Y160" t="s">
        <v>441</v>
      </c>
      <c r="Z160" t="s">
        <v>442</v>
      </c>
      <c r="AA160" t="s">
        <v>2404</v>
      </c>
      <c r="AB160" t="s">
        <v>662</v>
      </c>
      <c r="AC160">
        <v>12271.20033</v>
      </c>
      <c r="AD160" s="103">
        <v>209262</v>
      </c>
      <c r="AH160">
        <v>209262</v>
      </c>
    </row>
    <row r="161" spans="1:34" x14ac:dyDescent="0.25">
      <c r="A161" t="s">
        <v>400</v>
      </c>
      <c r="B161" s="103">
        <v>12271</v>
      </c>
      <c r="C161" s="103">
        <v>200330</v>
      </c>
      <c r="E161" t="s">
        <v>448</v>
      </c>
      <c r="G161">
        <v>10069966</v>
      </c>
      <c r="H161">
        <v>19125791</v>
      </c>
      <c r="I161" t="s">
        <v>469</v>
      </c>
      <c r="J161">
        <v>8</v>
      </c>
      <c r="K161">
        <v>22</v>
      </c>
      <c r="L161" s="103">
        <v>-36252</v>
      </c>
      <c r="M161" s="103">
        <v>44782</v>
      </c>
      <c r="N161" s="50">
        <v>44782</v>
      </c>
      <c r="O161" s="50">
        <v>44782</v>
      </c>
      <c r="P161" t="s">
        <v>2405</v>
      </c>
      <c r="Q161" t="s">
        <v>2405</v>
      </c>
      <c r="S161" s="103">
        <v>0</v>
      </c>
      <c r="T161" t="s">
        <v>2406</v>
      </c>
      <c r="X161" s="103"/>
      <c r="Y161" t="s">
        <v>441</v>
      </c>
      <c r="Z161" t="s">
        <v>442</v>
      </c>
      <c r="AA161" t="s">
        <v>2038</v>
      </c>
      <c r="AB161" t="s">
        <v>2146</v>
      </c>
      <c r="AC161">
        <v>12271.20033</v>
      </c>
      <c r="AD161" s="103">
        <v>226960</v>
      </c>
      <c r="AH161" t="s">
        <v>1067</v>
      </c>
    </row>
    <row r="162" spans="1:34" x14ac:dyDescent="0.25">
      <c r="A162" t="s">
        <v>400</v>
      </c>
      <c r="B162" s="103">
        <v>12271</v>
      </c>
      <c r="C162" s="103">
        <v>200330</v>
      </c>
      <c r="E162" t="s">
        <v>448</v>
      </c>
      <c r="G162">
        <v>10077866</v>
      </c>
      <c r="H162">
        <v>19175677</v>
      </c>
      <c r="I162" t="s">
        <v>469</v>
      </c>
      <c r="J162">
        <v>8</v>
      </c>
      <c r="K162">
        <v>22</v>
      </c>
      <c r="L162" s="103">
        <v>-1005000</v>
      </c>
      <c r="M162" s="103">
        <v>44804</v>
      </c>
      <c r="N162" s="50">
        <v>44804</v>
      </c>
      <c r="O162" s="50">
        <v>44799</v>
      </c>
      <c r="P162" t="s">
        <v>2407</v>
      </c>
      <c r="Q162" t="s">
        <v>2196</v>
      </c>
      <c r="S162" s="103">
        <v>0</v>
      </c>
      <c r="T162" t="s">
        <v>2406</v>
      </c>
      <c r="X162" s="103"/>
      <c r="Y162" t="s">
        <v>441</v>
      </c>
      <c r="Z162" t="s">
        <v>442</v>
      </c>
      <c r="AA162" t="s">
        <v>750</v>
      </c>
      <c r="AB162" t="s">
        <v>444</v>
      </c>
      <c r="AC162">
        <v>12271.20033</v>
      </c>
      <c r="AD162" s="103">
        <v>227061</v>
      </c>
      <c r="AH162" t="s">
        <v>1067</v>
      </c>
    </row>
    <row r="163" spans="1:34" x14ac:dyDescent="0.25">
      <c r="A163" t="s">
        <v>400</v>
      </c>
      <c r="B163" s="103">
        <v>12271</v>
      </c>
      <c r="C163" s="103">
        <v>200330</v>
      </c>
      <c r="E163" t="s">
        <v>448</v>
      </c>
      <c r="G163">
        <v>10077866</v>
      </c>
      <c r="H163">
        <v>19175677</v>
      </c>
      <c r="I163" t="s">
        <v>469</v>
      </c>
      <c r="J163">
        <v>8</v>
      </c>
      <c r="K163">
        <v>22</v>
      </c>
      <c r="L163" s="103">
        <v>-200000</v>
      </c>
      <c r="M163" s="103">
        <v>44804</v>
      </c>
      <c r="N163" s="50">
        <v>44804</v>
      </c>
      <c r="O163" s="50">
        <v>44799</v>
      </c>
      <c r="P163" t="s">
        <v>2408</v>
      </c>
      <c r="Q163" t="s">
        <v>2196</v>
      </c>
      <c r="S163" s="103">
        <v>0</v>
      </c>
      <c r="T163" t="s">
        <v>2409</v>
      </c>
      <c r="X163" s="103"/>
      <c r="Y163" t="s">
        <v>441</v>
      </c>
      <c r="Z163" t="s">
        <v>442</v>
      </c>
      <c r="AA163" t="s">
        <v>750</v>
      </c>
      <c r="AB163" t="s">
        <v>444</v>
      </c>
      <c r="AC163">
        <v>12271.20033</v>
      </c>
      <c r="AD163" s="103">
        <v>227062</v>
      </c>
      <c r="AH163" t="s">
        <v>1067</v>
      </c>
    </row>
    <row r="164" spans="1:34" x14ac:dyDescent="0.25">
      <c r="A164" t="s">
        <v>400</v>
      </c>
      <c r="B164" s="103">
        <v>12271</v>
      </c>
      <c r="C164" s="103">
        <v>200330</v>
      </c>
      <c r="E164" t="s">
        <v>448</v>
      </c>
      <c r="G164">
        <v>10077866</v>
      </c>
      <c r="H164">
        <v>19175677</v>
      </c>
      <c r="I164" t="s">
        <v>469</v>
      </c>
      <c r="J164">
        <v>8</v>
      </c>
      <c r="K164">
        <v>22</v>
      </c>
      <c r="L164" s="103">
        <v>-108150</v>
      </c>
      <c r="M164" s="103">
        <v>44804</v>
      </c>
      <c r="N164" s="50">
        <v>44804</v>
      </c>
      <c r="O164" s="50">
        <v>44799</v>
      </c>
      <c r="P164" t="s">
        <v>2410</v>
      </c>
      <c r="Q164" t="s">
        <v>2196</v>
      </c>
      <c r="S164" s="103">
        <v>0</v>
      </c>
      <c r="T164" t="s">
        <v>2411</v>
      </c>
      <c r="X164" s="103"/>
      <c r="Y164" t="s">
        <v>441</v>
      </c>
      <c r="Z164" t="s">
        <v>442</v>
      </c>
      <c r="AA164" t="s">
        <v>750</v>
      </c>
      <c r="AB164" t="s">
        <v>444</v>
      </c>
      <c r="AC164">
        <v>12271.20033</v>
      </c>
      <c r="AD164" s="103">
        <v>227063</v>
      </c>
      <c r="AH164" t="s">
        <v>1067</v>
      </c>
    </row>
    <row r="165" spans="1:34" x14ac:dyDescent="0.25">
      <c r="A165" t="s">
        <v>400</v>
      </c>
      <c r="B165" s="103">
        <v>12280</v>
      </c>
      <c r="C165" s="103">
        <v>200330</v>
      </c>
      <c r="E165" t="s">
        <v>448</v>
      </c>
      <c r="G165">
        <v>10065885</v>
      </c>
      <c r="H165">
        <v>19116006</v>
      </c>
      <c r="I165" t="s">
        <v>469</v>
      </c>
      <c r="J165">
        <v>8</v>
      </c>
      <c r="K165">
        <v>22</v>
      </c>
      <c r="L165" s="103">
        <v>-24455</v>
      </c>
      <c r="M165" s="103">
        <v>44774</v>
      </c>
      <c r="N165" s="50">
        <v>44774</v>
      </c>
      <c r="O165" s="50">
        <v>44771</v>
      </c>
      <c r="P165" t="s">
        <v>2412</v>
      </c>
      <c r="Q165" t="s">
        <v>2412</v>
      </c>
      <c r="S165" s="103">
        <v>0</v>
      </c>
      <c r="T165" t="s">
        <v>2413</v>
      </c>
      <c r="X165" s="103"/>
      <c r="Y165" t="s">
        <v>441</v>
      </c>
      <c r="Z165" t="s">
        <v>442</v>
      </c>
      <c r="AA165" t="s">
        <v>2038</v>
      </c>
      <c r="AB165" t="s">
        <v>2146</v>
      </c>
      <c r="AC165">
        <v>12280.20033</v>
      </c>
      <c r="AD165" s="103">
        <v>226051</v>
      </c>
      <c r="AH165" t="s">
        <v>1067</v>
      </c>
    </row>
    <row r="166" spans="1:34" x14ac:dyDescent="0.25">
      <c r="A166" t="s">
        <v>400</v>
      </c>
      <c r="B166" s="103">
        <v>12280</v>
      </c>
      <c r="C166" s="103">
        <v>200330</v>
      </c>
      <c r="E166" t="s">
        <v>448</v>
      </c>
      <c r="G166">
        <v>10065936</v>
      </c>
      <c r="H166">
        <v>19116021</v>
      </c>
      <c r="I166" t="s">
        <v>469</v>
      </c>
      <c r="J166">
        <v>8</v>
      </c>
      <c r="K166">
        <v>22</v>
      </c>
      <c r="L166" s="103">
        <v>-155000</v>
      </c>
      <c r="M166" s="103">
        <v>44774</v>
      </c>
      <c r="N166" s="50">
        <v>44774</v>
      </c>
      <c r="O166" s="50">
        <v>44771</v>
      </c>
      <c r="P166" t="s">
        <v>2414</v>
      </c>
      <c r="Q166" t="s">
        <v>2414</v>
      </c>
      <c r="S166" s="103">
        <v>0</v>
      </c>
      <c r="T166" t="s">
        <v>2415</v>
      </c>
      <c r="X166" s="103"/>
      <c r="Y166" t="s">
        <v>441</v>
      </c>
      <c r="Z166" t="s">
        <v>442</v>
      </c>
      <c r="AA166" t="s">
        <v>2038</v>
      </c>
      <c r="AB166" t="s">
        <v>2146</v>
      </c>
      <c r="AC166">
        <v>12280.20033</v>
      </c>
      <c r="AD166" s="103">
        <v>226053</v>
      </c>
      <c r="AH166" t="s">
        <v>1067</v>
      </c>
    </row>
    <row r="167" spans="1:34" x14ac:dyDescent="0.25">
      <c r="A167" t="s">
        <v>400</v>
      </c>
      <c r="B167" s="103">
        <v>12280</v>
      </c>
      <c r="C167" s="103">
        <v>200330</v>
      </c>
      <c r="E167" t="s">
        <v>448</v>
      </c>
      <c r="G167">
        <v>10065954</v>
      </c>
      <c r="H167">
        <v>19116024</v>
      </c>
      <c r="I167" t="s">
        <v>469</v>
      </c>
      <c r="J167">
        <v>8</v>
      </c>
      <c r="K167">
        <v>22</v>
      </c>
      <c r="L167" s="103">
        <v>-214060</v>
      </c>
      <c r="M167" s="103">
        <v>44774</v>
      </c>
      <c r="N167" s="50">
        <v>44774</v>
      </c>
      <c r="O167" s="50">
        <v>44771</v>
      </c>
      <c r="P167" t="s">
        <v>2416</v>
      </c>
      <c r="Q167" t="s">
        <v>2416</v>
      </c>
      <c r="S167" s="103">
        <v>0</v>
      </c>
      <c r="T167" t="s">
        <v>2417</v>
      </c>
      <c r="X167" s="103"/>
      <c r="Y167" t="s">
        <v>441</v>
      </c>
      <c r="Z167" t="s">
        <v>442</v>
      </c>
      <c r="AA167" t="s">
        <v>2038</v>
      </c>
      <c r="AB167" t="s">
        <v>2146</v>
      </c>
      <c r="AC167">
        <v>12280.20033</v>
      </c>
      <c r="AD167" s="103">
        <v>223004</v>
      </c>
      <c r="AH167" t="s">
        <v>1067</v>
      </c>
    </row>
    <row r="168" spans="1:34" x14ac:dyDescent="0.25">
      <c r="A168" t="s">
        <v>400</v>
      </c>
      <c r="B168" s="103">
        <v>12280</v>
      </c>
      <c r="C168" s="103">
        <v>200330</v>
      </c>
      <c r="E168" t="s">
        <v>448</v>
      </c>
      <c r="G168">
        <v>10065964</v>
      </c>
      <c r="H168">
        <v>19116026</v>
      </c>
      <c r="I168" t="s">
        <v>469</v>
      </c>
      <c r="J168">
        <v>8</v>
      </c>
      <c r="K168">
        <v>22</v>
      </c>
      <c r="L168" s="103">
        <v>-50000</v>
      </c>
      <c r="M168" s="103">
        <v>44774</v>
      </c>
      <c r="N168" s="50">
        <v>44774</v>
      </c>
      <c r="O168" s="50">
        <v>44771</v>
      </c>
      <c r="P168" t="s">
        <v>2418</v>
      </c>
      <c r="Q168" t="s">
        <v>2418</v>
      </c>
      <c r="S168" s="103">
        <v>0</v>
      </c>
      <c r="T168" t="s">
        <v>2419</v>
      </c>
      <c r="X168" s="103"/>
      <c r="Y168" t="s">
        <v>441</v>
      </c>
      <c r="Z168" t="s">
        <v>442</v>
      </c>
      <c r="AA168" t="s">
        <v>2038</v>
      </c>
      <c r="AB168" t="s">
        <v>2146</v>
      </c>
      <c r="AC168">
        <v>12280.20033</v>
      </c>
      <c r="AD168" s="103">
        <v>226054</v>
      </c>
      <c r="AH168" t="s">
        <v>1067</v>
      </c>
    </row>
    <row r="169" spans="1:34" x14ac:dyDescent="0.25">
      <c r="A169" t="s">
        <v>400</v>
      </c>
      <c r="B169" s="103">
        <v>12280</v>
      </c>
      <c r="C169" s="103">
        <v>200330</v>
      </c>
      <c r="E169" t="s">
        <v>448</v>
      </c>
      <c r="G169">
        <v>10066687</v>
      </c>
      <c r="H169">
        <v>19124663</v>
      </c>
      <c r="I169" t="s">
        <v>469</v>
      </c>
      <c r="J169">
        <v>8</v>
      </c>
      <c r="K169">
        <v>22</v>
      </c>
      <c r="L169" s="103">
        <v>20000</v>
      </c>
      <c r="M169" s="103">
        <v>44774</v>
      </c>
      <c r="N169" s="50">
        <v>44774</v>
      </c>
      <c r="O169" s="50">
        <v>44774</v>
      </c>
      <c r="P169" t="s">
        <v>2420</v>
      </c>
      <c r="Q169" t="s">
        <v>2420</v>
      </c>
      <c r="S169" s="103">
        <v>0</v>
      </c>
      <c r="T169" t="s">
        <v>659</v>
      </c>
      <c r="X169" s="103"/>
      <c r="Y169" t="s">
        <v>441</v>
      </c>
      <c r="Z169" t="s">
        <v>442</v>
      </c>
      <c r="AA169" t="s">
        <v>2038</v>
      </c>
      <c r="AB169" t="s">
        <v>2146</v>
      </c>
      <c r="AC169">
        <v>12280.20033</v>
      </c>
      <c r="AD169" s="103">
        <v>220143</v>
      </c>
      <c r="AH169" t="s">
        <v>1067</v>
      </c>
    </row>
    <row r="170" spans="1:34" x14ac:dyDescent="0.25">
      <c r="A170" t="s">
        <v>400</v>
      </c>
      <c r="B170" s="103">
        <v>12280</v>
      </c>
      <c r="C170" s="103">
        <v>200330</v>
      </c>
      <c r="E170" t="s">
        <v>434</v>
      </c>
      <c r="G170">
        <v>10071900</v>
      </c>
      <c r="H170">
        <v>1445081</v>
      </c>
      <c r="I170" t="s">
        <v>435</v>
      </c>
      <c r="J170">
        <v>8</v>
      </c>
      <c r="K170">
        <v>22</v>
      </c>
      <c r="L170" s="103">
        <v>184595</v>
      </c>
      <c r="M170" s="103">
        <v>44573</v>
      </c>
      <c r="N170" s="50">
        <v>44788</v>
      </c>
      <c r="O170" s="50">
        <v>44788</v>
      </c>
      <c r="P170" t="s">
        <v>2421</v>
      </c>
      <c r="Q170" t="s">
        <v>205</v>
      </c>
      <c r="R170" t="s">
        <v>2422</v>
      </c>
      <c r="S170" s="103" t="s">
        <v>730</v>
      </c>
      <c r="T170" t="s">
        <v>656</v>
      </c>
      <c r="X170" s="103"/>
      <c r="Y170" t="s">
        <v>441</v>
      </c>
      <c r="Z170" t="s">
        <v>442</v>
      </c>
      <c r="AA170" t="s">
        <v>443</v>
      </c>
      <c r="AB170" t="s">
        <v>444</v>
      </c>
      <c r="AC170">
        <v>12280.20033</v>
      </c>
      <c r="AD170" s="103">
        <v>219748</v>
      </c>
      <c r="AH170">
        <v>219748</v>
      </c>
    </row>
    <row r="171" spans="1:34" x14ac:dyDescent="0.25">
      <c r="A171" t="s">
        <v>400</v>
      </c>
      <c r="B171" s="103">
        <v>12280</v>
      </c>
      <c r="C171" s="103">
        <v>200330</v>
      </c>
      <c r="E171" t="s">
        <v>448</v>
      </c>
      <c r="G171">
        <v>10074220</v>
      </c>
      <c r="H171">
        <v>19129227</v>
      </c>
      <c r="I171" t="s">
        <v>469</v>
      </c>
      <c r="J171">
        <v>8</v>
      </c>
      <c r="K171">
        <v>22</v>
      </c>
      <c r="L171" s="103">
        <v>-20000</v>
      </c>
      <c r="M171" s="103">
        <v>44791</v>
      </c>
      <c r="N171" s="50">
        <v>44791</v>
      </c>
      <c r="O171" s="50">
        <v>44791</v>
      </c>
      <c r="P171" t="s">
        <v>2423</v>
      </c>
      <c r="Q171" t="s">
        <v>2423</v>
      </c>
      <c r="S171" s="103">
        <v>0</v>
      </c>
      <c r="T171" t="s">
        <v>659</v>
      </c>
      <c r="X171" s="103"/>
      <c r="Y171" t="s">
        <v>441</v>
      </c>
      <c r="Z171" t="s">
        <v>442</v>
      </c>
      <c r="AA171" t="s">
        <v>2038</v>
      </c>
      <c r="AB171" t="s">
        <v>2146</v>
      </c>
      <c r="AC171">
        <v>12280.20033</v>
      </c>
      <c r="AD171" s="103">
        <v>220143</v>
      </c>
      <c r="AH171" t="s">
        <v>1067</v>
      </c>
    </row>
    <row r="172" spans="1:34" x14ac:dyDescent="0.25">
      <c r="A172" t="s">
        <v>400</v>
      </c>
      <c r="B172" s="103">
        <v>12280</v>
      </c>
      <c r="C172" s="103">
        <v>200330</v>
      </c>
      <c r="E172" t="s">
        <v>448</v>
      </c>
      <c r="G172">
        <v>10075168</v>
      </c>
      <c r="H172">
        <v>19129504</v>
      </c>
      <c r="I172" t="s">
        <v>469</v>
      </c>
      <c r="J172">
        <v>8</v>
      </c>
      <c r="K172">
        <v>22</v>
      </c>
      <c r="L172" s="103">
        <v>-325000</v>
      </c>
      <c r="M172" s="103">
        <v>44795</v>
      </c>
      <c r="N172" s="50">
        <v>44795</v>
      </c>
      <c r="O172" s="50">
        <v>44795</v>
      </c>
      <c r="P172" t="s">
        <v>2424</v>
      </c>
      <c r="Q172" t="s">
        <v>2424</v>
      </c>
      <c r="S172" s="103">
        <v>0</v>
      </c>
      <c r="T172" t="s">
        <v>2151</v>
      </c>
      <c r="X172" s="103"/>
      <c r="Y172" t="s">
        <v>441</v>
      </c>
      <c r="Z172" t="s">
        <v>442</v>
      </c>
      <c r="AA172" t="s">
        <v>2038</v>
      </c>
      <c r="AB172" t="s">
        <v>2146</v>
      </c>
      <c r="AC172">
        <v>12280.20033</v>
      </c>
      <c r="AD172" s="103">
        <v>224303</v>
      </c>
      <c r="AH172">
        <v>224303</v>
      </c>
    </row>
    <row r="173" spans="1:34" x14ac:dyDescent="0.25">
      <c r="A173" t="s">
        <v>400</v>
      </c>
      <c r="B173" s="103">
        <v>12280</v>
      </c>
      <c r="C173" s="103">
        <v>200330</v>
      </c>
      <c r="E173" t="s">
        <v>448</v>
      </c>
      <c r="G173">
        <v>10073587</v>
      </c>
      <c r="H173">
        <v>19129032</v>
      </c>
      <c r="I173" t="s">
        <v>469</v>
      </c>
      <c r="J173">
        <v>8</v>
      </c>
      <c r="K173">
        <v>22</v>
      </c>
      <c r="L173" s="103">
        <v>8930</v>
      </c>
      <c r="M173" s="103">
        <v>44804</v>
      </c>
      <c r="N173" s="50">
        <v>44804</v>
      </c>
      <c r="O173" s="50">
        <v>44790</v>
      </c>
      <c r="P173" t="s">
        <v>2425</v>
      </c>
      <c r="Q173" t="s">
        <v>2426</v>
      </c>
      <c r="S173" s="103">
        <v>0</v>
      </c>
      <c r="T173" t="s">
        <v>2427</v>
      </c>
      <c r="X173" s="103"/>
      <c r="Y173" t="s">
        <v>441</v>
      </c>
      <c r="Z173" t="s">
        <v>442</v>
      </c>
      <c r="AA173" t="s">
        <v>629</v>
      </c>
      <c r="AB173" t="s">
        <v>2146</v>
      </c>
      <c r="AC173">
        <v>12280.20033</v>
      </c>
      <c r="AD173" s="103">
        <v>223567</v>
      </c>
      <c r="AH173">
        <v>223567</v>
      </c>
    </row>
    <row r="174" spans="1:34" s="100" customFormat="1" x14ac:dyDescent="0.25">
      <c r="A174" s="100" t="s">
        <v>402</v>
      </c>
      <c r="B174" s="104"/>
      <c r="C174" s="104"/>
      <c r="L174" s="104">
        <v>-13774075.810000001</v>
      </c>
      <c r="M174" s="104"/>
      <c r="N174" s="121"/>
      <c r="O174" s="121"/>
      <c r="S174" s="104"/>
      <c r="X174" s="104"/>
      <c r="AD174" s="104"/>
    </row>
    <row r="176" spans="1:34" s="100" customFormat="1" ht="45" x14ac:dyDescent="0.25">
      <c r="A176" s="100" t="s">
        <v>397</v>
      </c>
      <c r="B176" s="102" t="s">
        <v>355</v>
      </c>
      <c r="C176" s="102" t="s">
        <v>403</v>
      </c>
      <c r="D176" s="100" t="s">
        <v>404</v>
      </c>
      <c r="E176" s="101" t="s">
        <v>405</v>
      </c>
      <c r="F176" s="100" t="s">
        <v>406</v>
      </c>
      <c r="G176" s="101" t="s">
        <v>407</v>
      </c>
      <c r="H176" s="101" t="s">
        <v>408</v>
      </c>
      <c r="I176" s="101" t="s">
        <v>409</v>
      </c>
      <c r="J176" s="101" t="s">
        <v>410</v>
      </c>
      <c r="K176" s="101" t="s">
        <v>411</v>
      </c>
      <c r="L176" s="102" t="s">
        <v>412</v>
      </c>
      <c r="M176" s="121" t="s">
        <v>414</v>
      </c>
      <c r="N176" s="121" t="s">
        <v>10</v>
      </c>
      <c r="O176" s="122" t="s">
        <v>415</v>
      </c>
      <c r="P176" s="100" t="s">
        <v>416</v>
      </c>
      <c r="Q176" s="101" t="s">
        <v>417</v>
      </c>
      <c r="R176" s="100" t="s">
        <v>418</v>
      </c>
      <c r="S176" s="104" t="s">
        <v>419</v>
      </c>
      <c r="T176" s="100" t="s">
        <v>420</v>
      </c>
      <c r="U176" s="100" t="s">
        <v>421</v>
      </c>
      <c r="V176" s="101" t="s">
        <v>422</v>
      </c>
      <c r="W176" s="101" t="s">
        <v>423</v>
      </c>
      <c r="X176" s="102" t="s">
        <v>424</v>
      </c>
      <c r="Y176" s="100" t="s">
        <v>425</v>
      </c>
      <c r="Z176" s="100" t="s">
        <v>426</v>
      </c>
      <c r="AA176" s="101" t="s">
        <v>427</v>
      </c>
      <c r="AB176" s="101" t="s">
        <v>428</v>
      </c>
      <c r="AC176" s="101" t="s">
        <v>429</v>
      </c>
      <c r="AD176" s="102" t="s">
        <v>413</v>
      </c>
      <c r="AE176" s="100" t="s">
        <v>430</v>
      </c>
      <c r="AF176" s="100" t="s">
        <v>431</v>
      </c>
    </row>
    <row r="177" spans="1:34" x14ac:dyDescent="0.25">
      <c r="A177" t="s">
        <v>401</v>
      </c>
      <c r="B177" s="103">
        <v>12235</v>
      </c>
      <c r="C177" s="103">
        <v>200330</v>
      </c>
      <c r="E177" t="s">
        <v>448</v>
      </c>
      <c r="G177">
        <v>10065563</v>
      </c>
      <c r="H177">
        <v>19084288</v>
      </c>
      <c r="I177" t="s">
        <v>469</v>
      </c>
      <c r="J177">
        <v>7</v>
      </c>
      <c r="K177">
        <v>22</v>
      </c>
      <c r="L177" s="120">
        <v>-138775</v>
      </c>
      <c r="M177" s="50">
        <v>44743</v>
      </c>
      <c r="N177" s="50">
        <v>44743</v>
      </c>
      <c r="O177" s="50">
        <v>44770</v>
      </c>
      <c r="P177" t="s">
        <v>2021</v>
      </c>
      <c r="Q177" t="s">
        <v>2021</v>
      </c>
      <c r="S177" s="103">
        <v>0</v>
      </c>
      <c r="T177" t="s">
        <v>2020</v>
      </c>
      <c r="X177" s="103"/>
      <c r="Y177" t="s">
        <v>441</v>
      </c>
      <c r="Z177" t="s">
        <v>442</v>
      </c>
      <c r="AA177" t="s">
        <v>2079</v>
      </c>
      <c r="AB177" t="s">
        <v>444</v>
      </c>
      <c r="AC177">
        <v>12235.20033</v>
      </c>
      <c r="AD177" s="103">
        <v>221855</v>
      </c>
      <c r="AH177">
        <v>221855</v>
      </c>
    </row>
    <row r="178" spans="1:34" x14ac:dyDescent="0.25">
      <c r="A178" t="s">
        <v>401</v>
      </c>
      <c r="B178" s="103">
        <v>12235</v>
      </c>
      <c r="C178" s="103">
        <v>200330</v>
      </c>
      <c r="E178" t="s">
        <v>448</v>
      </c>
      <c r="G178">
        <v>10065660</v>
      </c>
      <c r="H178">
        <v>19115124</v>
      </c>
      <c r="I178" t="s">
        <v>469</v>
      </c>
      <c r="J178">
        <v>7</v>
      </c>
      <c r="K178">
        <v>22</v>
      </c>
      <c r="L178" s="120">
        <v>9602.32</v>
      </c>
      <c r="M178" s="50">
        <v>44743</v>
      </c>
      <c r="N178" s="50">
        <v>44743</v>
      </c>
      <c r="O178" s="50">
        <v>44770</v>
      </c>
      <c r="P178" t="s">
        <v>2080</v>
      </c>
      <c r="Q178" t="s">
        <v>2081</v>
      </c>
      <c r="S178" s="103">
        <v>0</v>
      </c>
      <c r="T178" t="s">
        <v>2082</v>
      </c>
      <c r="X178" s="103"/>
      <c r="Y178" t="s">
        <v>441</v>
      </c>
      <c r="Z178" t="s">
        <v>442</v>
      </c>
      <c r="AA178" t="s">
        <v>2079</v>
      </c>
      <c r="AB178" t="s">
        <v>444</v>
      </c>
      <c r="AC178">
        <v>12235.20033</v>
      </c>
      <c r="AD178" s="103">
        <v>212841</v>
      </c>
      <c r="AH178">
        <v>212841</v>
      </c>
    </row>
    <row r="179" spans="1:34" x14ac:dyDescent="0.25">
      <c r="A179" t="s">
        <v>401</v>
      </c>
      <c r="B179" s="103">
        <v>12235</v>
      </c>
      <c r="C179" s="103">
        <v>200330</v>
      </c>
      <c r="E179" t="s">
        <v>448</v>
      </c>
      <c r="G179">
        <v>10065660</v>
      </c>
      <c r="H179">
        <v>19115124</v>
      </c>
      <c r="I179" t="s">
        <v>469</v>
      </c>
      <c r="J179">
        <v>7</v>
      </c>
      <c r="K179">
        <v>22</v>
      </c>
      <c r="L179" s="120">
        <v>90000</v>
      </c>
      <c r="M179" s="50">
        <v>44743</v>
      </c>
      <c r="N179" s="50">
        <v>44743</v>
      </c>
      <c r="O179" s="50">
        <v>44770</v>
      </c>
      <c r="P179" t="s">
        <v>2083</v>
      </c>
      <c r="Q179" t="s">
        <v>2081</v>
      </c>
      <c r="S179" s="103">
        <v>0</v>
      </c>
      <c r="T179" t="s">
        <v>2084</v>
      </c>
      <c r="X179" s="103"/>
      <c r="Y179" t="s">
        <v>441</v>
      </c>
      <c r="Z179" t="s">
        <v>442</v>
      </c>
      <c r="AA179" t="s">
        <v>2079</v>
      </c>
      <c r="AB179" t="s">
        <v>444</v>
      </c>
      <c r="AC179">
        <v>12235.20033</v>
      </c>
      <c r="AD179" s="103">
        <v>220421</v>
      </c>
      <c r="AH179">
        <v>220421</v>
      </c>
    </row>
    <row r="180" spans="1:34" x14ac:dyDescent="0.25">
      <c r="A180" t="s">
        <v>401</v>
      </c>
      <c r="B180" s="103">
        <v>12235</v>
      </c>
      <c r="C180" s="103">
        <v>200330</v>
      </c>
      <c r="E180" t="s">
        <v>448</v>
      </c>
      <c r="G180">
        <v>10065660</v>
      </c>
      <c r="H180">
        <v>19115124</v>
      </c>
      <c r="I180" t="s">
        <v>469</v>
      </c>
      <c r="J180">
        <v>7</v>
      </c>
      <c r="K180">
        <v>22</v>
      </c>
      <c r="L180" s="120">
        <v>6000</v>
      </c>
      <c r="M180" s="50">
        <v>44743</v>
      </c>
      <c r="N180" s="50">
        <v>44743</v>
      </c>
      <c r="O180" s="50">
        <v>44770</v>
      </c>
      <c r="P180" t="s">
        <v>2085</v>
      </c>
      <c r="Q180" t="s">
        <v>2081</v>
      </c>
      <c r="S180" s="103">
        <v>0</v>
      </c>
      <c r="T180" t="s">
        <v>2086</v>
      </c>
      <c r="X180" s="103"/>
      <c r="Y180" t="s">
        <v>441</v>
      </c>
      <c r="Z180" t="s">
        <v>442</v>
      </c>
      <c r="AA180" t="s">
        <v>2079</v>
      </c>
      <c r="AB180" t="s">
        <v>444</v>
      </c>
      <c r="AC180">
        <v>12235.20033</v>
      </c>
      <c r="AD180" s="103">
        <v>220590</v>
      </c>
      <c r="AH180">
        <v>220590</v>
      </c>
    </row>
    <row r="181" spans="1:34" x14ac:dyDescent="0.25">
      <c r="A181" t="s">
        <v>401</v>
      </c>
      <c r="B181" s="103">
        <v>12235</v>
      </c>
      <c r="C181" s="103">
        <v>200330</v>
      </c>
      <c r="E181" t="s">
        <v>434</v>
      </c>
      <c r="G181">
        <v>10041723</v>
      </c>
      <c r="H181">
        <v>1436500</v>
      </c>
      <c r="I181" t="s">
        <v>435</v>
      </c>
      <c r="J181">
        <v>7</v>
      </c>
      <c r="K181">
        <v>22</v>
      </c>
      <c r="L181" s="120">
        <v>100000</v>
      </c>
      <c r="M181" s="50">
        <v>44651</v>
      </c>
      <c r="N181" s="50">
        <v>44743</v>
      </c>
      <c r="O181" s="50">
        <v>44705</v>
      </c>
      <c r="P181" t="s">
        <v>2087</v>
      </c>
      <c r="Q181" t="s">
        <v>2088</v>
      </c>
      <c r="R181" t="s">
        <v>2089</v>
      </c>
      <c r="S181" s="103" t="s">
        <v>2090</v>
      </c>
      <c r="T181" t="s">
        <v>2091</v>
      </c>
      <c r="X181" s="103"/>
      <c r="Y181" t="s">
        <v>441</v>
      </c>
      <c r="Z181" t="s">
        <v>442</v>
      </c>
      <c r="AA181" t="s">
        <v>443</v>
      </c>
      <c r="AB181" t="s">
        <v>827</v>
      </c>
      <c r="AC181">
        <v>12235.20033</v>
      </c>
      <c r="AD181" s="103">
        <v>222607</v>
      </c>
      <c r="AH181">
        <v>222607</v>
      </c>
    </row>
    <row r="182" spans="1:34" x14ac:dyDescent="0.25">
      <c r="A182" t="s">
        <v>401</v>
      </c>
      <c r="B182" s="103">
        <v>12235</v>
      </c>
      <c r="C182" s="103">
        <v>200330</v>
      </c>
      <c r="E182" t="s">
        <v>434</v>
      </c>
      <c r="G182">
        <v>10055381</v>
      </c>
      <c r="H182">
        <v>1440398</v>
      </c>
      <c r="I182" t="s">
        <v>435</v>
      </c>
      <c r="J182">
        <v>7</v>
      </c>
      <c r="K182">
        <v>22</v>
      </c>
      <c r="L182" s="120">
        <v>70660</v>
      </c>
      <c r="M182" s="50">
        <v>44740</v>
      </c>
      <c r="N182" s="50">
        <v>44747</v>
      </c>
      <c r="O182" s="50">
        <v>44747</v>
      </c>
      <c r="P182" t="s">
        <v>2092</v>
      </c>
      <c r="Q182" t="s">
        <v>2093</v>
      </c>
      <c r="R182" t="s">
        <v>2094</v>
      </c>
      <c r="S182" s="103" t="s">
        <v>2093</v>
      </c>
      <c r="T182" t="s">
        <v>2095</v>
      </c>
      <c r="X182" s="103"/>
      <c r="Y182" t="s">
        <v>441</v>
      </c>
      <c r="Z182" t="s">
        <v>442</v>
      </c>
      <c r="AA182" t="s">
        <v>443</v>
      </c>
      <c r="AB182" t="s">
        <v>444</v>
      </c>
      <c r="AC182">
        <v>12235.20033</v>
      </c>
      <c r="AD182" s="103">
        <v>221921</v>
      </c>
      <c r="AH182">
        <v>221921</v>
      </c>
    </row>
    <row r="183" spans="1:34" x14ac:dyDescent="0.25">
      <c r="A183" t="s">
        <v>401</v>
      </c>
      <c r="B183" s="103">
        <v>12253</v>
      </c>
      <c r="C183" s="103">
        <v>200330</v>
      </c>
      <c r="E183" t="s">
        <v>434</v>
      </c>
      <c r="G183">
        <v>10055317</v>
      </c>
      <c r="H183">
        <v>1440335</v>
      </c>
      <c r="I183" t="s">
        <v>435</v>
      </c>
      <c r="J183">
        <v>7</v>
      </c>
      <c r="K183">
        <v>22</v>
      </c>
      <c r="L183" s="120">
        <v>130000</v>
      </c>
      <c r="M183" s="50">
        <v>44691</v>
      </c>
      <c r="N183" s="50">
        <v>44747</v>
      </c>
      <c r="O183" s="50">
        <v>44747</v>
      </c>
      <c r="P183" t="s">
        <v>679</v>
      </c>
      <c r="Q183" t="s">
        <v>2096</v>
      </c>
      <c r="R183" t="s">
        <v>2097</v>
      </c>
      <c r="S183" s="103" t="s">
        <v>2098</v>
      </c>
      <c r="T183" t="s">
        <v>681</v>
      </c>
      <c r="X183" s="103"/>
      <c r="Y183" t="s">
        <v>441</v>
      </c>
      <c r="Z183" t="s">
        <v>442</v>
      </c>
      <c r="AA183" t="s">
        <v>443</v>
      </c>
      <c r="AB183" t="s">
        <v>444</v>
      </c>
      <c r="AC183">
        <v>12253.20033</v>
      </c>
      <c r="AD183" s="103">
        <v>221775</v>
      </c>
      <c r="AH183" t="s">
        <v>1067</v>
      </c>
    </row>
    <row r="184" spans="1:34" x14ac:dyDescent="0.25">
      <c r="A184" t="s">
        <v>401</v>
      </c>
      <c r="B184" s="103">
        <v>12253</v>
      </c>
      <c r="C184" s="103">
        <v>200330</v>
      </c>
      <c r="E184" t="s">
        <v>434</v>
      </c>
      <c r="G184">
        <v>10064208</v>
      </c>
      <c r="H184">
        <v>1442722</v>
      </c>
      <c r="I184" t="s">
        <v>435</v>
      </c>
      <c r="J184">
        <v>7</v>
      </c>
      <c r="K184">
        <v>22</v>
      </c>
      <c r="L184" s="120">
        <v>497950</v>
      </c>
      <c r="M184" s="50">
        <v>44748</v>
      </c>
      <c r="N184" s="50">
        <v>44768</v>
      </c>
      <c r="O184" s="50">
        <v>44768</v>
      </c>
      <c r="P184" t="s">
        <v>2099</v>
      </c>
      <c r="Q184" t="s">
        <v>2100</v>
      </c>
      <c r="R184" t="s">
        <v>2101</v>
      </c>
      <c r="S184" s="103" t="s">
        <v>2102</v>
      </c>
      <c r="T184" t="s">
        <v>2103</v>
      </c>
      <c r="X184" s="103"/>
      <c r="Y184" t="s">
        <v>441</v>
      </c>
      <c r="Z184" t="s">
        <v>442</v>
      </c>
      <c r="AA184" t="s">
        <v>443</v>
      </c>
      <c r="AB184" t="s">
        <v>444</v>
      </c>
      <c r="AC184">
        <v>12253.20033</v>
      </c>
      <c r="AD184" s="103">
        <v>221216</v>
      </c>
      <c r="AH184">
        <v>221216</v>
      </c>
    </row>
    <row r="185" spans="1:34" x14ac:dyDescent="0.25">
      <c r="A185" t="s">
        <v>401</v>
      </c>
      <c r="B185" s="103">
        <v>12253</v>
      </c>
      <c r="C185" s="103">
        <v>200330</v>
      </c>
      <c r="E185" t="s">
        <v>448</v>
      </c>
      <c r="G185">
        <v>10065432</v>
      </c>
      <c r="H185">
        <v>19083749</v>
      </c>
      <c r="I185" t="s">
        <v>469</v>
      </c>
      <c r="J185">
        <v>7</v>
      </c>
      <c r="K185">
        <v>22</v>
      </c>
      <c r="L185" s="120">
        <v>-130000</v>
      </c>
      <c r="M185" s="50">
        <v>44773</v>
      </c>
      <c r="N185" s="50">
        <v>44773</v>
      </c>
      <c r="O185" s="50">
        <v>44770</v>
      </c>
      <c r="P185" t="s">
        <v>679</v>
      </c>
      <c r="Q185" t="s">
        <v>2104</v>
      </c>
      <c r="S185" s="103">
        <v>0</v>
      </c>
      <c r="T185" t="s">
        <v>681</v>
      </c>
      <c r="X185" s="103"/>
      <c r="Y185" t="s">
        <v>441</v>
      </c>
      <c r="Z185" t="s">
        <v>442</v>
      </c>
      <c r="AA185" t="s">
        <v>682</v>
      </c>
      <c r="AB185" t="s">
        <v>455</v>
      </c>
      <c r="AC185">
        <v>12253.20033</v>
      </c>
      <c r="AD185" s="103">
        <v>221775</v>
      </c>
      <c r="AH185" t="s">
        <v>1067</v>
      </c>
    </row>
    <row r="186" spans="1:34" x14ac:dyDescent="0.25">
      <c r="A186" t="s">
        <v>401</v>
      </c>
      <c r="B186" s="103">
        <v>12267</v>
      </c>
      <c r="C186" s="103">
        <v>200330</v>
      </c>
      <c r="E186" t="s">
        <v>434</v>
      </c>
      <c r="G186">
        <v>10055555</v>
      </c>
      <c r="H186">
        <v>1440571</v>
      </c>
      <c r="I186" t="s">
        <v>435</v>
      </c>
      <c r="J186">
        <v>7</v>
      </c>
      <c r="K186">
        <v>22</v>
      </c>
      <c r="L186" s="120">
        <v>67500</v>
      </c>
      <c r="M186" s="50">
        <v>44621</v>
      </c>
      <c r="N186" s="50">
        <v>44747</v>
      </c>
      <c r="O186" s="50">
        <v>44747</v>
      </c>
      <c r="P186" t="s">
        <v>2105</v>
      </c>
      <c r="Q186" t="s">
        <v>286</v>
      </c>
      <c r="R186" t="s">
        <v>2106</v>
      </c>
      <c r="S186" s="103" t="s">
        <v>1014</v>
      </c>
      <c r="T186" t="s">
        <v>803</v>
      </c>
      <c r="X186" s="103"/>
      <c r="Y186" t="s">
        <v>441</v>
      </c>
      <c r="Z186" t="s">
        <v>442</v>
      </c>
      <c r="AA186" t="s">
        <v>443</v>
      </c>
      <c r="AB186" t="s">
        <v>444</v>
      </c>
      <c r="AC186">
        <v>12267.20033</v>
      </c>
      <c r="AD186" s="103">
        <v>222722</v>
      </c>
      <c r="AH186">
        <v>222722</v>
      </c>
    </row>
    <row r="187" spans="1:34" x14ac:dyDescent="0.25">
      <c r="A187" t="s">
        <v>401</v>
      </c>
      <c r="B187" s="103">
        <v>12286</v>
      </c>
      <c r="C187" s="103">
        <v>200330</v>
      </c>
      <c r="E187" t="s">
        <v>448</v>
      </c>
      <c r="G187">
        <v>10065895</v>
      </c>
      <c r="H187">
        <v>19116008</v>
      </c>
      <c r="I187" t="s">
        <v>469</v>
      </c>
      <c r="J187">
        <v>7</v>
      </c>
      <c r="K187">
        <v>22</v>
      </c>
      <c r="L187" s="120">
        <v>5000</v>
      </c>
      <c r="M187" s="50">
        <v>42923</v>
      </c>
      <c r="N187" s="50">
        <v>44773</v>
      </c>
      <c r="O187" s="50">
        <v>44771</v>
      </c>
      <c r="P187" t="s">
        <v>2107</v>
      </c>
      <c r="Q187" t="s">
        <v>2108</v>
      </c>
      <c r="S187" s="103">
        <v>0</v>
      </c>
      <c r="T187" t="s">
        <v>2109</v>
      </c>
      <c r="X187" s="103"/>
      <c r="Y187" t="s">
        <v>441</v>
      </c>
      <c r="Z187" t="s">
        <v>442</v>
      </c>
      <c r="AA187" t="s">
        <v>750</v>
      </c>
      <c r="AB187" t="s">
        <v>444</v>
      </c>
      <c r="AC187">
        <v>12286.20033</v>
      </c>
      <c r="AD187" s="103">
        <v>165567</v>
      </c>
      <c r="AH187">
        <v>165567</v>
      </c>
    </row>
    <row r="188" spans="1:34" x14ac:dyDescent="0.25">
      <c r="A188" t="s">
        <v>401</v>
      </c>
      <c r="B188" s="103">
        <v>12286</v>
      </c>
      <c r="C188" s="103">
        <v>200330</v>
      </c>
      <c r="E188" t="s">
        <v>448</v>
      </c>
      <c r="G188">
        <v>10065895</v>
      </c>
      <c r="H188">
        <v>19116008</v>
      </c>
      <c r="I188" t="s">
        <v>469</v>
      </c>
      <c r="J188">
        <v>7</v>
      </c>
      <c r="K188">
        <v>22</v>
      </c>
      <c r="L188" s="120">
        <v>499500</v>
      </c>
      <c r="M188" s="50">
        <v>43208</v>
      </c>
      <c r="N188" s="50">
        <v>44773</v>
      </c>
      <c r="O188" s="50">
        <v>44771</v>
      </c>
      <c r="P188" t="s">
        <v>2110</v>
      </c>
      <c r="Q188" t="s">
        <v>2108</v>
      </c>
      <c r="S188" s="103">
        <v>0</v>
      </c>
      <c r="T188" t="s">
        <v>2111</v>
      </c>
      <c r="X188" s="103"/>
      <c r="Y188" t="s">
        <v>441</v>
      </c>
      <c r="Z188" t="s">
        <v>442</v>
      </c>
      <c r="AA188" t="s">
        <v>750</v>
      </c>
      <c r="AB188" t="s">
        <v>444</v>
      </c>
      <c r="AC188">
        <v>12286.20033</v>
      </c>
      <c r="AD188" s="103">
        <v>191233</v>
      </c>
      <c r="AH188">
        <v>191233</v>
      </c>
    </row>
    <row r="189" spans="1:34" x14ac:dyDescent="0.25">
      <c r="A189" t="s">
        <v>401</v>
      </c>
      <c r="B189" s="103">
        <v>12286</v>
      </c>
      <c r="C189" s="103">
        <v>200330</v>
      </c>
      <c r="E189" t="s">
        <v>448</v>
      </c>
      <c r="G189">
        <v>10065895</v>
      </c>
      <c r="H189">
        <v>19116008</v>
      </c>
      <c r="I189" t="s">
        <v>469</v>
      </c>
      <c r="J189">
        <v>7</v>
      </c>
      <c r="K189">
        <v>22</v>
      </c>
      <c r="L189" s="120">
        <v>21377.09</v>
      </c>
      <c r="M189" s="50">
        <v>43983</v>
      </c>
      <c r="N189" s="50">
        <v>44773</v>
      </c>
      <c r="O189" s="50">
        <v>44771</v>
      </c>
      <c r="P189" t="s">
        <v>2112</v>
      </c>
      <c r="Q189" t="s">
        <v>2108</v>
      </c>
      <c r="S189" s="103">
        <v>0</v>
      </c>
      <c r="T189" t="s">
        <v>2113</v>
      </c>
      <c r="X189" s="103"/>
      <c r="Y189" t="s">
        <v>441</v>
      </c>
      <c r="Z189" t="s">
        <v>442</v>
      </c>
      <c r="AA189" t="s">
        <v>750</v>
      </c>
      <c r="AB189" t="s">
        <v>444</v>
      </c>
      <c r="AC189">
        <v>12286.20033</v>
      </c>
      <c r="AD189" s="103">
        <v>198023</v>
      </c>
      <c r="AH189">
        <v>198023</v>
      </c>
    </row>
    <row r="190" spans="1:34" x14ac:dyDescent="0.25">
      <c r="A190" t="s">
        <v>401</v>
      </c>
      <c r="B190" s="103">
        <v>12286</v>
      </c>
      <c r="C190" s="103">
        <v>200330</v>
      </c>
      <c r="E190" t="s">
        <v>448</v>
      </c>
      <c r="G190">
        <v>10065895</v>
      </c>
      <c r="H190">
        <v>19116008</v>
      </c>
      <c r="I190" t="s">
        <v>469</v>
      </c>
      <c r="J190">
        <v>7</v>
      </c>
      <c r="K190">
        <v>22</v>
      </c>
      <c r="L190" s="120">
        <v>5455.66</v>
      </c>
      <c r="M190" s="50">
        <v>44285</v>
      </c>
      <c r="N190" s="50">
        <v>44773</v>
      </c>
      <c r="O190" s="50">
        <v>44771</v>
      </c>
      <c r="P190" t="s">
        <v>2114</v>
      </c>
      <c r="Q190" t="s">
        <v>2108</v>
      </c>
      <c r="S190" s="103">
        <v>0</v>
      </c>
      <c r="T190" t="s">
        <v>2115</v>
      </c>
      <c r="X190" s="103"/>
      <c r="Y190" t="s">
        <v>441</v>
      </c>
      <c r="Z190" t="s">
        <v>442</v>
      </c>
      <c r="AA190" t="s">
        <v>750</v>
      </c>
      <c r="AB190" t="s">
        <v>444</v>
      </c>
      <c r="AC190">
        <v>12286.20033</v>
      </c>
      <c r="AD190" s="103">
        <v>215401</v>
      </c>
      <c r="AH190">
        <v>215401</v>
      </c>
    </row>
    <row r="191" spans="1:34" x14ac:dyDescent="0.25">
      <c r="A191" t="s">
        <v>401</v>
      </c>
      <c r="B191" s="103">
        <v>12286</v>
      </c>
      <c r="C191" s="103">
        <v>200330</v>
      </c>
      <c r="E191" t="s">
        <v>448</v>
      </c>
      <c r="G191">
        <v>10065895</v>
      </c>
      <c r="H191">
        <v>19116008</v>
      </c>
      <c r="I191" t="s">
        <v>469</v>
      </c>
      <c r="J191">
        <v>7</v>
      </c>
      <c r="K191">
        <v>22</v>
      </c>
      <c r="L191" s="120">
        <v>-20000</v>
      </c>
      <c r="M191" s="50">
        <v>44525</v>
      </c>
      <c r="N191" s="50">
        <v>44773</v>
      </c>
      <c r="O191" s="50">
        <v>44771</v>
      </c>
      <c r="P191" t="s">
        <v>2116</v>
      </c>
      <c r="Q191" t="s">
        <v>2108</v>
      </c>
      <c r="S191" s="103">
        <v>0</v>
      </c>
      <c r="T191" t="s">
        <v>2117</v>
      </c>
      <c r="X191" s="103"/>
      <c r="Y191" t="s">
        <v>441</v>
      </c>
      <c r="Z191" t="s">
        <v>442</v>
      </c>
      <c r="AA191" t="s">
        <v>750</v>
      </c>
      <c r="AB191" t="s">
        <v>444</v>
      </c>
      <c r="AC191">
        <v>12286.20033</v>
      </c>
      <c r="AD191" s="103">
        <v>221202</v>
      </c>
      <c r="AH191">
        <v>221202</v>
      </c>
    </row>
    <row r="192" spans="1:34" x14ac:dyDescent="0.25">
      <c r="A192" t="s">
        <v>401</v>
      </c>
      <c r="B192" s="103">
        <v>12286</v>
      </c>
      <c r="C192" s="103">
        <v>200330</v>
      </c>
      <c r="E192" t="s">
        <v>448</v>
      </c>
      <c r="G192">
        <v>10065895</v>
      </c>
      <c r="H192">
        <v>19116008</v>
      </c>
      <c r="I192" t="s">
        <v>469</v>
      </c>
      <c r="J192">
        <v>7</v>
      </c>
      <c r="K192">
        <v>22</v>
      </c>
      <c r="L192" s="120">
        <v>20000</v>
      </c>
      <c r="M192" s="50">
        <v>44525</v>
      </c>
      <c r="N192" s="50">
        <v>44773</v>
      </c>
      <c r="O192" s="50">
        <v>44771</v>
      </c>
      <c r="P192" t="s">
        <v>2116</v>
      </c>
      <c r="Q192" t="s">
        <v>2108</v>
      </c>
      <c r="S192" s="103">
        <v>0</v>
      </c>
      <c r="T192" t="s">
        <v>2117</v>
      </c>
      <c r="X192" s="103"/>
      <c r="Y192" t="s">
        <v>441</v>
      </c>
      <c r="Z192" t="s">
        <v>442</v>
      </c>
      <c r="AA192" t="s">
        <v>750</v>
      </c>
      <c r="AB192" t="s">
        <v>444</v>
      </c>
      <c r="AC192">
        <v>12286.20033</v>
      </c>
      <c r="AD192" s="103">
        <v>222993</v>
      </c>
      <c r="AH192">
        <v>222993</v>
      </c>
    </row>
    <row r="193" spans="1:34" x14ac:dyDescent="0.25">
      <c r="A193" t="s">
        <v>401</v>
      </c>
      <c r="B193" s="103">
        <v>12293</v>
      </c>
      <c r="C193" s="103">
        <v>200330</v>
      </c>
      <c r="E193" t="s">
        <v>448</v>
      </c>
      <c r="G193">
        <v>10054578</v>
      </c>
      <c r="H193">
        <v>19075550</v>
      </c>
      <c r="I193" t="s">
        <v>469</v>
      </c>
      <c r="J193">
        <v>7</v>
      </c>
      <c r="K193">
        <v>22</v>
      </c>
      <c r="L193" s="120">
        <v>-1331010</v>
      </c>
      <c r="M193" s="50">
        <v>44743</v>
      </c>
      <c r="N193" s="50">
        <v>44743</v>
      </c>
      <c r="O193" s="50">
        <v>44741</v>
      </c>
      <c r="P193" t="s">
        <v>466</v>
      </c>
      <c r="Q193" t="s">
        <v>2031</v>
      </c>
      <c r="S193" s="103">
        <v>0</v>
      </c>
      <c r="T193" t="s">
        <v>2033</v>
      </c>
      <c r="X193" s="103"/>
      <c r="Y193" t="s">
        <v>441</v>
      </c>
      <c r="Z193" t="s">
        <v>442</v>
      </c>
      <c r="AA193" t="s">
        <v>682</v>
      </c>
      <c r="AB193" t="s">
        <v>444</v>
      </c>
      <c r="AC193">
        <v>12293.20033</v>
      </c>
      <c r="AD193" s="103"/>
      <c r="AH193" t="s">
        <v>1067</v>
      </c>
    </row>
    <row r="194" spans="1:34" x14ac:dyDescent="0.25">
      <c r="A194" t="s">
        <v>398</v>
      </c>
      <c r="B194" s="103">
        <v>12292</v>
      </c>
      <c r="C194" s="103">
        <v>200330</v>
      </c>
      <c r="E194" t="s">
        <v>434</v>
      </c>
      <c r="G194">
        <v>10060460</v>
      </c>
      <c r="H194">
        <v>1442110</v>
      </c>
      <c r="I194" t="s">
        <v>435</v>
      </c>
      <c r="J194">
        <v>7</v>
      </c>
      <c r="K194">
        <v>22</v>
      </c>
      <c r="L194" s="120">
        <v>50000</v>
      </c>
      <c r="M194" s="50">
        <v>44617</v>
      </c>
      <c r="N194" s="50">
        <v>44757</v>
      </c>
      <c r="O194" s="50">
        <v>44757</v>
      </c>
      <c r="P194" t="s">
        <v>2118</v>
      </c>
      <c r="Q194" t="s">
        <v>2119</v>
      </c>
      <c r="R194" t="s">
        <v>2120</v>
      </c>
      <c r="S194" s="103" t="s">
        <v>2121</v>
      </c>
      <c r="T194" t="s">
        <v>1033</v>
      </c>
      <c r="X194" s="103"/>
      <c r="Y194" t="s">
        <v>441</v>
      </c>
      <c r="Z194" t="s">
        <v>442</v>
      </c>
      <c r="AA194" t="s">
        <v>443</v>
      </c>
      <c r="AB194" t="s">
        <v>444</v>
      </c>
      <c r="AC194">
        <v>12292.20033</v>
      </c>
      <c r="AD194" s="103"/>
      <c r="AH194" t="s">
        <v>1067</v>
      </c>
    </row>
    <row r="195" spans="1:34" x14ac:dyDescent="0.25">
      <c r="A195" t="s">
        <v>398</v>
      </c>
      <c r="B195" s="103">
        <v>12305</v>
      </c>
      <c r="C195" s="103">
        <v>200330</v>
      </c>
      <c r="E195" t="s">
        <v>464</v>
      </c>
      <c r="G195">
        <v>10054900</v>
      </c>
      <c r="H195">
        <v>3994617</v>
      </c>
      <c r="I195" t="s">
        <v>465</v>
      </c>
      <c r="J195">
        <v>7</v>
      </c>
      <c r="K195">
        <v>22</v>
      </c>
      <c r="L195" s="120">
        <v>92038.720000000001</v>
      </c>
      <c r="M195" s="50">
        <v>44742</v>
      </c>
      <c r="N195" s="50">
        <v>44743</v>
      </c>
      <c r="O195" s="50">
        <v>44743</v>
      </c>
      <c r="P195" t="s">
        <v>466</v>
      </c>
      <c r="Q195" t="s">
        <v>330</v>
      </c>
      <c r="S195" s="103" t="s">
        <v>2040</v>
      </c>
      <c r="T195" t="s">
        <v>2122</v>
      </c>
      <c r="X195" s="103"/>
      <c r="Y195" t="s">
        <v>441</v>
      </c>
      <c r="Z195" t="s">
        <v>442</v>
      </c>
      <c r="AA195" t="s">
        <v>444</v>
      </c>
      <c r="AB195" t="s">
        <v>444</v>
      </c>
      <c r="AC195">
        <v>12305.20033</v>
      </c>
      <c r="AD195" s="103"/>
      <c r="AH195" t="s">
        <v>1067</v>
      </c>
    </row>
    <row r="196" spans="1:34" x14ac:dyDescent="0.25">
      <c r="A196" t="s">
        <v>399</v>
      </c>
      <c r="B196" s="103">
        <v>12211</v>
      </c>
      <c r="C196" s="103">
        <v>200330</v>
      </c>
      <c r="E196" t="s">
        <v>434</v>
      </c>
      <c r="G196">
        <v>10057870</v>
      </c>
      <c r="H196">
        <v>1441484</v>
      </c>
      <c r="I196" t="s">
        <v>435</v>
      </c>
      <c r="J196">
        <v>7</v>
      </c>
      <c r="K196">
        <v>22</v>
      </c>
      <c r="L196" s="120">
        <v>-19407.77</v>
      </c>
      <c r="M196" s="50">
        <v>44724</v>
      </c>
      <c r="N196" s="50">
        <v>44750</v>
      </c>
      <c r="O196" s="50">
        <v>44750</v>
      </c>
      <c r="P196" t="s">
        <v>2123</v>
      </c>
      <c r="Q196" t="s">
        <v>47</v>
      </c>
      <c r="R196" t="s">
        <v>2124</v>
      </c>
      <c r="S196" s="103" t="s">
        <v>2125</v>
      </c>
      <c r="T196" t="s">
        <v>2126</v>
      </c>
      <c r="X196" s="103"/>
      <c r="Y196" t="s">
        <v>441</v>
      </c>
      <c r="Z196" t="s">
        <v>442</v>
      </c>
      <c r="AA196" t="s">
        <v>443</v>
      </c>
      <c r="AB196" t="s">
        <v>444</v>
      </c>
      <c r="AC196">
        <v>12211.20033</v>
      </c>
      <c r="AD196" s="103">
        <v>222559</v>
      </c>
      <c r="AH196">
        <v>222559</v>
      </c>
    </row>
    <row r="197" spans="1:34" x14ac:dyDescent="0.25">
      <c r="A197" t="s">
        <v>399</v>
      </c>
      <c r="B197" s="103">
        <v>12211</v>
      </c>
      <c r="C197" s="103">
        <v>200330</v>
      </c>
      <c r="E197" t="s">
        <v>434</v>
      </c>
      <c r="G197">
        <v>10057870</v>
      </c>
      <c r="H197">
        <v>1441484</v>
      </c>
      <c r="I197" t="s">
        <v>435</v>
      </c>
      <c r="J197">
        <v>7</v>
      </c>
      <c r="K197">
        <v>22</v>
      </c>
      <c r="L197" s="120">
        <v>35775</v>
      </c>
      <c r="M197" s="50">
        <v>44724</v>
      </c>
      <c r="N197" s="50">
        <v>44750</v>
      </c>
      <c r="O197" s="50">
        <v>44750</v>
      </c>
      <c r="P197" t="s">
        <v>2127</v>
      </c>
      <c r="Q197" t="s">
        <v>47</v>
      </c>
      <c r="R197" t="s">
        <v>2124</v>
      </c>
      <c r="S197" s="103" t="s">
        <v>2125</v>
      </c>
      <c r="T197" t="s">
        <v>2126</v>
      </c>
      <c r="X197" s="103"/>
      <c r="Y197" t="s">
        <v>441</v>
      </c>
      <c r="Z197" t="s">
        <v>442</v>
      </c>
      <c r="AA197" t="s">
        <v>443</v>
      </c>
      <c r="AB197" t="s">
        <v>444</v>
      </c>
      <c r="AC197">
        <v>12211.20033</v>
      </c>
      <c r="AD197" s="103">
        <v>222559</v>
      </c>
      <c r="AH197">
        <v>222559</v>
      </c>
    </row>
    <row r="198" spans="1:34" x14ac:dyDescent="0.25">
      <c r="A198" t="s">
        <v>399</v>
      </c>
      <c r="B198" s="103">
        <v>12211</v>
      </c>
      <c r="C198" s="103">
        <v>200330</v>
      </c>
      <c r="E198" t="s">
        <v>448</v>
      </c>
      <c r="G198">
        <v>10058147</v>
      </c>
      <c r="H198">
        <v>19080819</v>
      </c>
      <c r="I198" t="s">
        <v>469</v>
      </c>
      <c r="J198">
        <v>7</v>
      </c>
      <c r="K198">
        <v>22</v>
      </c>
      <c r="L198" s="120">
        <v>-36667</v>
      </c>
      <c r="M198" s="50">
        <v>44753</v>
      </c>
      <c r="N198" s="50">
        <v>44753</v>
      </c>
      <c r="O198" s="50">
        <v>44753</v>
      </c>
      <c r="P198" t="s">
        <v>2128</v>
      </c>
      <c r="Q198" t="s">
        <v>508</v>
      </c>
      <c r="S198" s="103">
        <v>0</v>
      </c>
      <c r="T198" t="s">
        <v>2129</v>
      </c>
      <c r="X198" s="103"/>
      <c r="Y198" t="s">
        <v>441</v>
      </c>
      <c r="Z198" t="s">
        <v>442</v>
      </c>
      <c r="AA198" t="s">
        <v>510</v>
      </c>
      <c r="AB198" t="s">
        <v>444</v>
      </c>
      <c r="AC198">
        <v>12211.20033</v>
      </c>
      <c r="AD198" s="103">
        <v>221651</v>
      </c>
      <c r="AH198" t="s">
        <v>1067</v>
      </c>
    </row>
    <row r="199" spans="1:34" x14ac:dyDescent="0.25">
      <c r="A199" t="s">
        <v>399</v>
      </c>
      <c r="B199" s="103">
        <v>12211</v>
      </c>
      <c r="C199" s="103">
        <v>200330</v>
      </c>
      <c r="E199" t="s">
        <v>448</v>
      </c>
      <c r="G199">
        <v>10058147</v>
      </c>
      <c r="H199">
        <v>19080819</v>
      </c>
      <c r="I199" t="s">
        <v>469</v>
      </c>
      <c r="J199">
        <v>7</v>
      </c>
      <c r="K199">
        <v>22</v>
      </c>
      <c r="L199" s="120">
        <v>-42000</v>
      </c>
      <c r="M199" s="50">
        <v>44753</v>
      </c>
      <c r="N199" s="50">
        <v>44753</v>
      </c>
      <c r="O199" s="50">
        <v>44753</v>
      </c>
      <c r="P199" t="s">
        <v>2130</v>
      </c>
      <c r="Q199" t="s">
        <v>508</v>
      </c>
      <c r="S199" s="103">
        <v>0</v>
      </c>
      <c r="T199" t="s">
        <v>2131</v>
      </c>
      <c r="X199" s="103"/>
      <c r="Y199" t="s">
        <v>441</v>
      </c>
      <c r="Z199" t="s">
        <v>442</v>
      </c>
      <c r="AA199" t="s">
        <v>510</v>
      </c>
      <c r="AB199" t="s">
        <v>444</v>
      </c>
      <c r="AC199">
        <v>12211.20033</v>
      </c>
      <c r="AD199" s="103">
        <v>221749</v>
      </c>
      <c r="AH199" t="s">
        <v>1067</v>
      </c>
    </row>
    <row r="200" spans="1:34" x14ac:dyDescent="0.25">
      <c r="A200" t="s">
        <v>399</v>
      </c>
      <c r="B200" s="103">
        <v>12211</v>
      </c>
      <c r="C200" s="103">
        <v>200330</v>
      </c>
      <c r="E200" t="s">
        <v>448</v>
      </c>
      <c r="G200">
        <v>10058147</v>
      </c>
      <c r="H200">
        <v>19080819</v>
      </c>
      <c r="I200" t="s">
        <v>469</v>
      </c>
      <c r="J200">
        <v>7</v>
      </c>
      <c r="K200">
        <v>22</v>
      </c>
      <c r="L200" s="120">
        <v>-250000</v>
      </c>
      <c r="M200" s="50">
        <v>44753</v>
      </c>
      <c r="N200" s="50">
        <v>44753</v>
      </c>
      <c r="O200" s="50">
        <v>44753</v>
      </c>
      <c r="P200" t="s">
        <v>2132</v>
      </c>
      <c r="Q200" t="s">
        <v>508</v>
      </c>
      <c r="S200" s="103">
        <v>0</v>
      </c>
      <c r="T200" t="s">
        <v>2133</v>
      </c>
      <c r="X200" s="103"/>
      <c r="Y200" t="s">
        <v>441</v>
      </c>
      <c r="Z200" t="s">
        <v>442</v>
      </c>
      <c r="AA200" t="s">
        <v>510</v>
      </c>
      <c r="AB200" t="s">
        <v>444</v>
      </c>
      <c r="AC200">
        <v>12211.20033</v>
      </c>
      <c r="AD200" s="103">
        <v>221750</v>
      </c>
      <c r="AH200" t="s">
        <v>1067</v>
      </c>
    </row>
    <row r="201" spans="1:34" x14ac:dyDescent="0.25">
      <c r="A201" t="s">
        <v>399</v>
      </c>
      <c r="B201" s="103">
        <v>12211</v>
      </c>
      <c r="C201" s="103">
        <v>200330</v>
      </c>
      <c r="E201" t="s">
        <v>434</v>
      </c>
      <c r="G201">
        <v>10064207</v>
      </c>
      <c r="H201">
        <v>1442721</v>
      </c>
      <c r="I201" t="s">
        <v>435</v>
      </c>
      <c r="J201">
        <v>7</v>
      </c>
      <c r="K201">
        <v>22</v>
      </c>
      <c r="L201" s="120">
        <v>100000</v>
      </c>
      <c r="M201" s="50">
        <v>44718</v>
      </c>
      <c r="N201" s="50">
        <v>44768</v>
      </c>
      <c r="O201" s="50">
        <v>44768</v>
      </c>
      <c r="P201" t="s">
        <v>2134</v>
      </c>
      <c r="Q201" t="s">
        <v>44</v>
      </c>
      <c r="R201" t="s">
        <v>2135</v>
      </c>
      <c r="S201" s="103" t="s">
        <v>2136</v>
      </c>
      <c r="T201" t="s">
        <v>2137</v>
      </c>
      <c r="X201" s="103"/>
      <c r="Y201" t="s">
        <v>441</v>
      </c>
      <c r="Z201" t="s">
        <v>442</v>
      </c>
      <c r="AA201" t="s">
        <v>443</v>
      </c>
      <c r="AB201" t="s">
        <v>444</v>
      </c>
      <c r="AC201">
        <v>12211.20033</v>
      </c>
      <c r="AD201" s="103">
        <v>221655</v>
      </c>
      <c r="AH201">
        <v>221655</v>
      </c>
    </row>
    <row r="202" spans="1:34" x14ac:dyDescent="0.25">
      <c r="A202" t="s">
        <v>399</v>
      </c>
      <c r="B202" s="103">
        <v>12211</v>
      </c>
      <c r="C202" s="103">
        <v>200330</v>
      </c>
      <c r="E202" t="s">
        <v>434</v>
      </c>
      <c r="G202">
        <v>10064515</v>
      </c>
      <c r="H202">
        <v>1442848</v>
      </c>
      <c r="I202" t="s">
        <v>435</v>
      </c>
      <c r="J202">
        <v>7</v>
      </c>
      <c r="K202">
        <v>22</v>
      </c>
      <c r="L202" s="120">
        <v>225000</v>
      </c>
      <c r="M202" s="50">
        <v>44621</v>
      </c>
      <c r="N202" s="50">
        <v>44769</v>
      </c>
      <c r="O202" s="50">
        <v>44769</v>
      </c>
      <c r="P202" t="s">
        <v>2138</v>
      </c>
      <c r="Q202" t="s">
        <v>57</v>
      </c>
      <c r="R202" t="s">
        <v>2139</v>
      </c>
      <c r="S202" s="103" t="s">
        <v>2140</v>
      </c>
      <c r="T202" t="s">
        <v>2141</v>
      </c>
      <c r="X202" s="103"/>
      <c r="Y202" t="s">
        <v>441</v>
      </c>
      <c r="Z202" t="s">
        <v>442</v>
      </c>
      <c r="AA202" t="s">
        <v>443</v>
      </c>
      <c r="AB202" t="s">
        <v>444</v>
      </c>
      <c r="AC202">
        <v>12211.20033</v>
      </c>
      <c r="AD202" s="103">
        <v>222954</v>
      </c>
      <c r="AH202">
        <v>222954</v>
      </c>
    </row>
    <row r="203" spans="1:34" x14ac:dyDescent="0.25">
      <c r="A203" t="s">
        <v>399</v>
      </c>
      <c r="B203" s="103">
        <v>12303</v>
      </c>
      <c r="C203" s="103">
        <v>200330</v>
      </c>
      <c r="E203" t="s">
        <v>464</v>
      </c>
      <c r="G203">
        <v>10054901</v>
      </c>
      <c r="H203">
        <v>3994643</v>
      </c>
      <c r="I203" t="s">
        <v>465</v>
      </c>
      <c r="J203">
        <v>7</v>
      </c>
      <c r="K203">
        <v>22</v>
      </c>
      <c r="L203" s="120">
        <v>85000</v>
      </c>
      <c r="M203" s="50">
        <v>44773</v>
      </c>
      <c r="N203" s="50">
        <v>44743</v>
      </c>
      <c r="O203" s="50">
        <v>44743</v>
      </c>
      <c r="P203" t="s">
        <v>466</v>
      </c>
      <c r="Q203" t="s">
        <v>322</v>
      </c>
      <c r="S203" s="103" t="s">
        <v>872</v>
      </c>
      <c r="T203" t="s">
        <v>2142</v>
      </c>
      <c r="X203" s="103"/>
      <c r="Y203" t="s">
        <v>441</v>
      </c>
      <c r="Z203" t="s">
        <v>442</v>
      </c>
      <c r="AA203" t="s">
        <v>444</v>
      </c>
      <c r="AB203" t="s">
        <v>444</v>
      </c>
      <c r="AC203">
        <v>12303.20033</v>
      </c>
      <c r="AD203" s="103"/>
      <c r="AH203" t="s">
        <v>1067</v>
      </c>
    </row>
    <row r="204" spans="1:34" x14ac:dyDescent="0.25">
      <c r="A204" t="s">
        <v>399</v>
      </c>
      <c r="B204" s="103">
        <v>12303</v>
      </c>
      <c r="C204" s="103">
        <v>200330</v>
      </c>
      <c r="E204" t="s">
        <v>434</v>
      </c>
      <c r="G204">
        <v>10057865</v>
      </c>
      <c r="H204">
        <v>1441480</v>
      </c>
      <c r="I204" t="s">
        <v>435</v>
      </c>
      <c r="J204">
        <v>7</v>
      </c>
      <c r="K204">
        <v>22</v>
      </c>
      <c r="L204" s="120">
        <v>280000</v>
      </c>
      <c r="M204" s="50">
        <v>44698</v>
      </c>
      <c r="N204" s="50">
        <v>44750</v>
      </c>
      <c r="O204" s="50">
        <v>44750</v>
      </c>
      <c r="P204" t="s">
        <v>870</v>
      </c>
      <c r="Q204" t="s">
        <v>322</v>
      </c>
      <c r="R204" t="s">
        <v>2143</v>
      </c>
      <c r="S204" s="103" t="s">
        <v>872</v>
      </c>
      <c r="T204" t="s">
        <v>873</v>
      </c>
      <c r="X204" s="103"/>
      <c r="Y204" t="s">
        <v>441</v>
      </c>
      <c r="Z204" t="s">
        <v>442</v>
      </c>
      <c r="AA204" t="s">
        <v>443</v>
      </c>
      <c r="AB204" t="s">
        <v>444</v>
      </c>
      <c r="AC204">
        <v>12303.20033</v>
      </c>
      <c r="AD204" s="103">
        <v>222864</v>
      </c>
      <c r="AH204">
        <v>222864</v>
      </c>
    </row>
    <row r="205" spans="1:34" x14ac:dyDescent="0.25">
      <c r="A205" t="s">
        <v>400</v>
      </c>
      <c r="B205" s="103">
        <v>12263</v>
      </c>
      <c r="C205" s="103">
        <v>200330</v>
      </c>
      <c r="E205" t="s">
        <v>448</v>
      </c>
      <c r="G205">
        <v>10065068</v>
      </c>
      <c r="H205">
        <v>19083163</v>
      </c>
      <c r="I205" t="s">
        <v>469</v>
      </c>
      <c r="J205">
        <v>7</v>
      </c>
      <c r="K205">
        <v>22</v>
      </c>
      <c r="L205" s="120">
        <v>-50000</v>
      </c>
      <c r="M205" s="50">
        <v>44769</v>
      </c>
      <c r="N205" s="50">
        <v>44769</v>
      </c>
      <c r="O205" s="50">
        <v>44769</v>
      </c>
      <c r="P205" t="s">
        <v>2144</v>
      </c>
      <c r="Q205" t="s">
        <v>2144</v>
      </c>
      <c r="S205" s="103">
        <v>0</v>
      </c>
      <c r="T205" t="s">
        <v>2145</v>
      </c>
      <c r="X205" s="103"/>
      <c r="Y205" t="s">
        <v>441</v>
      </c>
      <c r="Z205" t="s">
        <v>442</v>
      </c>
      <c r="AA205" t="s">
        <v>2038</v>
      </c>
      <c r="AB205" t="s">
        <v>2146</v>
      </c>
      <c r="AC205">
        <v>12263.20033</v>
      </c>
      <c r="AD205" s="103">
        <v>226046</v>
      </c>
      <c r="AH205" t="s">
        <v>1067</v>
      </c>
    </row>
    <row r="206" spans="1:34" x14ac:dyDescent="0.25">
      <c r="A206" t="s">
        <v>400</v>
      </c>
      <c r="B206" s="103">
        <v>12266</v>
      </c>
      <c r="C206" s="103">
        <v>200330</v>
      </c>
      <c r="E206" t="s">
        <v>434</v>
      </c>
      <c r="G206">
        <v>10055366</v>
      </c>
      <c r="H206">
        <v>1440384</v>
      </c>
      <c r="I206" t="s">
        <v>435</v>
      </c>
      <c r="J206">
        <v>7</v>
      </c>
      <c r="K206">
        <v>22</v>
      </c>
      <c r="L206" s="120">
        <v>175000</v>
      </c>
      <c r="M206" s="50">
        <v>44676</v>
      </c>
      <c r="N206" s="50">
        <v>44747</v>
      </c>
      <c r="O206" s="50">
        <v>44747</v>
      </c>
      <c r="P206" t="s">
        <v>706</v>
      </c>
      <c r="Q206" t="s">
        <v>173</v>
      </c>
      <c r="R206" t="s">
        <v>2147</v>
      </c>
      <c r="S206" s="103" t="s">
        <v>708</v>
      </c>
      <c r="T206" t="s">
        <v>640</v>
      </c>
      <c r="X206" s="103"/>
      <c r="Y206" t="s">
        <v>441</v>
      </c>
      <c r="Z206" t="s">
        <v>442</v>
      </c>
      <c r="AA206" t="s">
        <v>443</v>
      </c>
      <c r="AB206" t="s">
        <v>444</v>
      </c>
      <c r="AC206">
        <v>12266.20033</v>
      </c>
      <c r="AD206" s="103">
        <v>223552</v>
      </c>
      <c r="AH206">
        <v>223552</v>
      </c>
    </row>
    <row r="207" spans="1:34" x14ac:dyDescent="0.25">
      <c r="A207" t="s">
        <v>400</v>
      </c>
      <c r="B207" s="103">
        <v>12266</v>
      </c>
      <c r="C207" s="103">
        <v>200330</v>
      </c>
      <c r="E207" t="s">
        <v>448</v>
      </c>
      <c r="G207">
        <v>10052639</v>
      </c>
      <c r="H207">
        <v>19075070</v>
      </c>
      <c r="I207" t="s">
        <v>469</v>
      </c>
      <c r="J207">
        <v>7</v>
      </c>
      <c r="K207">
        <v>22</v>
      </c>
      <c r="L207" s="120">
        <v>10000</v>
      </c>
      <c r="M207" s="50">
        <v>44773</v>
      </c>
      <c r="N207" s="50">
        <v>44773</v>
      </c>
      <c r="O207" s="50">
        <v>44734</v>
      </c>
      <c r="P207" t="s">
        <v>2148</v>
      </c>
      <c r="Q207" t="s">
        <v>2148</v>
      </c>
      <c r="S207" s="103">
        <v>0</v>
      </c>
      <c r="T207" t="s">
        <v>2149</v>
      </c>
      <c r="W207" s="99">
        <v>44775</v>
      </c>
      <c r="X207" s="103"/>
      <c r="Y207" t="s">
        <v>441</v>
      </c>
      <c r="Z207" t="s">
        <v>442</v>
      </c>
      <c r="AA207" t="s">
        <v>574</v>
      </c>
      <c r="AB207" t="s">
        <v>444</v>
      </c>
      <c r="AC207">
        <v>12266.20033</v>
      </c>
      <c r="AD207" s="103">
        <v>186245</v>
      </c>
      <c r="AH207">
        <v>186245</v>
      </c>
    </row>
    <row r="208" spans="1:34" x14ac:dyDescent="0.25">
      <c r="A208" t="s">
        <v>400</v>
      </c>
      <c r="B208" s="103">
        <v>12280</v>
      </c>
      <c r="C208" s="103">
        <v>200330</v>
      </c>
      <c r="E208" t="s">
        <v>448</v>
      </c>
      <c r="G208">
        <v>10047831</v>
      </c>
      <c r="H208">
        <v>19071569</v>
      </c>
      <c r="I208" t="s">
        <v>469</v>
      </c>
      <c r="J208">
        <v>7</v>
      </c>
      <c r="K208">
        <v>22</v>
      </c>
      <c r="L208" s="120">
        <v>-325000</v>
      </c>
      <c r="M208" s="50">
        <v>44743</v>
      </c>
      <c r="N208" s="50">
        <v>44743</v>
      </c>
      <c r="O208" s="50">
        <v>44721</v>
      </c>
      <c r="P208" t="s">
        <v>441</v>
      </c>
      <c r="Q208" t="s">
        <v>2150</v>
      </c>
      <c r="S208" s="103">
        <v>0</v>
      </c>
      <c r="T208" t="s">
        <v>2151</v>
      </c>
      <c r="X208" s="103"/>
      <c r="Y208" t="s">
        <v>441</v>
      </c>
      <c r="Z208" t="s">
        <v>442</v>
      </c>
      <c r="AA208" t="s">
        <v>2038</v>
      </c>
      <c r="AB208" t="s">
        <v>662</v>
      </c>
      <c r="AC208">
        <v>12280.20033</v>
      </c>
      <c r="AD208" s="103">
        <v>224303</v>
      </c>
      <c r="AH208" t="s">
        <v>1067</v>
      </c>
    </row>
    <row r="209" spans="1:34" x14ac:dyDescent="0.25">
      <c r="A209" t="s">
        <v>400</v>
      </c>
      <c r="B209" s="103">
        <v>12280</v>
      </c>
      <c r="C209" s="103">
        <v>200330</v>
      </c>
      <c r="E209" t="s">
        <v>448</v>
      </c>
      <c r="G209">
        <v>10064093</v>
      </c>
      <c r="H209">
        <v>19082980</v>
      </c>
      <c r="I209" t="s">
        <v>469</v>
      </c>
      <c r="J209">
        <v>7</v>
      </c>
      <c r="K209">
        <v>22</v>
      </c>
      <c r="L209" s="120">
        <v>325000</v>
      </c>
      <c r="M209" s="50">
        <v>44743</v>
      </c>
      <c r="N209" s="50">
        <v>44743</v>
      </c>
      <c r="O209" s="50">
        <v>44768</v>
      </c>
      <c r="P209" t="s">
        <v>2152</v>
      </c>
      <c r="Q209" t="s">
        <v>2152</v>
      </c>
      <c r="S209" s="103">
        <v>0</v>
      </c>
      <c r="T209" t="s">
        <v>2151</v>
      </c>
      <c r="X209" s="103"/>
      <c r="Y209" t="s">
        <v>441</v>
      </c>
      <c r="Z209" t="s">
        <v>442</v>
      </c>
      <c r="AA209" t="s">
        <v>2038</v>
      </c>
      <c r="AB209" t="s">
        <v>2146</v>
      </c>
      <c r="AC209">
        <v>12280.20033</v>
      </c>
      <c r="AD209" s="103"/>
      <c r="AH209" t="s">
        <v>1067</v>
      </c>
    </row>
    <row r="210" spans="1:34" x14ac:dyDescent="0.25">
      <c r="A210" t="s">
        <v>400</v>
      </c>
      <c r="B210" s="103">
        <v>12280</v>
      </c>
      <c r="C210" s="103">
        <v>200330</v>
      </c>
      <c r="E210" t="s">
        <v>434</v>
      </c>
      <c r="G210">
        <v>10055444</v>
      </c>
      <c r="H210">
        <v>1440461</v>
      </c>
      <c r="I210" t="s">
        <v>435</v>
      </c>
      <c r="J210">
        <v>7</v>
      </c>
      <c r="K210">
        <v>22</v>
      </c>
      <c r="L210" s="120">
        <v>325000</v>
      </c>
      <c r="M210" s="50">
        <v>44699</v>
      </c>
      <c r="N210" s="50">
        <v>44747</v>
      </c>
      <c r="O210" s="50">
        <v>44747</v>
      </c>
      <c r="P210" t="s">
        <v>2153</v>
      </c>
      <c r="Q210" t="s">
        <v>2154</v>
      </c>
      <c r="R210" t="s">
        <v>2155</v>
      </c>
      <c r="S210" s="103" t="s">
        <v>2156</v>
      </c>
      <c r="T210" t="s">
        <v>2151</v>
      </c>
      <c r="X210" s="103"/>
      <c r="Y210" t="s">
        <v>441</v>
      </c>
      <c r="Z210" t="s">
        <v>442</v>
      </c>
      <c r="AA210" t="s">
        <v>443</v>
      </c>
      <c r="AB210" t="s">
        <v>444</v>
      </c>
      <c r="AC210">
        <v>12280.20033</v>
      </c>
      <c r="AD210" s="103">
        <v>224303</v>
      </c>
      <c r="AH210" t="s">
        <v>1067</v>
      </c>
    </row>
    <row r="211" spans="1:34" x14ac:dyDescent="0.25">
      <c r="A211" t="s">
        <v>400</v>
      </c>
      <c r="B211" s="103">
        <v>12280</v>
      </c>
      <c r="C211" s="103">
        <v>200330</v>
      </c>
      <c r="E211" t="s">
        <v>434</v>
      </c>
      <c r="G211">
        <v>10059467</v>
      </c>
      <c r="H211">
        <v>1441779</v>
      </c>
      <c r="I211" t="s">
        <v>435</v>
      </c>
      <c r="J211">
        <v>7</v>
      </c>
      <c r="K211">
        <v>22</v>
      </c>
      <c r="L211" s="120">
        <v>412500</v>
      </c>
      <c r="M211" s="50">
        <v>44713</v>
      </c>
      <c r="N211" s="50">
        <v>44756</v>
      </c>
      <c r="O211" s="50">
        <v>44756</v>
      </c>
      <c r="P211" t="s">
        <v>2157</v>
      </c>
      <c r="Q211" t="s">
        <v>2158</v>
      </c>
      <c r="R211" t="s">
        <v>2159</v>
      </c>
      <c r="S211" s="103" t="s">
        <v>2160</v>
      </c>
      <c r="T211" t="s">
        <v>2161</v>
      </c>
      <c r="X211" s="103"/>
      <c r="Y211" t="s">
        <v>441</v>
      </c>
      <c r="Z211" t="s">
        <v>442</v>
      </c>
      <c r="AA211" t="s">
        <v>443</v>
      </c>
      <c r="AB211" t="s">
        <v>444</v>
      </c>
      <c r="AC211">
        <v>12280.20033</v>
      </c>
      <c r="AD211" s="103">
        <v>222471</v>
      </c>
      <c r="AH211">
        <v>222471</v>
      </c>
    </row>
    <row r="212" spans="1:34" x14ac:dyDescent="0.25">
      <c r="A212" t="s">
        <v>400</v>
      </c>
      <c r="B212" s="103">
        <v>12280</v>
      </c>
      <c r="C212" s="103">
        <v>200330</v>
      </c>
      <c r="E212" t="s">
        <v>448</v>
      </c>
      <c r="F212" t="s">
        <v>434</v>
      </c>
      <c r="G212">
        <v>10063672</v>
      </c>
      <c r="H212">
        <v>19082918</v>
      </c>
      <c r="I212" t="s">
        <v>469</v>
      </c>
      <c r="J212">
        <v>7</v>
      </c>
      <c r="K212">
        <v>22</v>
      </c>
      <c r="L212" s="120">
        <v>45585</v>
      </c>
      <c r="M212" s="50">
        <v>44767</v>
      </c>
      <c r="N212" s="50">
        <v>44767</v>
      </c>
      <c r="O212" s="50">
        <v>44767</v>
      </c>
      <c r="P212" t="s">
        <v>2162</v>
      </c>
      <c r="Q212" t="s">
        <v>2163</v>
      </c>
      <c r="S212" s="103">
        <v>0</v>
      </c>
      <c r="T212" t="s">
        <v>2164</v>
      </c>
      <c r="X212" s="103"/>
      <c r="Y212" t="s">
        <v>441</v>
      </c>
      <c r="Z212" t="s">
        <v>442</v>
      </c>
      <c r="AA212" t="s">
        <v>2038</v>
      </c>
      <c r="AB212" t="s">
        <v>2146</v>
      </c>
      <c r="AC212">
        <v>12280.20033</v>
      </c>
      <c r="AD212" s="103">
        <v>190507</v>
      </c>
      <c r="AH212">
        <v>190507</v>
      </c>
    </row>
    <row r="213" spans="1:34" x14ac:dyDescent="0.25">
      <c r="A213" t="s">
        <v>400</v>
      </c>
      <c r="B213" s="103">
        <v>12280</v>
      </c>
      <c r="C213" s="103">
        <v>200330</v>
      </c>
      <c r="E213" t="s">
        <v>448</v>
      </c>
      <c r="F213" t="s">
        <v>434</v>
      </c>
      <c r="G213">
        <v>10063672</v>
      </c>
      <c r="H213">
        <v>19082918</v>
      </c>
      <c r="I213" t="s">
        <v>469</v>
      </c>
      <c r="J213">
        <v>7</v>
      </c>
      <c r="K213">
        <v>22</v>
      </c>
      <c r="L213" s="120">
        <v>-45585</v>
      </c>
      <c r="M213" s="50">
        <v>44767</v>
      </c>
      <c r="N213" s="50">
        <v>44767</v>
      </c>
      <c r="O213" s="50">
        <v>44767</v>
      </c>
      <c r="P213" t="s">
        <v>2162</v>
      </c>
      <c r="Q213" t="s">
        <v>2163</v>
      </c>
      <c r="S213" s="103">
        <v>0</v>
      </c>
      <c r="T213" t="s">
        <v>2164</v>
      </c>
      <c r="X213" s="103"/>
      <c r="Y213" t="s">
        <v>441</v>
      </c>
      <c r="Z213" t="s">
        <v>442</v>
      </c>
      <c r="AA213" t="s">
        <v>2038</v>
      </c>
      <c r="AB213" t="s">
        <v>2146</v>
      </c>
      <c r="AC213">
        <v>12280.20033</v>
      </c>
      <c r="AD213" s="103">
        <v>190507</v>
      </c>
      <c r="AH213">
        <v>190507</v>
      </c>
    </row>
    <row r="214" spans="1:34" x14ac:dyDescent="0.25">
      <c r="A214" t="s">
        <v>400</v>
      </c>
      <c r="B214" s="103">
        <v>12280</v>
      </c>
      <c r="C214" s="103">
        <v>200330</v>
      </c>
      <c r="E214" t="s">
        <v>448</v>
      </c>
      <c r="F214" t="s">
        <v>434</v>
      </c>
      <c r="G214">
        <v>10063672</v>
      </c>
      <c r="H214">
        <v>19082918</v>
      </c>
      <c r="I214" t="s">
        <v>469</v>
      </c>
      <c r="J214">
        <v>7</v>
      </c>
      <c r="K214">
        <v>22</v>
      </c>
      <c r="L214" s="120">
        <v>74995.33</v>
      </c>
      <c r="M214" s="50">
        <v>44767</v>
      </c>
      <c r="N214" s="50">
        <v>44767</v>
      </c>
      <c r="O214" s="50">
        <v>44767</v>
      </c>
      <c r="P214" t="s">
        <v>2162</v>
      </c>
      <c r="Q214" t="s">
        <v>2163</v>
      </c>
      <c r="S214" s="103">
        <v>0</v>
      </c>
      <c r="T214" t="s">
        <v>2165</v>
      </c>
      <c r="X214" s="103"/>
      <c r="Y214" t="s">
        <v>441</v>
      </c>
      <c r="Z214" t="s">
        <v>442</v>
      </c>
      <c r="AA214" t="s">
        <v>2038</v>
      </c>
      <c r="AB214" t="s">
        <v>2146</v>
      </c>
      <c r="AC214">
        <v>12280.20033</v>
      </c>
      <c r="AD214" s="103">
        <v>211710</v>
      </c>
      <c r="AH214">
        <v>211710</v>
      </c>
    </row>
    <row r="215" spans="1:34" x14ac:dyDescent="0.25">
      <c r="A215" t="s">
        <v>400</v>
      </c>
      <c r="B215" s="103">
        <v>12280</v>
      </c>
      <c r="C215" s="103">
        <v>200330</v>
      </c>
      <c r="E215" t="s">
        <v>448</v>
      </c>
      <c r="F215" t="s">
        <v>434</v>
      </c>
      <c r="G215">
        <v>10063672</v>
      </c>
      <c r="H215">
        <v>19082918</v>
      </c>
      <c r="I215" t="s">
        <v>469</v>
      </c>
      <c r="J215">
        <v>7</v>
      </c>
      <c r="K215">
        <v>22</v>
      </c>
      <c r="L215" s="120">
        <v>-74995.33</v>
      </c>
      <c r="M215" s="50">
        <v>44767</v>
      </c>
      <c r="N215" s="50">
        <v>44767</v>
      </c>
      <c r="O215" s="50">
        <v>44767</v>
      </c>
      <c r="P215" t="s">
        <v>2162</v>
      </c>
      <c r="Q215" t="s">
        <v>2163</v>
      </c>
      <c r="S215" s="103">
        <v>0</v>
      </c>
      <c r="T215" t="s">
        <v>2165</v>
      </c>
      <c r="X215" s="103"/>
      <c r="Y215" t="s">
        <v>441</v>
      </c>
      <c r="Z215" t="s">
        <v>442</v>
      </c>
      <c r="AA215" t="s">
        <v>2038</v>
      </c>
      <c r="AB215" t="s">
        <v>2146</v>
      </c>
      <c r="AC215">
        <v>12280.20033</v>
      </c>
      <c r="AD215" s="103">
        <v>211710</v>
      </c>
      <c r="AH215">
        <v>211710</v>
      </c>
    </row>
    <row r="216" spans="1:34" x14ac:dyDescent="0.25">
      <c r="A216" t="s">
        <v>400</v>
      </c>
      <c r="B216" s="103">
        <v>12280</v>
      </c>
      <c r="C216" s="103">
        <v>200330</v>
      </c>
      <c r="E216" t="s">
        <v>448</v>
      </c>
      <c r="F216" t="s">
        <v>434</v>
      </c>
      <c r="G216">
        <v>10063672</v>
      </c>
      <c r="H216">
        <v>19082918</v>
      </c>
      <c r="I216" t="s">
        <v>469</v>
      </c>
      <c r="J216">
        <v>7</v>
      </c>
      <c r="K216">
        <v>22</v>
      </c>
      <c r="L216" s="120">
        <v>2000</v>
      </c>
      <c r="M216" s="50">
        <v>44767</v>
      </c>
      <c r="N216" s="50">
        <v>44767</v>
      </c>
      <c r="O216" s="50">
        <v>44767</v>
      </c>
      <c r="P216" t="s">
        <v>2162</v>
      </c>
      <c r="Q216" t="s">
        <v>2163</v>
      </c>
      <c r="S216" s="103">
        <v>0</v>
      </c>
      <c r="T216" t="s">
        <v>2166</v>
      </c>
      <c r="X216" s="103"/>
      <c r="Y216" t="s">
        <v>441</v>
      </c>
      <c r="Z216" t="s">
        <v>442</v>
      </c>
      <c r="AA216" t="s">
        <v>2038</v>
      </c>
      <c r="AB216" t="s">
        <v>2146</v>
      </c>
      <c r="AC216">
        <v>12280.20033</v>
      </c>
      <c r="AD216" s="103">
        <v>212285</v>
      </c>
      <c r="AH216">
        <v>212285</v>
      </c>
    </row>
    <row r="217" spans="1:34" x14ac:dyDescent="0.25">
      <c r="A217" t="s">
        <v>400</v>
      </c>
      <c r="B217" s="103">
        <v>12280</v>
      </c>
      <c r="C217" s="103">
        <v>200330</v>
      </c>
      <c r="E217" t="s">
        <v>448</v>
      </c>
      <c r="F217" t="s">
        <v>434</v>
      </c>
      <c r="G217">
        <v>10063672</v>
      </c>
      <c r="H217">
        <v>19082918</v>
      </c>
      <c r="I217" t="s">
        <v>469</v>
      </c>
      <c r="J217">
        <v>7</v>
      </c>
      <c r="K217">
        <v>22</v>
      </c>
      <c r="L217" s="120">
        <v>-2000</v>
      </c>
      <c r="M217" s="50">
        <v>44767</v>
      </c>
      <c r="N217" s="50">
        <v>44767</v>
      </c>
      <c r="O217" s="50">
        <v>44767</v>
      </c>
      <c r="P217" t="s">
        <v>2162</v>
      </c>
      <c r="Q217" t="s">
        <v>2163</v>
      </c>
      <c r="S217" s="103">
        <v>0</v>
      </c>
      <c r="T217" t="s">
        <v>2166</v>
      </c>
      <c r="X217" s="103"/>
      <c r="Y217" t="s">
        <v>441</v>
      </c>
      <c r="Z217" t="s">
        <v>442</v>
      </c>
      <c r="AA217" t="s">
        <v>2038</v>
      </c>
      <c r="AB217" t="s">
        <v>2146</v>
      </c>
      <c r="AC217">
        <v>12280.20033</v>
      </c>
      <c r="AD217" s="103">
        <v>212285</v>
      </c>
      <c r="AH217">
        <v>212285</v>
      </c>
    </row>
    <row r="218" spans="1:34" x14ac:dyDescent="0.25">
      <c r="A218" t="s">
        <v>400</v>
      </c>
      <c r="B218" s="103">
        <v>12280</v>
      </c>
      <c r="C218" s="103">
        <v>200330</v>
      </c>
      <c r="E218" t="s">
        <v>448</v>
      </c>
      <c r="F218" t="s">
        <v>434</v>
      </c>
      <c r="G218">
        <v>10063672</v>
      </c>
      <c r="H218">
        <v>19082918</v>
      </c>
      <c r="I218" t="s">
        <v>469</v>
      </c>
      <c r="J218">
        <v>7</v>
      </c>
      <c r="K218">
        <v>22</v>
      </c>
      <c r="L218" s="120">
        <v>35000</v>
      </c>
      <c r="M218" s="50">
        <v>44767</v>
      </c>
      <c r="N218" s="50">
        <v>44767</v>
      </c>
      <c r="O218" s="50">
        <v>44767</v>
      </c>
      <c r="P218" t="s">
        <v>2162</v>
      </c>
      <c r="Q218" t="s">
        <v>2163</v>
      </c>
      <c r="S218" s="103">
        <v>0</v>
      </c>
      <c r="T218" t="s">
        <v>2167</v>
      </c>
      <c r="X218" s="103"/>
      <c r="Y218" t="s">
        <v>441</v>
      </c>
      <c r="Z218" t="s">
        <v>442</v>
      </c>
      <c r="AA218" t="s">
        <v>2038</v>
      </c>
      <c r="AB218" t="s">
        <v>2146</v>
      </c>
      <c r="AC218">
        <v>12280.20033</v>
      </c>
      <c r="AD218" s="103">
        <v>214682</v>
      </c>
      <c r="AH218">
        <v>214682</v>
      </c>
    </row>
    <row r="219" spans="1:34" x14ac:dyDescent="0.25">
      <c r="A219" t="s">
        <v>400</v>
      </c>
      <c r="B219" s="103">
        <v>12280</v>
      </c>
      <c r="C219" s="103">
        <v>200330</v>
      </c>
      <c r="E219" t="s">
        <v>448</v>
      </c>
      <c r="F219" t="s">
        <v>434</v>
      </c>
      <c r="G219">
        <v>10063672</v>
      </c>
      <c r="H219">
        <v>19082918</v>
      </c>
      <c r="I219" t="s">
        <v>469</v>
      </c>
      <c r="J219">
        <v>7</v>
      </c>
      <c r="K219">
        <v>22</v>
      </c>
      <c r="L219" s="120">
        <v>-35000</v>
      </c>
      <c r="M219" s="50">
        <v>44767</v>
      </c>
      <c r="N219" s="50">
        <v>44767</v>
      </c>
      <c r="O219" s="50">
        <v>44767</v>
      </c>
      <c r="P219" t="s">
        <v>2162</v>
      </c>
      <c r="Q219" t="s">
        <v>2163</v>
      </c>
      <c r="S219" s="103">
        <v>0</v>
      </c>
      <c r="T219" t="s">
        <v>2167</v>
      </c>
      <c r="X219" s="103"/>
      <c r="Y219" t="s">
        <v>441</v>
      </c>
      <c r="Z219" t="s">
        <v>442</v>
      </c>
      <c r="AA219" t="s">
        <v>2038</v>
      </c>
      <c r="AB219" t="s">
        <v>2146</v>
      </c>
      <c r="AC219">
        <v>12280.20033</v>
      </c>
      <c r="AD219" s="103">
        <v>214682</v>
      </c>
      <c r="AH219">
        <v>214682</v>
      </c>
    </row>
    <row r="220" spans="1:34" x14ac:dyDescent="0.25">
      <c r="A220" t="s">
        <v>400</v>
      </c>
      <c r="B220" s="103">
        <v>12280</v>
      </c>
      <c r="C220" s="103">
        <v>200330</v>
      </c>
      <c r="E220" t="s">
        <v>448</v>
      </c>
      <c r="F220" t="s">
        <v>434</v>
      </c>
      <c r="G220">
        <v>10063672</v>
      </c>
      <c r="H220">
        <v>19082918</v>
      </c>
      <c r="I220" t="s">
        <v>469</v>
      </c>
      <c r="J220">
        <v>7</v>
      </c>
      <c r="K220">
        <v>22</v>
      </c>
      <c r="L220" s="120">
        <v>50000</v>
      </c>
      <c r="M220" s="50">
        <v>44767</v>
      </c>
      <c r="N220" s="50">
        <v>44767</v>
      </c>
      <c r="O220" s="50">
        <v>44767</v>
      </c>
      <c r="P220" t="s">
        <v>2162</v>
      </c>
      <c r="Q220" t="s">
        <v>2163</v>
      </c>
      <c r="S220" s="103">
        <v>0</v>
      </c>
      <c r="T220" t="s">
        <v>2168</v>
      </c>
      <c r="X220" s="103"/>
      <c r="Y220" t="s">
        <v>441</v>
      </c>
      <c r="Z220" t="s">
        <v>442</v>
      </c>
      <c r="AA220" t="s">
        <v>2038</v>
      </c>
      <c r="AB220" t="s">
        <v>2146</v>
      </c>
      <c r="AC220">
        <v>12280.20033</v>
      </c>
      <c r="AD220" s="103">
        <v>215075</v>
      </c>
      <c r="AH220">
        <v>215075</v>
      </c>
    </row>
    <row r="221" spans="1:34" x14ac:dyDescent="0.25">
      <c r="A221" t="s">
        <v>400</v>
      </c>
      <c r="B221" s="103">
        <v>12280</v>
      </c>
      <c r="C221" s="103">
        <v>200330</v>
      </c>
      <c r="E221" t="s">
        <v>448</v>
      </c>
      <c r="F221" t="s">
        <v>434</v>
      </c>
      <c r="G221">
        <v>10063672</v>
      </c>
      <c r="H221">
        <v>19082918</v>
      </c>
      <c r="I221" t="s">
        <v>469</v>
      </c>
      <c r="J221">
        <v>7</v>
      </c>
      <c r="K221">
        <v>22</v>
      </c>
      <c r="L221" s="120">
        <v>-50000</v>
      </c>
      <c r="M221" s="50">
        <v>44767</v>
      </c>
      <c r="N221" s="50">
        <v>44767</v>
      </c>
      <c r="O221" s="50">
        <v>44767</v>
      </c>
      <c r="P221" t="s">
        <v>2162</v>
      </c>
      <c r="Q221" t="s">
        <v>2163</v>
      </c>
      <c r="S221" s="103">
        <v>0</v>
      </c>
      <c r="T221" t="s">
        <v>2168</v>
      </c>
      <c r="X221" s="103"/>
      <c r="Y221" t="s">
        <v>441</v>
      </c>
      <c r="Z221" t="s">
        <v>442</v>
      </c>
      <c r="AA221" t="s">
        <v>2038</v>
      </c>
      <c r="AB221" t="s">
        <v>2146</v>
      </c>
      <c r="AC221">
        <v>12280.20033</v>
      </c>
      <c r="AD221" s="103">
        <v>215075</v>
      </c>
      <c r="AH221">
        <v>215075</v>
      </c>
    </row>
    <row r="222" spans="1:34" x14ac:dyDescent="0.25">
      <c r="A222" t="s">
        <v>400</v>
      </c>
      <c r="B222" s="103">
        <v>12280</v>
      </c>
      <c r="C222" s="103">
        <v>200330</v>
      </c>
      <c r="E222" t="s">
        <v>448</v>
      </c>
      <c r="F222" t="s">
        <v>434</v>
      </c>
      <c r="G222">
        <v>10063672</v>
      </c>
      <c r="H222">
        <v>19082918</v>
      </c>
      <c r="I222" t="s">
        <v>469</v>
      </c>
      <c r="J222">
        <v>7</v>
      </c>
      <c r="K222">
        <v>22</v>
      </c>
      <c r="L222" s="120">
        <v>62300</v>
      </c>
      <c r="M222" s="50">
        <v>44767</v>
      </c>
      <c r="N222" s="50">
        <v>44767</v>
      </c>
      <c r="O222" s="50">
        <v>44767</v>
      </c>
      <c r="P222" t="s">
        <v>2162</v>
      </c>
      <c r="Q222" t="s">
        <v>2163</v>
      </c>
      <c r="S222" s="103">
        <v>0</v>
      </c>
      <c r="T222" t="s">
        <v>2169</v>
      </c>
      <c r="X222" s="103"/>
      <c r="Y222" t="s">
        <v>441</v>
      </c>
      <c r="Z222" t="s">
        <v>442</v>
      </c>
      <c r="AA222" t="s">
        <v>2038</v>
      </c>
      <c r="AB222" t="s">
        <v>2146</v>
      </c>
      <c r="AC222">
        <v>12280.20033</v>
      </c>
      <c r="AD222" s="103">
        <v>216268</v>
      </c>
      <c r="AH222">
        <v>216268</v>
      </c>
    </row>
    <row r="223" spans="1:34" x14ac:dyDescent="0.25">
      <c r="A223" t="s">
        <v>400</v>
      </c>
      <c r="B223" s="103">
        <v>12280</v>
      </c>
      <c r="C223" s="103">
        <v>200330</v>
      </c>
      <c r="E223" t="s">
        <v>448</v>
      </c>
      <c r="F223" t="s">
        <v>434</v>
      </c>
      <c r="G223">
        <v>10063672</v>
      </c>
      <c r="H223">
        <v>19082918</v>
      </c>
      <c r="I223" t="s">
        <v>469</v>
      </c>
      <c r="J223">
        <v>7</v>
      </c>
      <c r="K223">
        <v>22</v>
      </c>
      <c r="L223" s="120">
        <v>-62300</v>
      </c>
      <c r="M223" s="50">
        <v>44767</v>
      </c>
      <c r="N223" s="50">
        <v>44767</v>
      </c>
      <c r="O223" s="50">
        <v>44767</v>
      </c>
      <c r="P223" t="s">
        <v>2162</v>
      </c>
      <c r="Q223" t="s">
        <v>2163</v>
      </c>
      <c r="S223" s="103">
        <v>0</v>
      </c>
      <c r="T223" t="s">
        <v>2169</v>
      </c>
      <c r="X223" s="103"/>
      <c r="Y223" t="s">
        <v>441</v>
      </c>
      <c r="Z223" t="s">
        <v>442</v>
      </c>
      <c r="AA223" t="s">
        <v>2038</v>
      </c>
      <c r="AB223" t="s">
        <v>2146</v>
      </c>
      <c r="AC223">
        <v>12280.20033</v>
      </c>
      <c r="AD223" s="103">
        <v>216268</v>
      </c>
      <c r="AH223">
        <v>216268</v>
      </c>
    </row>
    <row r="224" spans="1:34" x14ac:dyDescent="0.25">
      <c r="A224" t="s">
        <v>400</v>
      </c>
      <c r="B224" s="103">
        <v>12280</v>
      </c>
      <c r="C224" s="103">
        <v>200330</v>
      </c>
      <c r="E224" t="s">
        <v>448</v>
      </c>
      <c r="F224" t="s">
        <v>434</v>
      </c>
      <c r="G224">
        <v>10063672</v>
      </c>
      <c r="H224">
        <v>19082918</v>
      </c>
      <c r="I224" t="s">
        <v>469</v>
      </c>
      <c r="J224">
        <v>7</v>
      </c>
      <c r="K224">
        <v>22</v>
      </c>
      <c r="L224" s="120">
        <v>511992</v>
      </c>
      <c r="M224" s="50">
        <v>44767</v>
      </c>
      <c r="N224" s="50">
        <v>44767</v>
      </c>
      <c r="O224" s="50">
        <v>44767</v>
      </c>
      <c r="P224" t="s">
        <v>2162</v>
      </c>
      <c r="Q224" t="s">
        <v>2163</v>
      </c>
      <c r="S224" s="103">
        <v>0</v>
      </c>
      <c r="T224" t="s">
        <v>2170</v>
      </c>
      <c r="X224" s="103"/>
      <c r="Y224" t="s">
        <v>441</v>
      </c>
      <c r="Z224" t="s">
        <v>442</v>
      </c>
      <c r="AA224" t="s">
        <v>2038</v>
      </c>
      <c r="AB224" t="s">
        <v>2146</v>
      </c>
      <c r="AC224">
        <v>12280.20033</v>
      </c>
      <c r="AD224" s="103">
        <v>223095</v>
      </c>
      <c r="AH224">
        <v>223095</v>
      </c>
    </row>
    <row r="225" spans="1:34" x14ac:dyDescent="0.25">
      <c r="A225" t="s">
        <v>400</v>
      </c>
      <c r="B225" s="103">
        <v>12280</v>
      </c>
      <c r="C225" s="103">
        <v>200330</v>
      </c>
      <c r="E225" t="s">
        <v>448</v>
      </c>
      <c r="F225" t="s">
        <v>434</v>
      </c>
      <c r="G225">
        <v>10063672</v>
      </c>
      <c r="H225">
        <v>19082918</v>
      </c>
      <c r="I225" t="s">
        <v>469</v>
      </c>
      <c r="J225">
        <v>7</v>
      </c>
      <c r="K225">
        <v>22</v>
      </c>
      <c r="L225" s="120">
        <v>-511992</v>
      </c>
      <c r="M225" s="50">
        <v>44767</v>
      </c>
      <c r="N225" s="50">
        <v>44767</v>
      </c>
      <c r="O225" s="50">
        <v>44767</v>
      </c>
      <c r="P225" t="s">
        <v>2162</v>
      </c>
      <c r="Q225" t="s">
        <v>2163</v>
      </c>
      <c r="S225" s="103">
        <v>0</v>
      </c>
      <c r="T225" t="s">
        <v>2170</v>
      </c>
      <c r="X225" s="103"/>
      <c r="Y225" t="s">
        <v>441</v>
      </c>
      <c r="Z225" t="s">
        <v>442</v>
      </c>
      <c r="AA225" t="s">
        <v>2038</v>
      </c>
      <c r="AB225" t="s">
        <v>2146</v>
      </c>
      <c r="AC225">
        <v>12280.20033</v>
      </c>
      <c r="AD225" s="103">
        <v>223095</v>
      </c>
      <c r="AH225">
        <v>223095</v>
      </c>
    </row>
    <row r="226" spans="1:34" x14ac:dyDescent="0.25">
      <c r="A226" t="s">
        <v>400</v>
      </c>
      <c r="B226" s="103">
        <v>12280</v>
      </c>
      <c r="C226" s="103">
        <v>200330</v>
      </c>
      <c r="E226" t="s">
        <v>448</v>
      </c>
      <c r="G226">
        <v>10064174</v>
      </c>
      <c r="H226">
        <v>19082993</v>
      </c>
      <c r="I226" t="s">
        <v>469</v>
      </c>
      <c r="J226">
        <v>7</v>
      </c>
      <c r="K226">
        <v>22</v>
      </c>
      <c r="L226" s="120">
        <v>45585</v>
      </c>
      <c r="M226" s="50">
        <v>44768</v>
      </c>
      <c r="N226" s="50">
        <v>44768</v>
      </c>
      <c r="O226" s="50">
        <v>44768</v>
      </c>
      <c r="P226" t="s">
        <v>2171</v>
      </c>
      <c r="Q226" t="s">
        <v>2172</v>
      </c>
      <c r="S226" s="103">
        <v>0</v>
      </c>
      <c r="T226" t="s">
        <v>2164</v>
      </c>
      <c r="X226" s="103"/>
      <c r="Y226" t="s">
        <v>441</v>
      </c>
      <c r="Z226" t="s">
        <v>442</v>
      </c>
      <c r="AA226" t="s">
        <v>2038</v>
      </c>
      <c r="AB226" t="s">
        <v>2146</v>
      </c>
      <c r="AC226">
        <v>12280.20033</v>
      </c>
      <c r="AD226" s="103">
        <v>190507</v>
      </c>
      <c r="AH226">
        <v>190507</v>
      </c>
    </row>
    <row r="227" spans="1:34" x14ac:dyDescent="0.25">
      <c r="A227" t="s">
        <v>400</v>
      </c>
      <c r="B227" s="103">
        <v>12280</v>
      </c>
      <c r="C227" s="103">
        <v>200330</v>
      </c>
      <c r="E227" t="s">
        <v>448</v>
      </c>
      <c r="G227">
        <v>10064174</v>
      </c>
      <c r="H227">
        <v>19082993</v>
      </c>
      <c r="I227" t="s">
        <v>469</v>
      </c>
      <c r="J227">
        <v>7</v>
      </c>
      <c r="K227">
        <v>22</v>
      </c>
      <c r="L227" s="120">
        <v>74995.33</v>
      </c>
      <c r="M227" s="50">
        <v>44768</v>
      </c>
      <c r="N227" s="50">
        <v>44768</v>
      </c>
      <c r="O227" s="50">
        <v>44768</v>
      </c>
      <c r="P227" t="s">
        <v>2171</v>
      </c>
      <c r="Q227" t="s">
        <v>2172</v>
      </c>
      <c r="S227" s="103">
        <v>0</v>
      </c>
      <c r="T227" t="s">
        <v>2165</v>
      </c>
      <c r="X227" s="103"/>
      <c r="Y227" t="s">
        <v>441</v>
      </c>
      <c r="Z227" t="s">
        <v>442</v>
      </c>
      <c r="AA227" t="s">
        <v>2038</v>
      </c>
      <c r="AB227" t="s">
        <v>2146</v>
      </c>
      <c r="AC227">
        <v>12280.20033</v>
      </c>
      <c r="AD227" s="103">
        <v>211710</v>
      </c>
      <c r="AH227">
        <v>211710</v>
      </c>
    </row>
    <row r="228" spans="1:34" x14ac:dyDescent="0.25">
      <c r="A228" t="s">
        <v>400</v>
      </c>
      <c r="B228" s="103">
        <v>12280</v>
      </c>
      <c r="C228" s="103">
        <v>200330</v>
      </c>
      <c r="E228" t="s">
        <v>448</v>
      </c>
      <c r="G228">
        <v>10064174</v>
      </c>
      <c r="H228">
        <v>19082993</v>
      </c>
      <c r="I228" t="s">
        <v>469</v>
      </c>
      <c r="J228">
        <v>7</v>
      </c>
      <c r="K228">
        <v>22</v>
      </c>
      <c r="L228" s="120">
        <v>2000</v>
      </c>
      <c r="M228" s="50">
        <v>44768</v>
      </c>
      <c r="N228" s="50">
        <v>44768</v>
      </c>
      <c r="O228" s="50">
        <v>44768</v>
      </c>
      <c r="P228" t="s">
        <v>2171</v>
      </c>
      <c r="Q228" t="s">
        <v>2172</v>
      </c>
      <c r="S228" s="103">
        <v>0</v>
      </c>
      <c r="T228" t="s">
        <v>2166</v>
      </c>
      <c r="X228" s="103"/>
      <c r="Y228" t="s">
        <v>441</v>
      </c>
      <c r="Z228" t="s">
        <v>442</v>
      </c>
      <c r="AA228" t="s">
        <v>2038</v>
      </c>
      <c r="AB228" t="s">
        <v>2146</v>
      </c>
      <c r="AC228">
        <v>12280.20033</v>
      </c>
      <c r="AD228" s="103">
        <v>212285</v>
      </c>
      <c r="AH228">
        <v>212285</v>
      </c>
    </row>
    <row r="229" spans="1:34" x14ac:dyDescent="0.25">
      <c r="A229" t="s">
        <v>400</v>
      </c>
      <c r="B229" s="103">
        <v>12280</v>
      </c>
      <c r="C229" s="103">
        <v>200330</v>
      </c>
      <c r="E229" t="s">
        <v>448</v>
      </c>
      <c r="G229">
        <v>10064174</v>
      </c>
      <c r="H229">
        <v>19082993</v>
      </c>
      <c r="I229" t="s">
        <v>469</v>
      </c>
      <c r="J229">
        <v>7</v>
      </c>
      <c r="K229">
        <v>22</v>
      </c>
      <c r="L229" s="120">
        <v>35000</v>
      </c>
      <c r="M229" s="50">
        <v>44768</v>
      </c>
      <c r="N229" s="50">
        <v>44768</v>
      </c>
      <c r="O229" s="50">
        <v>44768</v>
      </c>
      <c r="P229" t="s">
        <v>2171</v>
      </c>
      <c r="Q229" t="s">
        <v>2172</v>
      </c>
      <c r="S229" s="103">
        <v>0</v>
      </c>
      <c r="T229" t="s">
        <v>2167</v>
      </c>
      <c r="X229" s="103"/>
      <c r="Y229" t="s">
        <v>441</v>
      </c>
      <c r="Z229" t="s">
        <v>442</v>
      </c>
      <c r="AA229" t="s">
        <v>2038</v>
      </c>
      <c r="AB229" t="s">
        <v>2146</v>
      </c>
      <c r="AC229">
        <v>12280.20033</v>
      </c>
      <c r="AD229" s="103">
        <v>214682</v>
      </c>
      <c r="AH229">
        <v>214682</v>
      </c>
    </row>
    <row r="230" spans="1:34" x14ac:dyDescent="0.25">
      <c r="A230" t="s">
        <v>400</v>
      </c>
      <c r="B230" s="103">
        <v>12280</v>
      </c>
      <c r="C230" s="103">
        <v>200330</v>
      </c>
      <c r="E230" t="s">
        <v>448</v>
      </c>
      <c r="G230">
        <v>10064174</v>
      </c>
      <c r="H230">
        <v>19082993</v>
      </c>
      <c r="I230" t="s">
        <v>469</v>
      </c>
      <c r="J230">
        <v>7</v>
      </c>
      <c r="K230">
        <v>22</v>
      </c>
      <c r="L230" s="120">
        <v>50000</v>
      </c>
      <c r="M230" s="50">
        <v>44768</v>
      </c>
      <c r="N230" s="50">
        <v>44768</v>
      </c>
      <c r="O230" s="50">
        <v>44768</v>
      </c>
      <c r="P230" t="s">
        <v>2171</v>
      </c>
      <c r="Q230" t="s">
        <v>2172</v>
      </c>
      <c r="S230" s="103">
        <v>0</v>
      </c>
      <c r="T230" t="s">
        <v>2168</v>
      </c>
      <c r="X230" s="103"/>
      <c r="Y230" t="s">
        <v>441</v>
      </c>
      <c r="Z230" t="s">
        <v>442</v>
      </c>
      <c r="AA230" t="s">
        <v>2038</v>
      </c>
      <c r="AB230" t="s">
        <v>2146</v>
      </c>
      <c r="AC230">
        <v>12280.20033</v>
      </c>
      <c r="AD230" s="103">
        <v>215075</v>
      </c>
      <c r="AH230">
        <v>215075</v>
      </c>
    </row>
    <row r="231" spans="1:34" x14ac:dyDescent="0.25">
      <c r="A231" t="s">
        <v>400</v>
      </c>
      <c r="B231" s="103">
        <v>12280</v>
      </c>
      <c r="C231" s="103">
        <v>200330</v>
      </c>
      <c r="E231" t="s">
        <v>448</v>
      </c>
      <c r="G231">
        <v>10064174</v>
      </c>
      <c r="H231">
        <v>19082993</v>
      </c>
      <c r="I231" t="s">
        <v>469</v>
      </c>
      <c r="J231">
        <v>7</v>
      </c>
      <c r="K231">
        <v>22</v>
      </c>
      <c r="L231" s="120">
        <v>62300</v>
      </c>
      <c r="M231" s="50">
        <v>44768</v>
      </c>
      <c r="N231" s="50">
        <v>44768</v>
      </c>
      <c r="O231" s="50">
        <v>44768</v>
      </c>
      <c r="P231" t="s">
        <v>2171</v>
      </c>
      <c r="Q231" t="s">
        <v>2172</v>
      </c>
      <c r="S231" s="103">
        <v>0</v>
      </c>
      <c r="T231" t="s">
        <v>2169</v>
      </c>
      <c r="X231" s="103"/>
      <c r="Y231" t="s">
        <v>441</v>
      </c>
      <c r="Z231" t="s">
        <v>442</v>
      </c>
      <c r="AA231" t="s">
        <v>2038</v>
      </c>
      <c r="AB231" t="s">
        <v>2146</v>
      </c>
      <c r="AC231">
        <v>12280.20033</v>
      </c>
      <c r="AD231" s="103">
        <v>216268</v>
      </c>
      <c r="AH231">
        <v>216268</v>
      </c>
    </row>
    <row r="232" spans="1:34" x14ac:dyDescent="0.25">
      <c r="A232" t="s">
        <v>400</v>
      </c>
      <c r="B232" s="103">
        <v>12280</v>
      </c>
      <c r="C232" s="103">
        <v>200330</v>
      </c>
      <c r="E232" t="s">
        <v>448</v>
      </c>
      <c r="G232">
        <v>10064174</v>
      </c>
      <c r="H232">
        <v>19082993</v>
      </c>
      <c r="I232" t="s">
        <v>469</v>
      </c>
      <c r="J232">
        <v>7</v>
      </c>
      <c r="K232">
        <v>22</v>
      </c>
      <c r="L232" s="120">
        <v>511992</v>
      </c>
      <c r="M232" s="50">
        <v>44768</v>
      </c>
      <c r="N232" s="50">
        <v>44768</v>
      </c>
      <c r="O232" s="50">
        <v>44768</v>
      </c>
      <c r="P232" t="s">
        <v>2171</v>
      </c>
      <c r="Q232" t="s">
        <v>2172</v>
      </c>
      <c r="S232" s="103">
        <v>0</v>
      </c>
      <c r="T232" t="s">
        <v>2170</v>
      </c>
      <c r="X232" s="103"/>
      <c r="Y232" t="s">
        <v>441</v>
      </c>
      <c r="Z232" t="s">
        <v>442</v>
      </c>
      <c r="AA232" t="s">
        <v>2038</v>
      </c>
      <c r="AB232" t="s">
        <v>2146</v>
      </c>
      <c r="AC232">
        <v>12280.20033</v>
      </c>
      <c r="AD232" s="103">
        <v>223095</v>
      </c>
      <c r="AH232">
        <v>223095</v>
      </c>
    </row>
    <row r="233" spans="1:34" x14ac:dyDescent="0.25">
      <c r="A233" t="s">
        <v>400</v>
      </c>
      <c r="B233" s="103">
        <v>12280</v>
      </c>
      <c r="C233" s="103">
        <v>200330</v>
      </c>
      <c r="E233" t="s">
        <v>448</v>
      </c>
      <c r="G233">
        <v>10065865</v>
      </c>
      <c r="H233">
        <v>19116001</v>
      </c>
      <c r="I233" t="s">
        <v>469</v>
      </c>
      <c r="J233">
        <v>7</v>
      </c>
      <c r="K233">
        <v>22</v>
      </c>
      <c r="L233" s="120">
        <v>-24100</v>
      </c>
      <c r="M233" s="50">
        <v>44771</v>
      </c>
      <c r="N233" s="50">
        <v>44771</v>
      </c>
      <c r="O233" s="50">
        <v>44771</v>
      </c>
      <c r="P233" t="s">
        <v>2173</v>
      </c>
      <c r="Q233" t="s">
        <v>2173</v>
      </c>
      <c r="S233" s="103">
        <v>0</v>
      </c>
      <c r="T233" t="s">
        <v>2174</v>
      </c>
      <c r="X233" s="103"/>
      <c r="Y233" t="s">
        <v>441</v>
      </c>
      <c r="Z233" t="s">
        <v>442</v>
      </c>
      <c r="AA233" t="s">
        <v>2038</v>
      </c>
      <c r="AB233" t="s">
        <v>2146</v>
      </c>
      <c r="AC233">
        <v>12280.20033</v>
      </c>
      <c r="AD233" s="103">
        <v>226052</v>
      </c>
      <c r="AH233" t="s">
        <v>1067</v>
      </c>
    </row>
    <row r="234" spans="1:34" x14ac:dyDescent="0.25">
      <c r="A234" t="s">
        <v>400</v>
      </c>
      <c r="B234" s="103">
        <v>12315</v>
      </c>
      <c r="C234" s="103">
        <v>200330</v>
      </c>
      <c r="E234" t="s">
        <v>448</v>
      </c>
      <c r="G234">
        <v>10063671</v>
      </c>
      <c r="H234">
        <v>19082917</v>
      </c>
      <c r="I234" t="s">
        <v>469</v>
      </c>
      <c r="J234">
        <v>7</v>
      </c>
      <c r="K234">
        <v>22</v>
      </c>
      <c r="L234" s="120">
        <v>15000</v>
      </c>
      <c r="M234" s="50">
        <v>44767</v>
      </c>
      <c r="N234" s="50">
        <v>44767</v>
      </c>
      <c r="O234" s="50">
        <v>44767</v>
      </c>
      <c r="P234" t="s">
        <v>2162</v>
      </c>
      <c r="Q234" t="s">
        <v>2175</v>
      </c>
      <c r="S234" s="103">
        <v>0</v>
      </c>
      <c r="T234" t="s">
        <v>2176</v>
      </c>
      <c r="X234" s="103"/>
      <c r="Y234" t="s">
        <v>441</v>
      </c>
      <c r="Z234" t="s">
        <v>442</v>
      </c>
      <c r="AA234" t="s">
        <v>2038</v>
      </c>
      <c r="AB234" t="s">
        <v>2146</v>
      </c>
      <c r="AC234">
        <v>12315.20033</v>
      </c>
      <c r="AD234" s="103">
        <v>215397</v>
      </c>
      <c r="AH234">
        <v>215397</v>
      </c>
    </row>
    <row r="235" spans="1:34" x14ac:dyDescent="0.25">
      <c r="A235" t="s">
        <v>400</v>
      </c>
      <c r="B235" s="103">
        <v>12315</v>
      </c>
      <c r="C235" s="103">
        <v>200330</v>
      </c>
      <c r="E235" t="s">
        <v>448</v>
      </c>
      <c r="F235" t="s">
        <v>434</v>
      </c>
      <c r="G235">
        <v>10064159</v>
      </c>
      <c r="H235">
        <v>19082989</v>
      </c>
      <c r="I235" t="s">
        <v>469</v>
      </c>
      <c r="J235">
        <v>7</v>
      </c>
      <c r="K235">
        <v>22</v>
      </c>
      <c r="L235" s="120">
        <v>-1246719</v>
      </c>
      <c r="M235" s="50">
        <v>44768</v>
      </c>
      <c r="N235" s="50">
        <v>44768</v>
      </c>
      <c r="O235" s="50">
        <v>44768</v>
      </c>
      <c r="P235" t="s">
        <v>2177</v>
      </c>
      <c r="Q235" t="s">
        <v>2177</v>
      </c>
      <c r="S235" s="103">
        <v>0</v>
      </c>
      <c r="T235" t="s">
        <v>2178</v>
      </c>
      <c r="X235" s="103"/>
      <c r="Y235" t="s">
        <v>441</v>
      </c>
      <c r="Z235" t="s">
        <v>442</v>
      </c>
      <c r="AA235" t="s">
        <v>2038</v>
      </c>
      <c r="AB235" t="s">
        <v>2146</v>
      </c>
      <c r="AC235">
        <v>12315.20033</v>
      </c>
      <c r="AD235" s="103">
        <v>222720</v>
      </c>
      <c r="AH235" t="s">
        <v>1067</v>
      </c>
    </row>
    <row r="236" spans="1:34" x14ac:dyDescent="0.25">
      <c r="A236" t="s">
        <v>400</v>
      </c>
      <c r="B236" s="103">
        <v>12315</v>
      </c>
      <c r="C236" s="103">
        <v>200330</v>
      </c>
      <c r="E236" t="s">
        <v>448</v>
      </c>
      <c r="F236" t="s">
        <v>434</v>
      </c>
      <c r="G236">
        <v>10064159</v>
      </c>
      <c r="H236">
        <v>19082989</v>
      </c>
      <c r="I236" t="s">
        <v>469</v>
      </c>
      <c r="J236">
        <v>7</v>
      </c>
      <c r="K236">
        <v>22</v>
      </c>
      <c r="L236" s="120">
        <v>1246719</v>
      </c>
      <c r="M236" s="50">
        <v>44768</v>
      </c>
      <c r="N236" s="50">
        <v>44768</v>
      </c>
      <c r="O236" s="50">
        <v>44768</v>
      </c>
      <c r="P236" t="s">
        <v>2177</v>
      </c>
      <c r="Q236" t="s">
        <v>2177</v>
      </c>
      <c r="S236" s="103">
        <v>0</v>
      </c>
      <c r="T236" t="s">
        <v>2178</v>
      </c>
      <c r="X236" s="103"/>
      <c r="Y236" t="s">
        <v>441</v>
      </c>
      <c r="Z236" t="s">
        <v>442</v>
      </c>
      <c r="AA236" t="s">
        <v>2038</v>
      </c>
      <c r="AB236" t="s">
        <v>2146</v>
      </c>
      <c r="AC236">
        <v>12315.20033</v>
      </c>
      <c r="AD236" s="103">
        <v>222720</v>
      </c>
      <c r="AH236" t="s">
        <v>1067</v>
      </c>
    </row>
    <row r="237" spans="1:34" x14ac:dyDescent="0.25">
      <c r="A237" t="s">
        <v>400</v>
      </c>
      <c r="B237" s="103">
        <v>12315</v>
      </c>
      <c r="C237" s="103">
        <v>200330</v>
      </c>
      <c r="E237" t="s">
        <v>448</v>
      </c>
      <c r="G237">
        <v>10065064</v>
      </c>
      <c r="H237">
        <v>19083160</v>
      </c>
      <c r="I237" t="s">
        <v>469</v>
      </c>
      <c r="J237">
        <v>7</v>
      </c>
      <c r="K237">
        <v>22</v>
      </c>
      <c r="L237" s="120">
        <v>-1246719</v>
      </c>
      <c r="M237" s="50">
        <v>44769</v>
      </c>
      <c r="N237" s="50">
        <v>44769</v>
      </c>
      <c r="O237" s="50">
        <v>44769</v>
      </c>
      <c r="P237" t="s">
        <v>2177</v>
      </c>
      <c r="Q237" t="s">
        <v>2179</v>
      </c>
      <c r="S237" s="103">
        <v>0</v>
      </c>
      <c r="T237" t="s">
        <v>2178</v>
      </c>
      <c r="X237" s="103"/>
      <c r="Y237" t="s">
        <v>441</v>
      </c>
      <c r="Z237" t="s">
        <v>442</v>
      </c>
      <c r="AA237" t="s">
        <v>2038</v>
      </c>
      <c r="AB237" t="s">
        <v>2146</v>
      </c>
      <c r="AC237">
        <v>12315.20033</v>
      </c>
      <c r="AD237" s="103">
        <v>222720</v>
      </c>
      <c r="AH237" t="s">
        <v>1067</v>
      </c>
    </row>
    <row r="238" spans="1:34" s="100" customFormat="1" x14ac:dyDescent="0.25">
      <c r="A238" s="100" t="s">
        <v>402</v>
      </c>
      <c r="B238" s="104"/>
      <c r="C238" s="104"/>
      <c r="L238" s="104">
        <v>821552.35</v>
      </c>
      <c r="M238" s="121"/>
      <c r="N238" s="121"/>
      <c r="O238" s="121"/>
      <c r="S238" s="104"/>
      <c r="X238" s="104"/>
      <c r="AD238" s="104"/>
    </row>
    <row r="240" spans="1:34" s="100" customFormat="1" ht="45" x14ac:dyDescent="0.25">
      <c r="A240" s="100" t="s">
        <v>397</v>
      </c>
      <c r="B240" s="102" t="s">
        <v>355</v>
      </c>
      <c r="C240" s="102" t="s">
        <v>403</v>
      </c>
      <c r="D240" s="100" t="s">
        <v>404</v>
      </c>
      <c r="E240" s="101" t="s">
        <v>405</v>
      </c>
      <c r="F240" s="100" t="s">
        <v>406</v>
      </c>
      <c r="G240" s="101" t="s">
        <v>407</v>
      </c>
      <c r="H240" s="101" t="s">
        <v>408</v>
      </c>
      <c r="I240" s="101" t="s">
        <v>409</v>
      </c>
      <c r="J240" s="101" t="s">
        <v>410</v>
      </c>
      <c r="K240" s="101" t="s">
        <v>411</v>
      </c>
      <c r="L240" s="102" t="s">
        <v>412</v>
      </c>
      <c r="M240" s="121" t="s">
        <v>414</v>
      </c>
      <c r="N240" s="121" t="s">
        <v>10</v>
      </c>
      <c r="O240" s="122" t="s">
        <v>415</v>
      </c>
      <c r="P240" s="100" t="s">
        <v>416</v>
      </c>
      <c r="Q240" s="101" t="s">
        <v>417</v>
      </c>
      <c r="R240" s="100" t="s">
        <v>418</v>
      </c>
      <c r="S240" s="104" t="s">
        <v>419</v>
      </c>
      <c r="T240" s="100" t="s">
        <v>420</v>
      </c>
      <c r="U240" s="100" t="s">
        <v>421</v>
      </c>
      <c r="V240" s="101" t="s">
        <v>422</v>
      </c>
      <c r="W240" s="101" t="s">
        <v>423</v>
      </c>
      <c r="X240" s="102" t="s">
        <v>424</v>
      </c>
      <c r="Y240" s="100" t="s">
        <v>425</v>
      </c>
      <c r="Z240" s="100" t="s">
        <v>426</v>
      </c>
      <c r="AA240" s="101" t="s">
        <v>427</v>
      </c>
      <c r="AB240" s="101" t="s">
        <v>428</v>
      </c>
      <c r="AC240" s="101" t="s">
        <v>429</v>
      </c>
      <c r="AD240" s="102" t="s">
        <v>413</v>
      </c>
      <c r="AE240" s="100" t="s">
        <v>430</v>
      </c>
      <c r="AF240" s="100" t="s">
        <v>431</v>
      </c>
    </row>
    <row r="241" spans="1:34" x14ac:dyDescent="0.25">
      <c r="A241" t="s">
        <v>401</v>
      </c>
      <c r="B241" s="103">
        <v>12235</v>
      </c>
      <c r="C241" s="103">
        <v>200330</v>
      </c>
      <c r="E241" t="s">
        <v>434</v>
      </c>
      <c r="G241">
        <v>10045105</v>
      </c>
      <c r="H241">
        <v>1437174</v>
      </c>
      <c r="I241" t="s">
        <v>435</v>
      </c>
      <c r="J241">
        <v>6</v>
      </c>
      <c r="K241">
        <v>22</v>
      </c>
      <c r="L241" s="103">
        <v>777282.69</v>
      </c>
      <c r="M241" s="50">
        <v>44685</v>
      </c>
      <c r="N241" s="50">
        <v>44718</v>
      </c>
      <c r="O241" s="50">
        <v>44718</v>
      </c>
      <c r="P241" t="s">
        <v>437</v>
      </c>
      <c r="Q241" t="s">
        <v>116</v>
      </c>
      <c r="R241" t="s">
        <v>2015</v>
      </c>
      <c r="S241" s="103" t="s">
        <v>439</v>
      </c>
      <c r="T241" t="s">
        <v>2016</v>
      </c>
      <c r="X241" s="103"/>
      <c r="Y241" t="s">
        <v>441</v>
      </c>
      <c r="Z241" t="s">
        <v>442</v>
      </c>
      <c r="AA241" t="s">
        <v>443</v>
      </c>
      <c r="AB241" t="s">
        <v>444</v>
      </c>
      <c r="AC241">
        <v>12235.20033</v>
      </c>
      <c r="AD241" s="103">
        <v>221912</v>
      </c>
      <c r="AH241">
        <v>221912</v>
      </c>
    </row>
    <row r="242" spans="1:34" x14ac:dyDescent="0.25">
      <c r="A242" t="s">
        <v>401</v>
      </c>
      <c r="B242" s="103">
        <v>12235</v>
      </c>
      <c r="C242" s="103">
        <v>200330</v>
      </c>
      <c r="E242" t="s">
        <v>434</v>
      </c>
      <c r="G242">
        <v>10050476</v>
      </c>
      <c r="H242">
        <v>1439244</v>
      </c>
      <c r="I242" t="s">
        <v>435</v>
      </c>
      <c r="J242">
        <v>6</v>
      </c>
      <c r="K242">
        <v>22</v>
      </c>
      <c r="L242" s="103">
        <v>-44593.41</v>
      </c>
      <c r="M242" s="50">
        <v>44690</v>
      </c>
      <c r="N242" s="50">
        <v>44727</v>
      </c>
      <c r="O242" s="50">
        <v>44727</v>
      </c>
      <c r="P242" t="s">
        <v>968</v>
      </c>
      <c r="Q242" t="s">
        <v>2017</v>
      </c>
      <c r="R242" t="s">
        <v>2018</v>
      </c>
      <c r="S242" s="103" t="s">
        <v>2019</v>
      </c>
      <c r="T242" t="s">
        <v>2020</v>
      </c>
      <c r="X242" s="103"/>
      <c r="Y242" t="s">
        <v>441</v>
      </c>
      <c r="Z242" t="s">
        <v>442</v>
      </c>
      <c r="AA242" t="s">
        <v>443</v>
      </c>
      <c r="AB242" t="s">
        <v>444</v>
      </c>
      <c r="AC242">
        <v>12235.20033</v>
      </c>
      <c r="AD242" s="103">
        <v>221855</v>
      </c>
      <c r="AH242" t="s">
        <v>1067</v>
      </c>
    </row>
    <row r="243" spans="1:34" x14ac:dyDescent="0.25">
      <c r="A243" t="s">
        <v>401</v>
      </c>
      <c r="B243" s="103">
        <v>12235</v>
      </c>
      <c r="C243" s="103">
        <v>200330</v>
      </c>
      <c r="E243" t="s">
        <v>434</v>
      </c>
      <c r="G243">
        <v>10050476</v>
      </c>
      <c r="H243">
        <v>1439244</v>
      </c>
      <c r="I243" t="s">
        <v>435</v>
      </c>
      <c r="J243">
        <v>6</v>
      </c>
      <c r="K243">
        <v>22</v>
      </c>
      <c r="L243" s="103">
        <v>138775</v>
      </c>
      <c r="M243" s="50">
        <v>44690</v>
      </c>
      <c r="N243" s="50">
        <v>44727</v>
      </c>
      <c r="O243" s="50">
        <v>44727</v>
      </c>
      <c r="P243" t="s">
        <v>2021</v>
      </c>
      <c r="Q243" t="s">
        <v>2017</v>
      </c>
      <c r="R243" t="s">
        <v>2018</v>
      </c>
      <c r="S243" s="103" t="s">
        <v>2019</v>
      </c>
      <c r="T243" t="s">
        <v>2020</v>
      </c>
      <c r="X243" s="103"/>
      <c r="Y243" t="s">
        <v>441</v>
      </c>
      <c r="Z243" t="s">
        <v>442</v>
      </c>
      <c r="AA243" t="s">
        <v>443</v>
      </c>
      <c r="AB243" t="s">
        <v>444</v>
      </c>
      <c r="AC243">
        <v>12235.20033</v>
      </c>
      <c r="AD243" s="103">
        <v>221855</v>
      </c>
      <c r="AH243" t="s">
        <v>1067</v>
      </c>
    </row>
    <row r="244" spans="1:34" x14ac:dyDescent="0.25">
      <c r="A244" t="s">
        <v>401</v>
      </c>
      <c r="B244" s="103">
        <v>12235</v>
      </c>
      <c r="C244" s="103">
        <v>200330</v>
      </c>
      <c r="E244" t="s">
        <v>434</v>
      </c>
      <c r="G244">
        <v>10051894</v>
      </c>
      <c r="H244">
        <v>1439640</v>
      </c>
      <c r="I244" t="s">
        <v>435</v>
      </c>
      <c r="J244">
        <v>6</v>
      </c>
      <c r="K244">
        <v>22</v>
      </c>
      <c r="L244" s="103">
        <v>20423.68</v>
      </c>
      <c r="M244" s="50">
        <v>44714</v>
      </c>
      <c r="N244" s="50">
        <v>44733</v>
      </c>
      <c r="O244" s="50">
        <v>44733</v>
      </c>
      <c r="P244" t="s">
        <v>437</v>
      </c>
      <c r="Q244" t="s">
        <v>116</v>
      </c>
      <c r="R244" t="s">
        <v>2022</v>
      </c>
      <c r="S244" s="103" t="s">
        <v>439</v>
      </c>
      <c r="T244" t="s">
        <v>2016</v>
      </c>
      <c r="X244" s="103"/>
      <c r="Y244" t="s">
        <v>441</v>
      </c>
      <c r="Z244" t="s">
        <v>442</v>
      </c>
      <c r="AA244" t="s">
        <v>443</v>
      </c>
      <c r="AB244" t="s">
        <v>444</v>
      </c>
      <c r="AC244">
        <v>12235.20033</v>
      </c>
      <c r="AD244" s="103">
        <v>221912</v>
      </c>
      <c r="AH244">
        <v>221912</v>
      </c>
    </row>
    <row r="245" spans="1:34" x14ac:dyDescent="0.25">
      <c r="A245" t="s">
        <v>401</v>
      </c>
      <c r="B245" s="103">
        <v>12255</v>
      </c>
      <c r="C245" s="103">
        <v>200330</v>
      </c>
      <c r="E245" t="s">
        <v>448</v>
      </c>
      <c r="G245">
        <v>10041041</v>
      </c>
      <c r="H245">
        <v>19067705</v>
      </c>
      <c r="I245" t="s">
        <v>469</v>
      </c>
      <c r="J245">
        <v>6</v>
      </c>
      <c r="K245">
        <v>22</v>
      </c>
      <c r="L245" s="103">
        <v>-202500</v>
      </c>
      <c r="M245" s="50">
        <v>44742</v>
      </c>
      <c r="N245" s="50">
        <v>44742</v>
      </c>
      <c r="O245" s="50">
        <v>44701</v>
      </c>
      <c r="P245" t="s">
        <v>2023</v>
      </c>
      <c r="Q245" t="s">
        <v>2024</v>
      </c>
      <c r="S245" s="103">
        <v>0</v>
      </c>
      <c r="T245" t="s">
        <v>1015</v>
      </c>
      <c r="W245" s="99">
        <v>44775</v>
      </c>
      <c r="X245" s="103"/>
      <c r="Y245" t="s">
        <v>441</v>
      </c>
      <c r="Z245" t="s">
        <v>442</v>
      </c>
      <c r="AA245" t="s">
        <v>923</v>
      </c>
      <c r="AB245" t="s">
        <v>444</v>
      </c>
      <c r="AC245">
        <v>12255.20033</v>
      </c>
      <c r="AD245" s="103">
        <v>223568</v>
      </c>
      <c r="AH245">
        <v>223568</v>
      </c>
    </row>
    <row r="246" spans="1:34" x14ac:dyDescent="0.25">
      <c r="A246" t="s">
        <v>401</v>
      </c>
      <c r="B246" s="103">
        <v>12255</v>
      </c>
      <c r="C246" s="103">
        <v>200330</v>
      </c>
      <c r="E246" t="s">
        <v>448</v>
      </c>
      <c r="G246">
        <v>10041041</v>
      </c>
      <c r="H246">
        <v>19067705</v>
      </c>
      <c r="I246" t="s">
        <v>469</v>
      </c>
      <c r="J246">
        <v>6</v>
      </c>
      <c r="K246">
        <v>22</v>
      </c>
      <c r="L246" s="103">
        <v>-50000</v>
      </c>
      <c r="M246" s="50">
        <v>44742</v>
      </c>
      <c r="N246" s="50">
        <v>44742</v>
      </c>
      <c r="O246" s="50">
        <v>44701</v>
      </c>
      <c r="P246" t="s">
        <v>2025</v>
      </c>
      <c r="Q246" t="s">
        <v>2024</v>
      </c>
      <c r="S246" s="103">
        <v>0</v>
      </c>
      <c r="T246" t="s">
        <v>2026</v>
      </c>
      <c r="W246" s="99">
        <v>44775</v>
      </c>
      <c r="X246" s="103"/>
      <c r="Y246" t="s">
        <v>441</v>
      </c>
      <c r="Z246" t="s">
        <v>442</v>
      </c>
      <c r="AA246" t="s">
        <v>923</v>
      </c>
      <c r="AB246" t="s">
        <v>444</v>
      </c>
      <c r="AC246">
        <v>12255.20033</v>
      </c>
      <c r="AD246" s="103">
        <v>224144</v>
      </c>
      <c r="AH246" t="s">
        <v>1067</v>
      </c>
    </row>
    <row r="247" spans="1:34" x14ac:dyDescent="0.25">
      <c r="A247" t="s">
        <v>401</v>
      </c>
      <c r="B247" s="103">
        <v>12255</v>
      </c>
      <c r="C247" s="103">
        <v>200330</v>
      </c>
      <c r="E247" t="s">
        <v>448</v>
      </c>
      <c r="G247">
        <v>10041885</v>
      </c>
      <c r="H247">
        <v>19069590</v>
      </c>
      <c r="I247" t="s">
        <v>469</v>
      </c>
      <c r="J247">
        <v>6</v>
      </c>
      <c r="K247">
        <v>22</v>
      </c>
      <c r="L247" s="103">
        <v>-300000</v>
      </c>
      <c r="M247" s="50">
        <v>44742</v>
      </c>
      <c r="N247" s="50">
        <v>44742</v>
      </c>
      <c r="O247" s="50">
        <v>44705</v>
      </c>
      <c r="P247" t="s">
        <v>2027</v>
      </c>
      <c r="Q247" t="s">
        <v>2027</v>
      </c>
      <c r="S247" s="103">
        <v>0</v>
      </c>
      <c r="T247" t="s">
        <v>2028</v>
      </c>
      <c r="W247" s="99">
        <v>44775</v>
      </c>
      <c r="X247" s="103"/>
      <c r="Y247" t="s">
        <v>441</v>
      </c>
      <c r="Z247" t="s">
        <v>442</v>
      </c>
      <c r="AA247" t="s">
        <v>923</v>
      </c>
      <c r="AB247" t="s">
        <v>444</v>
      </c>
      <c r="AC247">
        <v>12255.20033</v>
      </c>
      <c r="AD247" s="103">
        <v>224246</v>
      </c>
      <c r="AH247" t="s">
        <v>1067</v>
      </c>
    </row>
    <row r="248" spans="1:34" x14ac:dyDescent="0.25">
      <c r="A248" t="s">
        <v>401</v>
      </c>
      <c r="B248" s="103">
        <v>12255</v>
      </c>
      <c r="C248" s="103">
        <v>200330</v>
      </c>
      <c r="E248" t="s">
        <v>448</v>
      </c>
      <c r="G248">
        <v>10041885</v>
      </c>
      <c r="H248">
        <v>19069591</v>
      </c>
      <c r="I248" t="s">
        <v>469</v>
      </c>
      <c r="J248">
        <v>6</v>
      </c>
      <c r="K248">
        <v>22</v>
      </c>
      <c r="L248" s="103">
        <v>-160000</v>
      </c>
      <c r="M248" s="50">
        <v>44742</v>
      </c>
      <c r="N248" s="50">
        <v>44742</v>
      </c>
      <c r="O248" s="50">
        <v>44705</v>
      </c>
      <c r="P248" t="s">
        <v>2029</v>
      </c>
      <c r="Q248" t="s">
        <v>2029</v>
      </c>
      <c r="S248" s="103">
        <v>0</v>
      </c>
      <c r="T248" t="s">
        <v>2030</v>
      </c>
      <c r="W248" s="99">
        <v>44775</v>
      </c>
      <c r="X248" s="103"/>
      <c r="Y248" t="s">
        <v>441</v>
      </c>
      <c r="Z248" t="s">
        <v>442</v>
      </c>
      <c r="AA248" t="s">
        <v>923</v>
      </c>
      <c r="AB248" t="s">
        <v>444</v>
      </c>
      <c r="AC248">
        <v>12255.20033</v>
      </c>
      <c r="AD248" s="103">
        <v>224247</v>
      </c>
      <c r="AH248" t="s">
        <v>1067</v>
      </c>
    </row>
    <row r="249" spans="1:34" x14ac:dyDescent="0.25">
      <c r="A249" t="s">
        <v>401</v>
      </c>
      <c r="B249" s="103">
        <v>12293</v>
      </c>
      <c r="C249" s="103">
        <v>200330</v>
      </c>
      <c r="E249" t="s">
        <v>464</v>
      </c>
      <c r="G249">
        <v>10048725</v>
      </c>
      <c r="H249">
        <v>3984860</v>
      </c>
      <c r="I249" t="s">
        <v>465</v>
      </c>
      <c r="J249">
        <v>6</v>
      </c>
      <c r="K249">
        <v>22</v>
      </c>
      <c r="L249" s="103">
        <v>1331010</v>
      </c>
      <c r="M249" s="50">
        <v>44742</v>
      </c>
      <c r="N249" s="50">
        <v>44723</v>
      </c>
      <c r="O249" s="50">
        <v>44723</v>
      </c>
      <c r="P249" t="s">
        <v>466</v>
      </c>
      <c r="Q249" t="s">
        <v>2031</v>
      </c>
      <c r="S249" s="103" t="s">
        <v>2032</v>
      </c>
      <c r="T249" t="s">
        <v>2033</v>
      </c>
      <c r="X249" s="103"/>
      <c r="Y249" t="s">
        <v>441</v>
      </c>
      <c r="Z249" t="s">
        <v>442</v>
      </c>
      <c r="AA249" t="s">
        <v>444</v>
      </c>
      <c r="AB249" t="s">
        <v>444</v>
      </c>
      <c r="AC249">
        <v>12293.20033</v>
      </c>
      <c r="AD249" s="103"/>
      <c r="AH249">
        <v>0</v>
      </c>
    </row>
    <row r="250" spans="1:34" x14ac:dyDescent="0.25">
      <c r="A250" t="s">
        <v>398</v>
      </c>
      <c r="B250" s="103">
        <v>12204</v>
      </c>
      <c r="C250" s="103">
        <v>200330</v>
      </c>
      <c r="E250" t="s">
        <v>448</v>
      </c>
      <c r="G250">
        <v>10041066</v>
      </c>
      <c r="H250">
        <v>19067755</v>
      </c>
      <c r="I250" t="s">
        <v>469</v>
      </c>
      <c r="J250">
        <v>6</v>
      </c>
      <c r="K250">
        <v>22</v>
      </c>
      <c r="L250" s="103">
        <v>1462500</v>
      </c>
      <c r="M250" s="50">
        <v>44742</v>
      </c>
      <c r="N250" s="50">
        <v>44742</v>
      </c>
      <c r="O250" s="50">
        <v>44701</v>
      </c>
      <c r="P250" t="s">
        <v>922</v>
      </c>
      <c r="Q250" t="s">
        <v>922</v>
      </c>
      <c r="S250" s="103">
        <v>0</v>
      </c>
      <c r="T250" t="s">
        <v>484</v>
      </c>
      <c r="W250" s="99">
        <v>44775</v>
      </c>
      <c r="X250" s="103"/>
      <c r="Y250" t="s">
        <v>441</v>
      </c>
      <c r="Z250" t="s">
        <v>442</v>
      </c>
      <c r="AA250" t="s">
        <v>923</v>
      </c>
      <c r="AB250" t="s">
        <v>774</v>
      </c>
      <c r="AC250">
        <v>12204.20033</v>
      </c>
      <c r="AD250" s="103">
        <v>223965</v>
      </c>
      <c r="AH250" t="s">
        <v>1067</v>
      </c>
    </row>
    <row r="251" spans="1:34" x14ac:dyDescent="0.25">
      <c r="A251" t="s">
        <v>398</v>
      </c>
      <c r="B251" s="103">
        <v>12204</v>
      </c>
      <c r="C251" s="103">
        <v>200330</v>
      </c>
      <c r="E251" t="s">
        <v>448</v>
      </c>
      <c r="G251">
        <v>10041066</v>
      </c>
      <c r="H251">
        <v>19067755</v>
      </c>
      <c r="I251" t="s">
        <v>469</v>
      </c>
      <c r="J251">
        <v>6</v>
      </c>
      <c r="K251">
        <v>22</v>
      </c>
      <c r="L251" s="103">
        <v>-243683.33</v>
      </c>
      <c r="M251" s="50">
        <v>44742</v>
      </c>
      <c r="N251" s="50">
        <v>44742</v>
      </c>
      <c r="O251" s="50">
        <v>44701</v>
      </c>
      <c r="P251" t="s">
        <v>922</v>
      </c>
      <c r="Q251" t="s">
        <v>922</v>
      </c>
      <c r="S251" s="103">
        <v>0</v>
      </c>
      <c r="T251" t="s">
        <v>484</v>
      </c>
      <c r="W251" s="99">
        <v>44775</v>
      </c>
      <c r="X251" s="103"/>
      <c r="Y251" t="s">
        <v>441</v>
      </c>
      <c r="Z251" t="s">
        <v>442</v>
      </c>
      <c r="AA251" t="s">
        <v>923</v>
      </c>
      <c r="AB251" t="s">
        <v>774</v>
      </c>
      <c r="AC251">
        <v>12204.20033</v>
      </c>
      <c r="AD251" s="103">
        <v>223965</v>
      </c>
      <c r="AH251" t="s">
        <v>1067</v>
      </c>
    </row>
    <row r="252" spans="1:34" x14ac:dyDescent="0.25">
      <c r="A252" t="s">
        <v>398</v>
      </c>
      <c r="B252" s="103">
        <v>12204</v>
      </c>
      <c r="C252" s="103">
        <v>200330</v>
      </c>
      <c r="E252" t="s">
        <v>448</v>
      </c>
      <c r="G252">
        <v>10041124</v>
      </c>
      <c r="H252">
        <v>19067823</v>
      </c>
      <c r="I252" t="s">
        <v>469</v>
      </c>
      <c r="J252">
        <v>6</v>
      </c>
      <c r="K252">
        <v>22</v>
      </c>
      <c r="L252" s="103">
        <v>1462500</v>
      </c>
      <c r="M252" s="50">
        <v>44742</v>
      </c>
      <c r="N252" s="50">
        <v>44742</v>
      </c>
      <c r="O252" s="50">
        <v>44701</v>
      </c>
      <c r="P252" t="s">
        <v>922</v>
      </c>
      <c r="Q252" t="s">
        <v>922</v>
      </c>
      <c r="S252" s="103">
        <v>0</v>
      </c>
      <c r="T252" t="s">
        <v>484</v>
      </c>
      <c r="W252" s="99">
        <v>44775</v>
      </c>
      <c r="X252" s="103"/>
      <c r="Y252" t="s">
        <v>441</v>
      </c>
      <c r="Z252" t="s">
        <v>442</v>
      </c>
      <c r="AA252" t="s">
        <v>923</v>
      </c>
      <c r="AB252" t="s">
        <v>444</v>
      </c>
      <c r="AC252">
        <v>12204.20033</v>
      </c>
      <c r="AD252" s="103">
        <v>214849</v>
      </c>
      <c r="AH252">
        <v>214849</v>
      </c>
    </row>
    <row r="253" spans="1:34" x14ac:dyDescent="0.25">
      <c r="A253" t="s">
        <v>398</v>
      </c>
      <c r="B253" s="103">
        <v>12204</v>
      </c>
      <c r="C253" s="103">
        <v>200330</v>
      </c>
      <c r="E253" t="s">
        <v>448</v>
      </c>
      <c r="G253">
        <v>10041124</v>
      </c>
      <c r="H253">
        <v>19067823</v>
      </c>
      <c r="I253" t="s">
        <v>469</v>
      </c>
      <c r="J253">
        <v>6</v>
      </c>
      <c r="K253">
        <v>22</v>
      </c>
      <c r="L253" s="103">
        <v>-243683.33</v>
      </c>
      <c r="M253" s="50">
        <v>44742</v>
      </c>
      <c r="N253" s="50">
        <v>44742</v>
      </c>
      <c r="O253" s="50">
        <v>44701</v>
      </c>
      <c r="P253" t="s">
        <v>922</v>
      </c>
      <c r="Q253" t="s">
        <v>922</v>
      </c>
      <c r="S253" s="103">
        <v>0</v>
      </c>
      <c r="T253" t="s">
        <v>484</v>
      </c>
      <c r="W253" s="99">
        <v>44775</v>
      </c>
      <c r="X253" s="103"/>
      <c r="Y253" t="s">
        <v>441</v>
      </c>
      <c r="Z253" t="s">
        <v>442</v>
      </c>
      <c r="AA253" t="s">
        <v>923</v>
      </c>
      <c r="AB253" t="s">
        <v>444</v>
      </c>
      <c r="AC253">
        <v>12204.20033</v>
      </c>
      <c r="AD253" s="103">
        <v>214849</v>
      </c>
      <c r="AH253">
        <v>214849</v>
      </c>
    </row>
    <row r="254" spans="1:34" x14ac:dyDescent="0.25">
      <c r="A254" t="s">
        <v>398</v>
      </c>
      <c r="B254" s="103">
        <v>12204</v>
      </c>
      <c r="C254" s="103">
        <v>200330</v>
      </c>
      <c r="E254" t="s">
        <v>448</v>
      </c>
      <c r="G254">
        <v>10041124</v>
      </c>
      <c r="H254">
        <v>19067823</v>
      </c>
      <c r="I254" t="s">
        <v>469</v>
      </c>
      <c r="J254">
        <v>6</v>
      </c>
      <c r="K254">
        <v>22</v>
      </c>
      <c r="L254" s="103">
        <v>-1462500</v>
      </c>
      <c r="M254" s="50">
        <v>44742</v>
      </c>
      <c r="N254" s="50">
        <v>44742</v>
      </c>
      <c r="O254" s="50">
        <v>44701</v>
      </c>
      <c r="P254" t="s">
        <v>922</v>
      </c>
      <c r="Q254" t="s">
        <v>922</v>
      </c>
      <c r="S254" s="103">
        <v>0</v>
      </c>
      <c r="T254" t="s">
        <v>484</v>
      </c>
      <c r="W254" s="99">
        <v>44775</v>
      </c>
      <c r="X254" s="103"/>
      <c r="Y254" t="s">
        <v>441</v>
      </c>
      <c r="Z254" t="s">
        <v>442</v>
      </c>
      <c r="AA254" t="s">
        <v>923</v>
      </c>
      <c r="AB254" t="s">
        <v>444</v>
      </c>
      <c r="AC254">
        <v>12204.20033</v>
      </c>
      <c r="AD254" s="103">
        <v>223965</v>
      </c>
      <c r="AH254" t="s">
        <v>1067</v>
      </c>
    </row>
    <row r="255" spans="1:34" x14ac:dyDescent="0.25">
      <c r="A255" t="s">
        <v>398</v>
      </c>
      <c r="B255" s="103">
        <v>12204</v>
      </c>
      <c r="C255" s="103">
        <v>200330</v>
      </c>
      <c r="E255" t="s">
        <v>448</v>
      </c>
      <c r="G255">
        <v>10041124</v>
      </c>
      <c r="H255">
        <v>19067823</v>
      </c>
      <c r="I255" t="s">
        <v>469</v>
      </c>
      <c r="J255">
        <v>6</v>
      </c>
      <c r="K255">
        <v>22</v>
      </c>
      <c r="L255" s="103">
        <v>243683.33</v>
      </c>
      <c r="M255" s="50">
        <v>44742</v>
      </c>
      <c r="N255" s="50">
        <v>44742</v>
      </c>
      <c r="O255" s="50">
        <v>44701</v>
      </c>
      <c r="P255" t="s">
        <v>922</v>
      </c>
      <c r="Q255" t="s">
        <v>922</v>
      </c>
      <c r="S255" s="103">
        <v>0</v>
      </c>
      <c r="T255" t="s">
        <v>484</v>
      </c>
      <c r="W255" s="99">
        <v>44775</v>
      </c>
      <c r="X255" s="103"/>
      <c r="Y255" t="s">
        <v>441</v>
      </c>
      <c r="Z255" t="s">
        <v>442</v>
      </c>
      <c r="AA255" t="s">
        <v>923</v>
      </c>
      <c r="AB255" t="s">
        <v>444</v>
      </c>
      <c r="AC255">
        <v>12204.20033</v>
      </c>
      <c r="AD255" s="103">
        <v>223965</v>
      </c>
      <c r="AH255" t="s">
        <v>1067</v>
      </c>
    </row>
    <row r="256" spans="1:34" x14ac:dyDescent="0.25">
      <c r="A256" t="s">
        <v>398</v>
      </c>
      <c r="B256" s="103">
        <v>12206</v>
      </c>
      <c r="C256" s="103">
        <v>200330</v>
      </c>
      <c r="E256" t="s">
        <v>448</v>
      </c>
      <c r="G256">
        <v>10041015</v>
      </c>
      <c r="H256">
        <v>19067605</v>
      </c>
      <c r="I256" t="s">
        <v>469</v>
      </c>
      <c r="J256">
        <v>6</v>
      </c>
      <c r="K256">
        <v>22</v>
      </c>
      <c r="L256" s="103">
        <v>-100000</v>
      </c>
      <c r="M256" s="50">
        <v>44713</v>
      </c>
      <c r="N256" s="50">
        <v>44713</v>
      </c>
      <c r="O256" s="50">
        <v>44701</v>
      </c>
      <c r="P256" t="s">
        <v>2034</v>
      </c>
      <c r="Q256" t="s">
        <v>2034</v>
      </c>
      <c r="S256" s="103">
        <v>0</v>
      </c>
      <c r="T256" t="s">
        <v>2035</v>
      </c>
      <c r="W256" s="99">
        <v>44836</v>
      </c>
      <c r="X256" s="103"/>
      <c r="Y256" t="s">
        <v>441</v>
      </c>
      <c r="Z256" t="s">
        <v>442</v>
      </c>
      <c r="AA256" t="s">
        <v>645</v>
      </c>
      <c r="AB256" t="s">
        <v>2036</v>
      </c>
      <c r="AC256">
        <v>12206.20033</v>
      </c>
      <c r="AD256" s="103">
        <v>224145</v>
      </c>
      <c r="AH256" t="s">
        <v>1067</v>
      </c>
    </row>
    <row r="257" spans="1:34" x14ac:dyDescent="0.25">
      <c r="A257" t="s">
        <v>398</v>
      </c>
      <c r="B257" s="103">
        <v>12248</v>
      </c>
      <c r="C257" s="103">
        <v>200330</v>
      </c>
      <c r="E257" t="s">
        <v>448</v>
      </c>
      <c r="G257">
        <v>10042745</v>
      </c>
      <c r="H257">
        <v>19069792</v>
      </c>
      <c r="I257" t="s">
        <v>469</v>
      </c>
      <c r="J257">
        <v>6</v>
      </c>
      <c r="K257">
        <v>22</v>
      </c>
      <c r="L257" s="103">
        <v>130000</v>
      </c>
      <c r="M257" s="50">
        <v>44742</v>
      </c>
      <c r="N257" s="50">
        <v>44742</v>
      </c>
      <c r="O257" s="50">
        <v>44708</v>
      </c>
      <c r="P257" t="s">
        <v>2037</v>
      </c>
      <c r="Q257" t="s">
        <v>2037</v>
      </c>
      <c r="S257" s="103">
        <v>0</v>
      </c>
      <c r="X257" s="103"/>
      <c r="Y257" t="s">
        <v>441</v>
      </c>
      <c r="Z257" t="s">
        <v>442</v>
      </c>
      <c r="AA257" t="s">
        <v>2038</v>
      </c>
      <c r="AB257" t="s">
        <v>662</v>
      </c>
      <c r="AC257">
        <v>12248.20033</v>
      </c>
      <c r="AD257" s="103"/>
      <c r="AH257" t="s">
        <v>1067</v>
      </c>
    </row>
    <row r="258" spans="1:34" x14ac:dyDescent="0.25">
      <c r="A258" t="s">
        <v>398</v>
      </c>
      <c r="B258" s="103">
        <v>12305</v>
      </c>
      <c r="C258" s="103">
        <v>200330</v>
      </c>
      <c r="E258" t="s">
        <v>434</v>
      </c>
      <c r="G258">
        <v>10047027</v>
      </c>
      <c r="H258">
        <v>1438366</v>
      </c>
      <c r="I258" t="s">
        <v>435</v>
      </c>
      <c r="J258">
        <v>6</v>
      </c>
      <c r="K258">
        <v>22</v>
      </c>
      <c r="L258" s="103">
        <v>-92038.720000000001</v>
      </c>
      <c r="M258" s="50">
        <v>44662</v>
      </c>
      <c r="N258" s="50">
        <v>44719</v>
      </c>
      <c r="O258" s="50">
        <v>44719</v>
      </c>
      <c r="P258" t="s">
        <v>968</v>
      </c>
      <c r="Q258" t="s">
        <v>330</v>
      </c>
      <c r="R258" t="s">
        <v>2039</v>
      </c>
      <c r="S258" s="103" t="s">
        <v>2040</v>
      </c>
      <c r="T258" t="s">
        <v>2041</v>
      </c>
      <c r="X258" s="103"/>
      <c r="Y258" t="s">
        <v>441</v>
      </c>
      <c r="Z258" t="s">
        <v>442</v>
      </c>
      <c r="AA258" t="s">
        <v>443</v>
      </c>
      <c r="AB258" t="s">
        <v>444</v>
      </c>
      <c r="AC258">
        <v>12305.20033</v>
      </c>
      <c r="AD258" s="103">
        <v>221850</v>
      </c>
      <c r="AH258">
        <v>221850</v>
      </c>
    </row>
    <row r="259" spans="1:34" x14ac:dyDescent="0.25">
      <c r="A259" t="s">
        <v>398</v>
      </c>
      <c r="B259" s="103">
        <v>12305</v>
      </c>
      <c r="C259" s="103">
        <v>200330</v>
      </c>
      <c r="E259" t="s">
        <v>434</v>
      </c>
      <c r="G259">
        <v>10047027</v>
      </c>
      <c r="H259">
        <v>1438366</v>
      </c>
      <c r="I259" t="s">
        <v>435</v>
      </c>
      <c r="J259">
        <v>6</v>
      </c>
      <c r="K259">
        <v>22</v>
      </c>
      <c r="L259" s="103">
        <v>569240</v>
      </c>
      <c r="M259" s="50">
        <v>44662</v>
      </c>
      <c r="N259" s="50">
        <v>44719</v>
      </c>
      <c r="O259" s="50">
        <v>44719</v>
      </c>
      <c r="P259" t="s">
        <v>2042</v>
      </c>
      <c r="Q259" t="s">
        <v>330</v>
      </c>
      <c r="R259" t="s">
        <v>2039</v>
      </c>
      <c r="S259" s="103" t="s">
        <v>2040</v>
      </c>
      <c r="T259" t="s">
        <v>2041</v>
      </c>
      <c r="X259" s="103"/>
      <c r="Y259" t="s">
        <v>441</v>
      </c>
      <c r="Z259" t="s">
        <v>442</v>
      </c>
      <c r="AA259" t="s">
        <v>443</v>
      </c>
      <c r="AB259" t="s">
        <v>444</v>
      </c>
      <c r="AC259">
        <v>12305.20033</v>
      </c>
      <c r="AD259" s="103">
        <v>221850</v>
      </c>
      <c r="AH259">
        <v>221850</v>
      </c>
    </row>
    <row r="260" spans="1:34" x14ac:dyDescent="0.25">
      <c r="A260" t="s">
        <v>399</v>
      </c>
      <c r="B260" s="103">
        <v>12211</v>
      </c>
      <c r="C260" s="103">
        <v>200330</v>
      </c>
      <c r="E260" t="s">
        <v>434</v>
      </c>
      <c r="G260">
        <v>10045117</v>
      </c>
      <c r="H260">
        <v>1437186</v>
      </c>
      <c r="I260" t="s">
        <v>435</v>
      </c>
      <c r="J260">
        <v>6</v>
      </c>
      <c r="K260">
        <v>22</v>
      </c>
      <c r="L260" s="103">
        <v>456400</v>
      </c>
      <c r="M260" s="50">
        <v>44672</v>
      </c>
      <c r="N260" s="50">
        <v>44718</v>
      </c>
      <c r="O260" s="50">
        <v>44718</v>
      </c>
      <c r="P260" t="s">
        <v>521</v>
      </c>
      <c r="Q260" t="s">
        <v>522</v>
      </c>
      <c r="R260" t="s">
        <v>2043</v>
      </c>
      <c r="S260" s="103" t="s">
        <v>524</v>
      </c>
      <c r="T260" t="s">
        <v>509</v>
      </c>
      <c r="X260" s="103"/>
      <c r="Y260" t="s">
        <v>441</v>
      </c>
      <c r="Z260" t="s">
        <v>442</v>
      </c>
      <c r="AA260" t="s">
        <v>443</v>
      </c>
      <c r="AB260" t="s">
        <v>444</v>
      </c>
      <c r="AC260">
        <v>12211.20033</v>
      </c>
      <c r="AD260" s="103">
        <v>222644</v>
      </c>
      <c r="AH260">
        <v>222644</v>
      </c>
    </row>
    <row r="261" spans="1:34" x14ac:dyDescent="0.25">
      <c r="A261" t="s">
        <v>399</v>
      </c>
      <c r="B261" s="103">
        <v>12234</v>
      </c>
      <c r="C261" s="103">
        <v>200330</v>
      </c>
      <c r="E261" t="s">
        <v>448</v>
      </c>
      <c r="G261">
        <v>10039991</v>
      </c>
      <c r="H261">
        <v>19062452</v>
      </c>
      <c r="I261" t="s">
        <v>469</v>
      </c>
      <c r="J261">
        <v>6</v>
      </c>
      <c r="K261">
        <v>22</v>
      </c>
      <c r="L261" s="103">
        <v>740025</v>
      </c>
      <c r="M261" s="50">
        <v>44742</v>
      </c>
      <c r="N261" s="50">
        <v>44742</v>
      </c>
      <c r="O261" s="50">
        <v>44699</v>
      </c>
      <c r="P261" t="s">
        <v>2044</v>
      </c>
      <c r="Q261" t="s">
        <v>2045</v>
      </c>
      <c r="S261" s="103">
        <v>0</v>
      </c>
      <c r="T261" t="s">
        <v>2046</v>
      </c>
      <c r="X261" s="103"/>
      <c r="Y261" t="s">
        <v>441</v>
      </c>
      <c r="Z261" t="s">
        <v>442</v>
      </c>
      <c r="AA261" t="s">
        <v>750</v>
      </c>
      <c r="AB261" t="s">
        <v>2047</v>
      </c>
      <c r="AC261">
        <v>12234.20033</v>
      </c>
      <c r="AD261" s="103">
        <v>192634</v>
      </c>
      <c r="AH261">
        <v>192634</v>
      </c>
    </row>
    <row r="262" spans="1:34" x14ac:dyDescent="0.25">
      <c r="A262" t="s">
        <v>399</v>
      </c>
      <c r="B262" s="103">
        <v>12279</v>
      </c>
      <c r="C262" s="103">
        <v>200330</v>
      </c>
      <c r="E262" t="s">
        <v>464</v>
      </c>
      <c r="G262">
        <v>10046601</v>
      </c>
      <c r="H262">
        <v>3979572</v>
      </c>
      <c r="I262" t="s">
        <v>465</v>
      </c>
      <c r="J262">
        <v>6</v>
      </c>
      <c r="K262">
        <v>22</v>
      </c>
      <c r="L262" s="103">
        <v>10000</v>
      </c>
      <c r="M262" s="50">
        <v>44742</v>
      </c>
      <c r="N262" s="50">
        <v>44719</v>
      </c>
      <c r="O262" s="50">
        <v>44719</v>
      </c>
      <c r="P262" t="s">
        <v>466</v>
      </c>
      <c r="Q262" t="s">
        <v>209</v>
      </c>
      <c r="S262" s="103" t="s">
        <v>583</v>
      </c>
      <c r="T262" t="s">
        <v>2048</v>
      </c>
      <c r="X262" s="103"/>
      <c r="Y262" t="s">
        <v>441</v>
      </c>
      <c r="Z262" t="s">
        <v>442</v>
      </c>
      <c r="AA262" t="s">
        <v>444</v>
      </c>
      <c r="AB262" t="s">
        <v>444</v>
      </c>
      <c r="AC262">
        <v>12279.20033</v>
      </c>
      <c r="AD262" s="103"/>
      <c r="AH262" t="s">
        <v>1067</v>
      </c>
    </row>
    <row r="263" spans="1:34" x14ac:dyDescent="0.25">
      <c r="A263" t="s">
        <v>399</v>
      </c>
      <c r="B263" s="103">
        <v>12291</v>
      </c>
      <c r="C263" s="103">
        <v>200330</v>
      </c>
      <c r="E263" t="s">
        <v>434</v>
      </c>
      <c r="G263">
        <v>10051899</v>
      </c>
      <c r="H263">
        <v>1439645</v>
      </c>
      <c r="I263" t="s">
        <v>435</v>
      </c>
      <c r="J263">
        <v>6</v>
      </c>
      <c r="K263">
        <v>22</v>
      </c>
      <c r="L263" s="103">
        <v>28401</v>
      </c>
      <c r="M263" s="50">
        <v>44700</v>
      </c>
      <c r="N263" s="50">
        <v>44733</v>
      </c>
      <c r="O263" s="50">
        <v>44733</v>
      </c>
      <c r="P263" t="s">
        <v>2049</v>
      </c>
      <c r="Q263" t="s">
        <v>2050</v>
      </c>
      <c r="R263" t="s">
        <v>2051</v>
      </c>
      <c r="S263" s="103" t="s">
        <v>2052</v>
      </c>
      <c r="T263" t="s">
        <v>2053</v>
      </c>
      <c r="X263" s="103"/>
      <c r="Y263" t="s">
        <v>441</v>
      </c>
      <c r="Z263" t="s">
        <v>442</v>
      </c>
      <c r="AA263" t="s">
        <v>443</v>
      </c>
      <c r="AB263" t="s">
        <v>444</v>
      </c>
      <c r="AC263">
        <v>12291.20033</v>
      </c>
      <c r="AD263" s="103">
        <v>223129</v>
      </c>
      <c r="AH263" t="s">
        <v>1067</v>
      </c>
    </row>
    <row r="264" spans="1:34" x14ac:dyDescent="0.25">
      <c r="A264" t="s">
        <v>399</v>
      </c>
      <c r="B264" s="103">
        <v>12291</v>
      </c>
      <c r="C264" s="103">
        <v>200330</v>
      </c>
      <c r="E264" t="s">
        <v>448</v>
      </c>
      <c r="F264" t="s">
        <v>434</v>
      </c>
      <c r="G264">
        <v>10040605</v>
      </c>
      <c r="H264">
        <v>19064431</v>
      </c>
      <c r="I264" t="s">
        <v>469</v>
      </c>
      <c r="J264">
        <v>6</v>
      </c>
      <c r="K264">
        <v>22</v>
      </c>
      <c r="L264" s="103">
        <v>-637400</v>
      </c>
      <c r="M264" s="50">
        <v>44742</v>
      </c>
      <c r="N264" s="50">
        <v>44742</v>
      </c>
      <c r="O264" s="50">
        <v>44700</v>
      </c>
      <c r="P264" t="s">
        <v>2054</v>
      </c>
      <c r="Q264" t="s">
        <v>2055</v>
      </c>
      <c r="S264" s="103">
        <v>0</v>
      </c>
      <c r="T264" t="s">
        <v>591</v>
      </c>
      <c r="X264" s="103"/>
      <c r="Y264" t="s">
        <v>441</v>
      </c>
      <c r="Z264" t="s">
        <v>442</v>
      </c>
      <c r="AA264" t="s">
        <v>843</v>
      </c>
      <c r="AB264" t="s">
        <v>444</v>
      </c>
      <c r="AC264">
        <v>12291.20033</v>
      </c>
      <c r="AD264" s="103">
        <v>221920</v>
      </c>
      <c r="AH264">
        <v>221920</v>
      </c>
    </row>
    <row r="265" spans="1:34" x14ac:dyDescent="0.25">
      <c r="A265" t="s">
        <v>399</v>
      </c>
      <c r="B265" s="103">
        <v>12291</v>
      </c>
      <c r="C265" s="103">
        <v>200330</v>
      </c>
      <c r="E265" t="s">
        <v>448</v>
      </c>
      <c r="F265" t="s">
        <v>434</v>
      </c>
      <c r="G265">
        <v>10040605</v>
      </c>
      <c r="H265">
        <v>19064431</v>
      </c>
      <c r="I265" t="s">
        <v>469</v>
      </c>
      <c r="J265">
        <v>6</v>
      </c>
      <c r="K265">
        <v>22</v>
      </c>
      <c r="L265" s="103">
        <v>637400</v>
      </c>
      <c r="M265" s="50">
        <v>44742</v>
      </c>
      <c r="N265" s="50">
        <v>44742</v>
      </c>
      <c r="O265" s="50">
        <v>44700</v>
      </c>
      <c r="P265" t="s">
        <v>2054</v>
      </c>
      <c r="Q265" t="s">
        <v>2055</v>
      </c>
      <c r="S265" s="103">
        <v>0</v>
      </c>
      <c r="T265" t="s">
        <v>591</v>
      </c>
      <c r="X265" s="103"/>
      <c r="Y265" t="s">
        <v>441</v>
      </c>
      <c r="Z265" t="s">
        <v>442</v>
      </c>
      <c r="AA265" t="s">
        <v>843</v>
      </c>
      <c r="AB265" t="s">
        <v>444</v>
      </c>
      <c r="AC265">
        <v>12291.20033</v>
      </c>
      <c r="AD265" s="103">
        <v>221920</v>
      </c>
      <c r="AH265">
        <v>221920</v>
      </c>
    </row>
    <row r="266" spans="1:34" x14ac:dyDescent="0.25">
      <c r="A266" t="s">
        <v>399</v>
      </c>
      <c r="B266" s="103">
        <v>12291</v>
      </c>
      <c r="C266" s="103">
        <v>200330</v>
      </c>
      <c r="E266" t="s">
        <v>448</v>
      </c>
      <c r="F266" t="s">
        <v>434</v>
      </c>
      <c r="G266">
        <v>10040605</v>
      </c>
      <c r="H266">
        <v>19064431</v>
      </c>
      <c r="I266" t="s">
        <v>469</v>
      </c>
      <c r="J266">
        <v>6</v>
      </c>
      <c r="K266">
        <v>22</v>
      </c>
      <c r="L266" s="103">
        <v>-28401</v>
      </c>
      <c r="M266" s="50">
        <v>44742</v>
      </c>
      <c r="N266" s="50">
        <v>44742</v>
      </c>
      <c r="O266" s="50">
        <v>44700</v>
      </c>
      <c r="P266" t="s">
        <v>2056</v>
      </c>
      <c r="Q266" t="s">
        <v>2055</v>
      </c>
      <c r="S266" s="103">
        <v>0</v>
      </c>
      <c r="T266" t="s">
        <v>2053</v>
      </c>
      <c r="X266" s="103"/>
      <c r="Y266" t="s">
        <v>441</v>
      </c>
      <c r="Z266" t="s">
        <v>442</v>
      </c>
      <c r="AA266" t="s">
        <v>843</v>
      </c>
      <c r="AB266" t="s">
        <v>444</v>
      </c>
      <c r="AC266">
        <v>12291.20033</v>
      </c>
      <c r="AD266" s="103">
        <v>223129</v>
      </c>
      <c r="AH266" t="s">
        <v>1067</v>
      </c>
    </row>
    <row r="267" spans="1:34" x14ac:dyDescent="0.25">
      <c r="A267" t="s">
        <v>399</v>
      </c>
      <c r="B267" s="103">
        <v>12291</v>
      </c>
      <c r="C267" s="103">
        <v>200330</v>
      </c>
      <c r="E267" t="s">
        <v>448</v>
      </c>
      <c r="F267" t="s">
        <v>434</v>
      </c>
      <c r="G267">
        <v>10040605</v>
      </c>
      <c r="H267">
        <v>19064431</v>
      </c>
      <c r="I267" t="s">
        <v>469</v>
      </c>
      <c r="J267">
        <v>6</v>
      </c>
      <c r="K267">
        <v>22</v>
      </c>
      <c r="L267" s="103">
        <v>28401</v>
      </c>
      <c r="M267" s="50">
        <v>44742</v>
      </c>
      <c r="N267" s="50">
        <v>44742</v>
      </c>
      <c r="O267" s="50">
        <v>44700</v>
      </c>
      <c r="P267" t="s">
        <v>2056</v>
      </c>
      <c r="Q267" t="s">
        <v>2055</v>
      </c>
      <c r="S267" s="103">
        <v>0</v>
      </c>
      <c r="T267" t="s">
        <v>2053</v>
      </c>
      <c r="X267" s="103"/>
      <c r="Y267" t="s">
        <v>441</v>
      </c>
      <c r="Z267" t="s">
        <v>442</v>
      </c>
      <c r="AA267" t="s">
        <v>843</v>
      </c>
      <c r="AB267" t="s">
        <v>444</v>
      </c>
      <c r="AC267">
        <v>12291.20033</v>
      </c>
      <c r="AD267" s="103">
        <v>223129</v>
      </c>
      <c r="AH267" t="s">
        <v>1067</v>
      </c>
    </row>
    <row r="268" spans="1:34" x14ac:dyDescent="0.25">
      <c r="A268" t="s">
        <v>399</v>
      </c>
      <c r="B268" s="103">
        <v>12291</v>
      </c>
      <c r="C268" s="103">
        <v>200330</v>
      </c>
      <c r="E268" t="s">
        <v>448</v>
      </c>
      <c r="G268">
        <v>10040833</v>
      </c>
      <c r="H268">
        <v>19066055</v>
      </c>
      <c r="I268" t="s">
        <v>469</v>
      </c>
      <c r="J268">
        <v>6</v>
      </c>
      <c r="K268">
        <v>22</v>
      </c>
      <c r="L268" s="103">
        <v>-28401</v>
      </c>
      <c r="M268" s="50">
        <v>44742</v>
      </c>
      <c r="N268" s="50">
        <v>44742</v>
      </c>
      <c r="O268" s="50">
        <v>44701</v>
      </c>
      <c r="P268" t="s">
        <v>2056</v>
      </c>
      <c r="Q268" t="s">
        <v>2055</v>
      </c>
      <c r="S268" s="103">
        <v>0</v>
      </c>
      <c r="T268" t="s">
        <v>2053</v>
      </c>
      <c r="X268" s="103"/>
      <c r="Y268" t="s">
        <v>441</v>
      </c>
      <c r="Z268" t="s">
        <v>442</v>
      </c>
      <c r="AA268" t="s">
        <v>1056</v>
      </c>
      <c r="AB268" t="s">
        <v>444</v>
      </c>
      <c r="AC268">
        <v>12291.20033</v>
      </c>
      <c r="AD268" s="103">
        <v>223129</v>
      </c>
      <c r="AH268" t="s">
        <v>1067</v>
      </c>
    </row>
    <row r="269" spans="1:34" x14ac:dyDescent="0.25">
      <c r="A269" t="s">
        <v>399</v>
      </c>
      <c r="B269" s="103">
        <v>12297</v>
      </c>
      <c r="C269" s="103">
        <v>200330</v>
      </c>
      <c r="E269" t="s">
        <v>434</v>
      </c>
      <c r="G269">
        <v>10052685</v>
      </c>
      <c r="H269">
        <v>1439778</v>
      </c>
      <c r="I269" t="s">
        <v>435</v>
      </c>
      <c r="J269">
        <v>6</v>
      </c>
      <c r="K269">
        <v>22</v>
      </c>
      <c r="L269" s="103">
        <v>148974</v>
      </c>
      <c r="M269" s="50">
        <v>44355</v>
      </c>
      <c r="N269" s="50">
        <v>44734</v>
      </c>
      <c r="O269" s="50">
        <v>44734</v>
      </c>
      <c r="P269" t="s">
        <v>2057</v>
      </c>
      <c r="Q269" t="s">
        <v>293</v>
      </c>
      <c r="R269" t="s">
        <v>2058</v>
      </c>
      <c r="S269" s="103" t="s">
        <v>2059</v>
      </c>
      <c r="T269" t="s">
        <v>2060</v>
      </c>
      <c r="X269" s="103"/>
      <c r="Y269" t="s">
        <v>441</v>
      </c>
      <c r="Z269" t="s">
        <v>442</v>
      </c>
      <c r="AA269" t="s">
        <v>443</v>
      </c>
      <c r="AB269" t="s">
        <v>444</v>
      </c>
      <c r="AC269">
        <v>12297.20033</v>
      </c>
      <c r="AD269" s="103"/>
      <c r="AH269" t="s">
        <v>1067</v>
      </c>
    </row>
    <row r="270" spans="1:34" x14ac:dyDescent="0.25">
      <c r="A270" t="s">
        <v>399</v>
      </c>
      <c r="B270" s="103">
        <v>12303</v>
      </c>
      <c r="C270" s="103">
        <v>200330</v>
      </c>
      <c r="E270" t="s">
        <v>464</v>
      </c>
      <c r="G270">
        <v>10048727</v>
      </c>
      <c r="H270">
        <v>3984868</v>
      </c>
      <c r="I270" t="s">
        <v>465</v>
      </c>
      <c r="J270">
        <v>6</v>
      </c>
      <c r="K270">
        <v>22</v>
      </c>
      <c r="L270" s="103">
        <v>186050</v>
      </c>
      <c r="M270" s="50">
        <v>44742</v>
      </c>
      <c r="N270" s="50">
        <v>44723</v>
      </c>
      <c r="O270" s="50">
        <v>44723</v>
      </c>
      <c r="P270" t="s">
        <v>466</v>
      </c>
      <c r="Q270" t="s">
        <v>2061</v>
      </c>
      <c r="S270" s="103" t="s">
        <v>2062</v>
      </c>
      <c r="T270" t="s">
        <v>2063</v>
      </c>
      <c r="X270" s="103"/>
      <c r="Y270" t="s">
        <v>441</v>
      </c>
      <c r="Z270" t="s">
        <v>442</v>
      </c>
      <c r="AA270" t="s">
        <v>444</v>
      </c>
      <c r="AB270" t="s">
        <v>444</v>
      </c>
      <c r="AC270">
        <v>12303.20033</v>
      </c>
      <c r="AD270" s="103"/>
      <c r="AH270" t="s">
        <v>1067</v>
      </c>
    </row>
    <row r="271" spans="1:34" x14ac:dyDescent="0.25">
      <c r="A271" t="s">
        <v>399</v>
      </c>
      <c r="B271" s="103">
        <v>12303</v>
      </c>
      <c r="C271" s="103">
        <v>200330</v>
      </c>
      <c r="E271" t="s">
        <v>434</v>
      </c>
      <c r="G271">
        <v>10051891</v>
      </c>
      <c r="H271">
        <v>1439638</v>
      </c>
      <c r="I271" t="s">
        <v>435</v>
      </c>
      <c r="J271">
        <v>6</v>
      </c>
      <c r="K271">
        <v>22</v>
      </c>
      <c r="L271" s="103">
        <v>125000</v>
      </c>
      <c r="M271" s="50">
        <v>44628</v>
      </c>
      <c r="N271" s="50">
        <v>44733</v>
      </c>
      <c r="O271" s="50">
        <v>44733</v>
      </c>
      <c r="P271" t="s">
        <v>2064</v>
      </c>
      <c r="Q271" t="s">
        <v>324</v>
      </c>
      <c r="R271" t="s">
        <v>2065</v>
      </c>
      <c r="S271" s="103" t="s">
        <v>2066</v>
      </c>
      <c r="T271" t="s">
        <v>877</v>
      </c>
      <c r="X271" s="103"/>
      <c r="Y271" t="s">
        <v>441</v>
      </c>
      <c r="Z271" t="s">
        <v>442</v>
      </c>
      <c r="AA271" t="s">
        <v>443</v>
      </c>
      <c r="AB271" t="s">
        <v>444</v>
      </c>
      <c r="AC271">
        <v>12303.20033</v>
      </c>
      <c r="AD271" s="103">
        <v>222602</v>
      </c>
      <c r="AH271">
        <v>222602</v>
      </c>
    </row>
    <row r="272" spans="1:34" x14ac:dyDescent="0.25">
      <c r="A272" t="s">
        <v>399</v>
      </c>
      <c r="B272" s="103">
        <v>12303</v>
      </c>
      <c r="C272" s="103">
        <v>200330</v>
      </c>
      <c r="E272" t="s">
        <v>448</v>
      </c>
      <c r="F272" t="s">
        <v>434</v>
      </c>
      <c r="G272">
        <v>10040605</v>
      </c>
      <c r="H272">
        <v>19064431</v>
      </c>
      <c r="I272" t="s">
        <v>469</v>
      </c>
      <c r="J272">
        <v>6</v>
      </c>
      <c r="K272">
        <v>22</v>
      </c>
      <c r="L272" s="103">
        <v>-55500</v>
      </c>
      <c r="M272" s="50">
        <v>44742</v>
      </c>
      <c r="N272" s="50">
        <v>44742</v>
      </c>
      <c r="O272" s="50">
        <v>44700</v>
      </c>
      <c r="P272" t="s">
        <v>2067</v>
      </c>
      <c r="Q272" t="s">
        <v>2055</v>
      </c>
      <c r="S272" s="103">
        <v>0</v>
      </c>
      <c r="T272" t="s">
        <v>2068</v>
      </c>
      <c r="X272" s="103"/>
      <c r="Y272" t="s">
        <v>441</v>
      </c>
      <c r="Z272" t="s">
        <v>442</v>
      </c>
      <c r="AA272" t="s">
        <v>843</v>
      </c>
      <c r="AB272" t="s">
        <v>444</v>
      </c>
      <c r="AC272">
        <v>12303.20033</v>
      </c>
      <c r="AD272" s="103">
        <v>222604</v>
      </c>
      <c r="AH272" t="s">
        <v>1067</v>
      </c>
    </row>
    <row r="273" spans="1:34" x14ac:dyDescent="0.25">
      <c r="A273" t="s">
        <v>399</v>
      </c>
      <c r="B273" s="103">
        <v>12303</v>
      </c>
      <c r="C273" s="103">
        <v>200330</v>
      </c>
      <c r="E273" t="s">
        <v>448</v>
      </c>
      <c r="F273" t="s">
        <v>434</v>
      </c>
      <c r="G273">
        <v>10040605</v>
      </c>
      <c r="H273">
        <v>19064431</v>
      </c>
      <c r="I273" t="s">
        <v>469</v>
      </c>
      <c r="J273">
        <v>6</v>
      </c>
      <c r="K273">
        <v>22</v>
      </c>
      <c r="L273" s="103">
        <v>55500</v>
      </c>
      <c r="M273" s="50">
        <v>44742</v>
      </c>
      <c r="N273" s="50">
        <v>44742</v>
      </c>
      <c r="O273" s="50">
        <v>44700</v>
      </c>
      <c r="P273" t="s">
        <v>2067</v>
      </c>
      <c r="Q273" t="s">
        <v>2055</v>
      </c>
      <c r="S273" s="103">
        <v>0</v>
      </c>
      <c r="T273" t="s">
        <v>2068</v>
      </c>
      <c r="X273" s="103"/>
      <c r="Y273" t="s">
        <v>441</v>
      </c>
      <c r="Z273" t="s">
        <v>442</v>
      </c>
      <c r="AA273" t="s">
        <v>843</v>
      </c>
      <c r="AB273" t="s">
        <v>444</v>
      </c>
      <c r="AC273">
        <v>12303.20033</v>
      </c>
      <c r="AD273" s="103">
        <v>222604</v>
      </c>
      <c r="AH273" t="s">
        <v>1067</v>
      </c>
    </row>
    <row r="274" spans="1:34" x14ac:dyDescent="0.25">
      <c r="A274" t="s">
        <v>399</v>
      </c>
      <c r="B274" s="103">
        <v>12303</v>
      </c>
      <c r="C274" s="103">
        <v>200330</v>
      </c>
      <c r="E274" t="s">
        <v>448</v>
      </c>
      <c r="F274" t="s">
        <v>434</v>
      </c>
      <c r="G274">
        <v>10040605</v>
      </c>
      <c r="H274">
        <v>19064431</v>
      </c>
      <c r="I274" t="s">
        <v>469</v>
      </c>
      <c r="J274">
        <v>6</v>
      </c>
      <c r="K274">
        <v>22</v>
      </c>
      <c r="L274" s="103">
        <v>-151290</v>
      </c>
      <c r="M274" s="50">
        <v>44742</v>
      </c>
      <c r="N274" s="50">
        <v>44742</v>
      </c>
      <c r="O274" s="50">
        <v>44700</v>
      </c>
      <c r="P274" t="s">
        <v>2069</v>
      </c>
      <c r="Q274" t="s">
        <v>2055</v>
      </c>
      <c r="S274" s="103">
        <v>0</v>
      </c>
      <c r="T274" t="s">
        <v>2070</v>
      </c>
      <c r="X274" s="103"/>
      <c r="Y274" t="s">
        <v>441</v>
      </c>
      <c r="Z274" t="s">
        <v>442</v>
      </c>
      <c r="AA274" t="s">
        <v>843</v>
      </c>
      <c r="AB274" t="s">
        <v>444</v>
      </c>
      <c r="AC274">
        <v>12303.20033</v>
      </c>
      <c r="AD274" s="103">
        <v>222808</v>
      </c>
      <c r="AH274" t="s">
        <v>1067</v>
      </c>
    </row>
    <row r="275" spans="1:34" x14ac:dyDescent="0.25">
      <c r="A275" t="s">
        <v>399</v>
      </c>
      <c r="B275" s="103">
        <v>12303</v>
      </c>
      <c r="C275" s="103">
        <v>200330</v>
      </c>
      <c r="E275" t="s">
        <v>448</v>
      </c>
      <c r="F275" t="s">
        <v>434</v>
      </c>
      <c r="G275">
        <v>10040605</v>
      </c>
      <c r="H275">
        <v>19064431</v>
      </c>
      <c r="I275" t="s">
        <v>469</v>
      </c>
      <c r="J275">
        <v>6</v>
      </c>
      <c r="K275">
        <v>22</v>
      </c>
      <c r="L275" s="103">
        <v>151290</v>
      </c>
      <c r="M275" s="50">
        <v>44742</v>
      </c>
      <c r="N275" s="50">
        <v>44742</v>
      </c>
      <c r="O275" s="50">
        <v>44700</v>
      </c>
      <c r="P275" t="s">
        <v>2069</v>
      </c>
      <c r="Q275" t="s">
        <v>2055</v>
      </c>
      <c r="S275" s="103">
        <v>0</v>
      </c>
      <c r="T275" t="s">
        <v>2070</v>
      </c>
      <c r="X275" s="103"/>
      <c r="Y275" t="s">
        <v>441</v>
      </c>
      <c r="Z275" t="s">
        <v>442</v>
      </c>
      <c r="AA275" t="s">
        <v>843</v>
      </c>
      <c r="AB275" t="s">
        <v>444</v>
      </c>
      <c r="AC275">
        <v>12303.20033</v>
      </c>
      <c r="AD275" s="103">
        <v>222808</v>
      </c>
      <c r="AH275" t="s">
        <v>1067</v>
      </c>
    </row>
    <row r="276" spans="1:34" x14ac:dyDescent="0.25">
      <c r="A276" t="s">
        <v>399</v>
      </c>
      <c r="B276" s="103">
        <v>12303</v>
      </c>
      <c r="C276" s="103">
        <v>200330</v>
      </c>
      <c r="E276" t="s">
        <v>448</v>
      </c>
      <c r="G276">
        <v>10040833</v>
      </c>
      <c r="H276">
        <v>19066055</v>
      </c>
      <c r="I276" t="s">
        <v>469</v>
      </c>
      <c r="J276">
        <v>6</v>
      </c>
      <c r="K276">
        <v>22</v>
      </c>
      <c r="L276" s="103">
        <v>-55500</v>
      </c>
      <c r="M276" s="50">
        <v>44742</v>
      </c>
      <c r="N276" s="50">
        <v>44742</v>
      </c>
      <c r="O276" s="50">
        <v>44701</v>
      </c>
      <c r="P276" t="s">
        <v>2067</v>
      </c>
      <c r="Q276" t="s">
        <v>2055</v>
      </c>
      <c r="S276" s="103">
        <v>0</v>
      </c>
      <c r="T276" t="s">
        <v>2068</v>
      </c>
      <c r="X276" s="103"/>
      <c r="Y276" t="s">
        <v>441</v>
      </c>
      <c r="Z276" t="s">
        <v>442</v>
      </c>
      <c r="AA276" t="s">
        <v>1056</v>
      </c>
      <c r="AB276" t="s">
        <v>444</v>
      </c>
      <c r="AC276">
        <v>12303.20033</v>
      </c>
      <c r="AD276" s="103">
        <v>222604</v>
      </c>
      <c r="AH276" t="s">
        <v>1067</v>
      </c>
    </row>
    <row r="277" spans="1:34" x14ac:dyDescent="0.25">
      <c r="A277" t="s">
        <v>399</v>
      </c>
      <c r="B277" s="103">
        <v>12303</v>
      </c>
      <c r="C277" s="103">
        <v>200330</v>
      </c>
      <c r="E277" t="s">
        <v>448</v>
      </c>
      <c r="G277">
        <v>10040833</v>
      </c>
      <c r="H277">
        <v>19066055</v>
      </c>
      <c r="I277" t="s">
        <v>469</v>
      </c>
      <c r="J277">
        <v>6</v>
      </c>
      <c r="K277">
        <v>22</v>
      </c>
      <c r="L277" s="103">
        <v>-151290</v>
      </c>
      <c r="M277" s="50">
        <v>44742</v>
      </c>
      <c r="N277" s="50">
        <v>44742</v>
      </c>
      <c r="O277" s="50">
        <v>44701</v>
      </c>
      <c r="P277" t="s">
        <v>2069</v>
      </c>
      <c r="Q277" t="s">
        <v>2055</v>
      </c>
      <c r="S277" s="103">
        <v>0</v>
      </c>
      <c r="T277" t="s">
        <v>2070</v>
      </c>
      <c r="X277" s="103"/>
      <c r="Y277" t="s">
        <v>441</v>
      </c>
      <c r="Z277" t="s">
        <v>442</v>
      </c>
      <c r="AA277" t="s">
        <v>1056</v>
      </c>
      <c r="AB277" t="s">
        <v>444</v>
      </c>
      <c r="AC277">
        <v>12303.20033</v>
      </c>
      <c r="AD277" s="103">
        <v>222808</v>
      </c>
      <c r="AH277" t="s">
        <v>1067</v>
      </c>
    </row>
    <row r="278" spans="1:34" x14ac:dyDescent="0.25">
      <c r="A278" t="s">
        <v>400</v>
      </c>
      <c r="B278" s="103">
        <v>12269</v>
      </c>
      <c r="C278" s="103">
        <v>200330</v>
      </c>
      <c r="E278" t="s">
        <v>448</v>
      </c>
      <c r="G278">
        <v>10042745</v>
      </c>
      <c r="H278">
        <v>19069791</v>
      </c>
      <c r="I278" t="s">
        <v>469</v>
      </c>
      <c r="J278">
        <v>6</v>
      </c>
      <c r="K278">
        <v>22</v>
      </c>
      <c r="L278" s="103">
        <v>86855</v>
      </c>
      <c r="M278" s="50">
        <v>44742</v>
      </c>
      <c r="N278" s="50">
        <v>44742</v>
      </c>
      <c r="O278" s="50">
        <v>44708</v>
      </c>
      <c r="P278" t="s">
        <v>2071</v>
      </c>
      <c r="Q278" t="s">
        <v>2071</v>
      </c>
      <c r="S278" s="103">
        <v>0</v>
      </c>
      <c r="X278" s="103"/>
      <c r="Y278" t="s">
        <v>441</v>
      </c>
      <c r="Z278" t="s">
        <v>442</v>
      </c>
      <c r="AA278" t="s">
        <v>2038</v>
      </c>
      <c r="AB278" t="s">
        <v>662</v>
      </c>
      <c r="AC278">
        <v>12269.20033</v>
      </c>
      <c r="AD278" s="103"/>
      <c r="AH278" t="s">
        <v>1067</v>
      </c>
    </row>
    <row r="279" spans="1:34" x14ac:dyDescent="0.25">
      <c r="A279" t="s">
        <v>400</v>
      </c>
      <c r="B279" s="103">
        <v>12294</v>
      </c>
      <c r="C279" s="103">
        <v>200330</v>
      </c>
      <c r="E279" t="s">
        <v>434</v>
      </c>
      <c r="G279">
        <v>10053088</v>
      </c>
      <c r="H279">
        <v>1439965</v>
      </c>
      <c r="I279" t="s">
        <v>435</v>
      </c>
      <c r="J279">
        <v>6</v>
      </c>
      <c r="K279">
        <v>22</v>
      </c>
      <c r="L279" s="103">
        <v>75000</v>
      </c>
      <c r="M279" s="50">
        <v>44507</v>
      </c>
      <c r="N279" s="50">
        <v>44735</v>
      </c>
      <c r="O279" s="50">
        <v>44735</v>
      </c>
      <c r="P279" t="s">
        <v>2072</v>
      </c>
      <c r="Q279" t="s">
        <v>2073</v>
      </c>
      <c r="R279" t="s">
        <v>2074</v>
      </c>
      <c r="S279" s="103" t="s">
        <v>2075</v>
      </c>
      <c r="T279" t="s">
        <v>2076</v>
      </c>
      <c r="X279" s="103"/>
      <c r="Y279" t="s">
        <v>441</v>
      </c>
      <c r="Z279" t="s">
        <v>442</v>
      </c>
      <c r="AA279" t="s">
        <v>443</v>
      </c>
      <c r="AB279" t="s">
        <v>444</v>
      </c>
      <c r="AC279">
        <v>12294.20033</v>
      </c>
      <c r="AD279" s="103">
        <v>221879</v>
      </c>
      <c r="AH279">
        <v>221879</v>
      </c>
    </row>
    <row r="280" spans="1:34" x14ac:dyDescent="0.25">
      <c r="A280" t="s">
        <v>400</v>
      </c>
      <c r="B280" s="103">
        <v>12294</v>
      </c>
      <c r="C280" s="103">
        <v>200330</v>
      </c>
      <c r="E280" t="s">
        <v>448</v>
      </c>
      <c r="G280">
        <v>10040603</v>
      </c>
      <c r="H280">
        <v>19063984</v>
      </c>
      <c r="I280" t="s">
        <v>469</v>
      </c>
      <c r="J280">
        <v>6</v>
      </c>
      <c r="K280">
        <v>22</v>
      </c>
      <c r="L280" s="103">
        <v>-85000</v>
      </c>
      <c r="M280" s="50">
        <v>44742</v>
      </c>
      <c r="N280" s="50">
        <v>44742</v>
      </c>
      <c r="O280" s="50">
        <v>44700</v>
      </c>
      <c r="P280" t="s">
        <v>2077</v>
      </c>
      <c r="Q280" t="s">
        <v>2077</v>
      </c>
      <c r="S280" s="103">
        <v>0</v>
      </c>
      <c r="T280" t="s">
        <v>2078</v>
      </c>
      <c r="X280" s="103"/>
      <c r="Y280" t="s">
        <v>441</v>
      </c>
      <c r="Z280" t="s">
        <v>442</v>
      </c>
      <c r="AA280" t="s">
        <v>668</v>
      </c>
      <c r="AB280" t="s">
        <v>444</v>
      </c>
      <c r="AC280">
        <v>12294.20033</v>
      </c>
      <c r="AD280" s="103">
        <v>224135</v>
      </c>
      <c r="AH280" t="s">
        <v>1067</v>
      </c>
    </row>
    <row r="281" spans="1:34" s="100" customFormat="1" x14ac:dyDescent="0.25">
      <c r="A281" s="100" t="s">
        <v>402</v>
      </c>
      <c r="B281" s="104"/>
      <c r="C281" s="104"/>
      <c r="L281" s="104">
        <v>4772929.91</v>
      </c>
      <c r="M281" s="121"/>
      <c r="N281" s="121"/>
      <c r="O281" s="121"/>
      <c r="S281" s="104"/>
      <c r="X281" s="104"/>
      <c r="AD281" s="104"/>
    </row>
    <row r="283" spans="1:34" s="100" customFormat="1" ht="45" x14ac:dyDescent="0.25">
      <c r="A283" s="100" t="s">
        <v>397</v>
      </c>
      <c r="B283" s="102" t="s">
        <v>355</v>
      </c>
      <c r="C283" s="102" t="s">
        <v>403</v>
      </c>
      <c r="D283" s="100" t="s">
        <v>404</v>
      </c>
      <c r="E283" s="101" t="s">
        <v>405</v>
      </c>
      <c r="F283" s="100" t="s">
        <v>406</v>
      </c>
      <c r="G283" s="101" t="s">
        <v>407</v>
      </c>
      <c r="H283" s="101" t="s">
        <v>408</v>
      </c>
      <c r="I283" s="101" t="s">
        <v>409</v>
      </c>
      <c r="J283" s="101" t="s">
        <v>410</v>
      </c>
      <c r="K283" s="101" t="s">
        <v>411</v>
      </c>
      <c r="L283" s="102" t="s">
        <v>412</v>
      </c>
      <c r="M283" s="121" t="s">
        <v>414</v>
      </c>
      <c r="N283" s="121" t="s">
        <v>10</v>
      </c>
      <c r="O283" s="122" t="s">
        <v>415</v>
      </c>
      <c r="P283" s="100" t="s">
        <v>416</v>
      </c>
      <c r="Q283" s="101" t="s">
        <v>417</v>
      </c>
      <c r="R283" s="100" t="s">
        <v>418</v>
      </c>
      <c r="S283" s="104" t="s">
        <v>419</v>
      </c>
      <c r="T283" s="100" t="s">
        <v>420</v>
      </c>
      <c r="U283" s="100" t="s">
        <v>421</v>
      </c>
      <c r="V283" s="101" t="s">
        <v>422</v>
      </c>
      <c r="W283" s="101" t="s">
        <v>423</v>
      </c>
      <c r="X283" s="102" t="s">
        <v>424</v>
      </c>
      <c r="Y283" s="100" t="s">
        <v>425</v>
      </c>
      <c r="Z283" s="100" t="s">
        <v>426</v>
      </c>
      <c r="AA283" s="101" t="s">
        <v>427</v>
      </c>
      <c r="AB283" s="101" t="s">
        <v>428</v>
      </c>
      <c r="AC283" s="101" t="s">
        <v>429</v>
      </c>
      <c r="AD283" s="102" t="s">
        <v>413</v>
      </c>
      <c r="AE283" s="100" t="s">
        <v>430</v>
      </c>
      <c r="AF283" s="100" t="s">
        <v>431</v>
      </c>
    </row>
    <row r="284" spans="1:34" x14ac:dyDescent="0.25">
      <c r="A284" t="s">
        <v>401</v>
      </c>
      <c r="B284" s="103">
        <v>12255</v>
      </c>
      <c r="C284" s="103">
        <v>200330</v>
      </c>
      <c r="E284" t="s">
        <v>434</v>
      </c>
      <c r="G284">
        <v>10036396</v>
      </c>
      <c r="H284">
        <v>1435734</v>
      </c>
      <c r="I284" t="s">
        <v>435</v>
      </c>
      <c r="J284">
        <v>5</v>
      </c>
      <c r="K284">
        <v>22</v>
      </c>
      <c r="L284" s="103">
        <v>202500</v>
      </c>
      <c r="M284" s="50">
        <v>44671</v>
      </c>
      <c r="N284" s="50">
        <v>44692</v>
      </c>
      <c r="O284" s="50">
        <v>44692</v>
      </c>
      <c r="P284" t="s">
        <v>1011</v>
      </c>
      <c r="Q284" t="s">
        <v>1012</v>
      </c>
      <c r="R284" t="s">
        <v>1013</v>
      </c>
      <c r="S284" s="103" t="s">
        <v>1014</v>
      </c>
      <c r="T284" t="s">
        <v>1015</v>
      </c>
      <c r="X284" s="103"/>
      <c r="Y284" t="s">
        <v>441</v>
      </c>
      <c r="Z284" t="s">
        <v>442</v>
      </c>
      <c r="AA284" t="s">
        <v>443</v>
      </c>
      <c r="AB284" t="s">
        <v>444</v>
      </c>
      <c r="AC284">
        <v>12255.20033</v>
      </c>
      <c r="AD284" s="103">
        <v>223568</v>
      </c>
      <c r="AH284" t="s">
        <v>1067</v>
      </c>
    </row>
    <row r="285" spans="1:34" x14ac:dyDescent="0.25">
      <c r="A285" t="s">
        <v>401</v>
      </c>
      <c r="B285" s="103">
        <v>12267</v>
      </c>
      <c r="C285" s="103">
        <v>200330</v>
      </c>
      <c r="E285" t="s">
        <v>434</v>
      </c>
      <c r="G285">
        <v>10036465</v>
      </c>
      <c r="H285">
        <v>1435803</v>
      </c>
      <c r="I285" t="s">
        <v>435</v>
      </c>
      <c r="J285">
        <v>5</v>
      </c>
      <c r="K285">
        <v>22</v>
      </c>
      <c r="L285" s="103">
        <v>30000</v>
      </c>
      <c r="M285" s="50">
        <v>44622</v>
      </c>
      <c r="N285" s="50">
        <v>44692</v>
      </c>
      <c r="O285" s="50">
        <v>44692</v>
      </c>
      <c r="P285" t="s">
        <v>1016</v>
      </c>
      <c r="Q285" t="s">
        <v>188</v>
      </c>
      <c r="R285" t="s">
        <v>1017</v>
      </c>
      <c r="S285" s="103" t="s">
        <v>1018</v>
      </c>
      <c r="T285" t="s">
        <v>901</v>
      </c>
      <c r="X285" s="103"/>
      <c r="Y285" t="s">
        <v>441</v>
      </c>
      <c r="Z285" t="s">
        <v>442</v>
      </c>
      <c r="AA285" t="s">
        <v>443</v>
      </c>
      <c r="AB285" t="s">
        <v>444</v>
      </c>
      <c r="AC285">
        <v>12267.20033</v>
      </c>
      <c r="AD285" s="103">
        <v>221995</v>
      </c>
      <c r="AH285">
        <v>221995</v>
      </c>
    </row>
    <row r="286" spans="1:34" x14ac:dyDescent="0.25">
      <c r="A286" t="s">
        <v>401</v>
      </c>
      <c r="B286" s="103">
        <v>12286</v>
      </c>
      <c r="C286" s="103">
        <v>200330</v>
      </c>
      <c r="E286" t="s">
        <v>434</v>
      </c>
      <c r="G286">
        <v>10036636</v>
      </c>
      <c r="H286">
        <v>1435974</v>
      </c>
      <c r="I286" t="s">
        <v>435</v>
      </c>
      <c r="J286">
        <v>5</v>
      </c>
      <c r="K286">
        <v>22</v>
      </c>
      <c r="L286" s="103">
        <v>82500</v>
      </c>
      <c r="M286" s="50">
        <v>44665</v>
      </c>
      <c r="N286" s="50">
        <v>44692</v>
      </c>
      <c r="O286" s="50">
        <v>44692</v>
      </c>
      <c r="P286" t="s">
        <v>1019</v>
      </c>
      <c r="Q286" t="s">
        <v>236</v>
      </c>
      <c r="R286" t="s">
        <v>1020</v>
      </c>
      <c r="S286" s="103" t="s">
        <v>1021</v>
      </c>
      <c r="T286" t="s">
        <v>1022</v>
      </c>
      <c r="X286" s="103"/>
      <c r="Y286" t="s">
        <v>441</v>
      </c>
      <c r="Z286" t="s">
        <v>442</v>
      </c>
      <c r="AA286" t="s">
        <v>443</v>
      </c>
      <c r="AB286" t="s">
        <v>444</v>
      </c>
      <c r="AC286">
        <v>12286.20033</v>
      </c>
      <c r="AD286" s="103">
        <v>222534</v>
      </c>
      <c r="AH286">
        <v>222534</v>
      </c>
    </row>
    <row r="287" spans="1:34" x14ac:dyDescent="0.25">
      <c r="A287" t="s">
        <v>401</v>
      </c>
      <c r="B287" s="103">
        <v>12286</v>
      </c>
      <c r="C287" s="103">
        <v>200330</v>
      </c>
      <c r="E287" t="s">
        <v>448</v>
      </c>
      <c r="G287">
        <v>10040445</v>
      </c>
      <c r="H287">
        <v>19062943</v>
      </c>
      <c r="I287" t="s">
        <v>469</v>
      </c>
      <c r="J287">
        <v>5</v>
      </c>
      <c r="K287">
        <v>22</v>
      </c>
      <c r="L287" s="103">
        <v>-30000</v>
      </c>
      <c r="M287" s="50">
        <v>44712</v>
      </c>
      <c r="N287" s="50">
        <v>44712</v>
      </c>
      <c r="O287" s="50">
        <v>44700</v>
      </c>
      <c r="P287" t="s">
        <v>1023</v>
      </c>
      <c r="Q287" t="s">
        <v>1023</v>
      </c>
      <c r="S287" s="103">
        <v>0</v>
      </c>
      <c r="T287" t="s">
        <v>1024</v>
      </c>
      <c r="X287" s="103"/>
      <c r="Y287" t="s">
        <v>441</v>
      </c>
      <c r="Z287" t="s">
        <v>442</v>
      </c>
      <c r="AA287" t="s">
        <v>1025</v>
      </c>
      <c r="AB287" t="s">
        <v>444</v>
      </c>
      <c r="AC287">
        <v>12286.20033</v>
      </c>
      <c r="AD287" s="103">
        <v>221990</v>
      </c>
      <c r="AH287" t="s">
        <v>1067</v>
      </c>
    </row>
    <row r="288" spans="1:34" x14ac:dyDescent="0.25">
      <c r="A288" t="s">
        <v>401</v>
      </c>
      <c r="B288" s="103">
        <v>12293</v>
      </c>
      <c r="C288" s="103">
        <v>200330</v>
      </c>
      <c r="E288" t="s">
        <v>434</v>
      </c>
      <c r="G288">
        <v>10034853</v>
      </c>
      <c r="H288">
        <v>1435475</v>
      </c>
      <c r="I288" t="s">
        <v>435</v>
      </c>
      <c r="J288">
        <v>5</v>
      </c>
      <c r="K288">
        <v>22</v>
      </c>
      <c r="L288" s="103">
        <v>100000</v>
      </c>
      <c r="M288" s="50">
        <v>44671</v>
      </c>
      <c r="N288" s="50">
        <v>44690</v>
      </c>
      <c r="O288" s="50">
        <v>44690</v>
      </c>
      <c r="P288" t="s">
        <v>1026</v>
      </c>
      <c r="Q288" t="s">
        <v>1027</v>
      </c>
      <c r="R288" t="s">
        <v>1028</v>
      </c>
      <c r="S288" s="103" t="s">
        <v>1029</v>
      </c>
      <c r="T288" t="s">
        <v>1030</v>
      </c>
      <c r="X288" s="103"/>
      <c r="Y288" t="s">
        <v>441</v>
      </c>
      <c r="Z288" t="s">
        <v>442</v>
      </c>
      <c r="AA288" t="s">
        <v>443</v>
      </c>
      <c r="AB288" t="s">
        <v>444</v>
      </c>
      <c r="AC288">
        <v>12293.20033</v>
      </c>
      <c r="AD288" s="103">
        <v>221207</v>
      </c>
      <c r="AH288">
        <v>221207</v>
      </c>
    </row>
    <row r="289" spans="1:34" x14ac:dyDescent="0.25">
      <c r="A289" t="s">
        <v>398</v>
      </c>
      <c r="B289" s="103">
        <v>12292</v>
      </c>
      <c r="C289" s="103">
        <v>200330</v>
      </c>
      <c r="E289" t="s">
        <v>448</v>
      </c>
      <c r="G289">
        <v>10033275</v>
      </c>
      <c r="H289">
        <v>19011017</v>
      </c>
      <c r="I289" t="s">
        <v>469</v>
      </c>
      <c r="J289">
        <v>5</v>
      </c>
      <c r="K289">
        <v>22</v>
      </c>
      <c r="L289" s="103">
        <v>-50000</v>
      </c>
      <c r="M289" s="50">
        <v>44682</v>
      </c>
      <c r="N289" s="50">
        <v>44682</v>
      </c>
      <c r="O289" s="50">
        <v>44685</v>
      </c>
      <c r="P289" t="s">
        <v>1031</v>
      </c>
      <c r="Q289" t="s">
        <v>1032</v>
      </c>
      <c r="S289" s="103">
        <v>0</v>
      </c>
      <c r="T289" t="s">
        <v>1033</v>
      </c>
      <c r="X289" s="103"/>
      <c r="Y289" t="s">
        <v>441</v>
      </c>
      <c r="Z289" t="s">
        <v>442</v>
      </c>
      <c r="AA289" t="s">
        <v>933</v>
      </c>
      <c r="AB289" t="s">
        <v>662</v>
      </c>
      <c r="AC289">
        <v>12292.20033</v>
      </c>
      <c r="AD289" s="103"/>
      <c r="AH289">
        <v>0</v>
      </c>
    </row>
    <row r="290" spans="1:34" x14ac:dyDescent="0.25">
      <c r="A290" t="s">
        <v>398</v>
      </c>
      <c r="B290" s="103">
        <v>12292</v>
      </c>
      <c r="C290" s="103">
        <v>200330</v>
      </c>
      <c r="E290" t="s">
        <v>448</v>
      </c>
      <c r="G290">
        <v>10033759</v>
      </c>
      <c r="H290">
        <v>19011109</v>
      </c>
      <c r="I290" t="s">
        <v>469</v>
      </c>
      <c r="J290">
        <v>5</v>
      </c>
      <c r="K290">
        <v>22</v>
      </c>
      <c r="L290" s="103">
        <v>-21535.88</v>
      </c>
      <c r="M290" s="50">
        <v>44682</v>
      </c>
      <c r="N290" s="50">
        <v>44682</v>
      </c>
      <c r="O290" s="50">
        <v>44686</v>
      </c>
      <c r="P290" t="s">
        <v>1034</v>
      </c>
      <c r="Q290" t="s">
        <v>1035</v>
      </c>
      <c r="S290" s="103">
        <v>0</v>
      </c>
      <c r="T290" t="s">
        <v>852</v>
      </c>
      <c r="X290" s="103"/>
      <c r="Y290" t="s">
        <v>441</v>
      </c>
      <c r="Z290" t="s">
        <v>442</v>
      </c>
      <c r="AA290" t="s">
        <v>933</v>
      </c>
      <c r="AB290" t="s">
        <v>662</v>
      </c>
      <c r="AC290">
        <v>12292.20033</v>
      </c>
      <c r="AD290" s="103"/>
      <c r="AH290">
        <v>0</v>
      </c>
    </row>
    <row r="291" spans="1:34" x14ac:dyDescent="0.25">
      <c r="A291" t="s">
        <v>399</v>
      </c>
      <c r="B291" s="103">
        <v>12211</v>
      </c>
      <c r="C291" s="103">
        <v>200330</v>
      </c>
      <c r="E291" t="s">
        <v>434</v>
      </c>
      <c r="F291" t="s">
        <v>434</v>
      </c>
      <c r="G291">
        <v>10029433</v>
      </c>
      <c r="H291">
        <v>1433754</v>
      </c>
      <c r="I291" t="s">
        <v>435</v>
      </c>
      <c r="J291">
        <v>5</v>
      </c>
      <c r="K291">
        <v>22</v>
      </c>
      <c r="L291" s="103">
        <v>44999.99</v>
      </c>
      <c r="M291" s="50">
        <v>44671</v>
      </c>
      <c r="N291" s="50">
        <v>44684</v>
      </c>
      <c r="O291" s="50">
        <v>44676</v>
      </c>
      <c r="P291" t="s">
        <v>968</v>
      </c>
      <c r="Q291" t="s">
        <v>38</v>
      </c>
      <c r="R291" t="s">
        <v>969</v>
      </c>
      <c r="S291" s="103" t="s">
        <v>970</v>
      </c>
      <c r="T291" t="s">
        <v>971</v>
      </c>
      <c r="X291" s="103"/>
      <c r="Y291" t="s">
        <v>441</v>
      </c>
      <c r="Z291" t="s">
        <v>442</v>
      </c>
      <c r="AA291" t="s">
        <v>443</v>
      </c>
      <c r="AB291" t="s">
        <v>827</v>
      </c>
      <c r="AC291">
        <v>12211.20033</v>
      </c>
      <c r="AD291" s="103">
        <v>214851</v>
      </c>
      <c r="AH291">
        <v>214851</v>
      </c>
    </row>
    <row r="292" spans="1:34" x14ac:dyDescent="0.25">
      <c r="A292" t="s">
        <v>399</v>
      </c>
      <c r="B292" s="103">
        <v>12211</v>
      </c>
      <c r="C292" s="103">
        <v>200330</v>
      </c>
      <c r="E292" t="s">
        <v>434</v>
      </c>
      <c r="F292" t="s">
        <v>434</v>
      </c>
      <c r="G292">
        <v>10029433</v>
      </c>
      <c r="H292">
        <v>1433754</v>
      </c>
      <c r="I292" t="s">
        <v>435</v>
      </c>
      <c r="J292">
        <v>5</v>
      </c>
      <c r="K292">
        <v>22</v>
      </c>
      <c r="L292" s="103">
        <v>-45000</v>
      </c>
      <c r="M292" s="50">
        <v>44671</v>
      </c>
      <c r="N292" s="50">
        <v>44684</v>
      </c>
      <c r="O292" s="50">
        <v>44676</v>
      </c>
      <c r="P292" t="s">
        <v>973</v>
      </c>
      <c r="Q292" t="s">
        <v>38</v>
      </c>
      <c r="R292" t="s">
        <v>969</v>
      </c>
      <c r="S292" s="103" t="s">
        <v>970</v>
      </c>
      <c r="T292" t="s">
        <v>971</v>
      </c>
      <c r="X292" s="103"/>
      <c r="Y292" t="s">
        <v>441</v>
      </c>
      <c r="Z292" t="s">
        <v>442</v>
      </c>
      <c r="AA292" t="s">
        <v>443</v>
      </c>
      <c r="AB292" t="s">
        <v>827</v>
      </c>
      <c r="AC292">
        <v>12211.20033</v>
      </c>
      <c r="AD292" s="103">
        <v>214851</v>
      </c>
      <c r="AH292">
        <v>214851</v>
      </c>
    </row>
    <row r="293" spans="1:34" x14ac:dyDescent="0.25">
      <c r="A293" t="s">
        <v>399</v>
      </c>
      <c r="B293" s="103">
        <v>12234</v>
      </c>
      <c r="C293" s="103">
        <v>200330</v>
      </c>
      <c r="E293" t="s">
        <v>434</v>
      </c>
      <c r="G293">
        <v>10031984</v>
      </c>
      <c r="H293">
        <v>1434476</v>
      </c>
      <c r="I293" t="s">
        <v>435</v>
      </c>
      <c r="J293">
        <v>5</v>
      </c>
      <c r="K293">
        <v>22</v>
      </c>
      <c r="L293" s="103">
        <v>132500</v>
      </c>
      <c r="M293" s="50">
        <v>44662</v>
      </c>
      <c r="N293" s="50">
        <v>44683</v>
      </c>
      <c r="O293" s="50">
        <v>44683</v>
      </c>
      <c r="P293" t="s">
        <v>1036</v>
      </c>
      <c r="Q293" t="s">
        <v>108</v>
      </c>
      <c r="R293" t="s">
        <v>1037</v>
      </c>
      <c r="S293" s="103" t="s">
        <v>1038</v>
      </c>
      <c r="T293" t="s">
        <v>976</v>
      </c>
      <c r="X293" s="103"/>
      <c r="Y293" t="s">
        <v>441</v>
      </c>
      <c r="Z293" t="s">
        <v>442</v>
      </c>
      <c r="AA293" t="s">
        <v>443</v>
      </c>
      <c r="AB293" t="s">
        <v>444</v>
      </c>
      <c r="AC293">
        <v>12234.20033</v>
      </c>
      <c r="AD293" s="103">
        <v>223631</v>
      </c>
      <c r="AH293">
        <v>223631</v>
      </c>
    </row>
    <row r="294" spans="1:34" x14ac:dyDescent="0.25">
      <c r="A294" t="s">
        <v>399</v>
      </c>
      <c r="B294" s="103">
        <v>12277</v>
      </c>
      <c r="C294" s="103">
        <v>200330</v>
      </c>
      <c r="E294" t="s">
        <v>448</v>
      </c>
      <c r="G294">
        <v>10033023</v>
      </c>
      <c r="H294">
        <v>19011005</v>
      </c>
      <c r="I294" t="s">
        <v>469</v>
      </c>
      <c r="J294">
        <v>5</v>
      </c>
      <c r="K294">
        <v>22</v>
      </c>
      <c r="L294" s="103">
        <v>100000</v>
      </c>
      <c r="M294" s="50">
        <v>44712</v>
      </c>
      <c r="N294" s="50">
        <v>44712</v>
      </c>
      <c r="O294" s="50">
        <v>44685</v>
      </c>
      <c r="P294" t="s">
        <v>1039</v>
      </c>
      <c r="Q294" t="s">
        <v>1040</v>
      </c>
      <c r="S294" s="103">
        <v>0</v>
      </c>
      <c r="T294" t="s">
        <v>1041</v>
      </c>
      <c r="W294" s="99">
        <v>44775</v>
      </c>
      <c r="X294" s="103"/>
      <c r="Y294" t="s">
        <v>441</v>
      </c>
      <c r="Z294" t="s">
        <v>442</v>
      </c>
      <c r="AA294" t="s">
        <v>574</v>
      </c>
      <c r="AB294" t="s">
        <v>444</v>
      </c>
      <c r="AC294">
        <v>12277.20033</v>
      </c>
      <c r="AD294" s="103">
        <v>220247</v>
      </c>
      <c r="AH294">
        <v>220247</v>
      </c>
    </row>
    <row r="295" spans="1:34" x14ac:dyDescent="0.25">
      <c r="A295" t="s">
        <v>399</v>
      </c>
      <c r="B295" s="103">
        <v>12279</v>
      </c>
      <c r="C295" s="103">
        <v>200330</v>
      </c>
      <c r="E295" t="s">
        <v>434</v>
      </c>
      <c r="G295">
        <v>10033203</v>
      </c>
      <c r="H295">
        <v>1434829</v>
      </c>
      <c r="I295" t="s">
        <v>435</v>
      </c>
      <c r="J295">
        <v>5</v>
      </c>
      <c r="K295">
        <v>22</v>
      </c>
      <c r="L295" s="103">
        <v>60000</v>
      </c>
      <c r="M295" s="50">
        <v>43788</v>
      </c>
      <c r="N295" s="50">
        <v>44685</v>
      </c>
      <c r="O295" s="50">
        <v>44685</v>
      </c>
      <c r="P295" t="s">
        <v>1042</v>
      </c>
      <c r="Q295" t="s">
        <v>1043</v>
      </c>
      <c r="R295" t="s">
        <v>1044</v>
      </c>
      <c r="S295" s="103" t="s">
        <v>1045</v>
      </c>
      <c r="T295" t="s">
        <v>1046</v>
      </c>
      <c r="X295" s="103"/>
      <c r="Y295" t="s">
        <v>441</v>
      </c>
      <c r="Z295" t="s">
        <v>442</v>
      </c>
      <c r="AA295" t="s">
        <v>443</v>
      </c>
      <c r="AB295" t="s">
        <v>444</v>
      </c>
      <c r="AC295">
        <v>12279.20033</v>
      </c>
      <c r="AD295" s="103">
        <v>221411</v>
      </c>
      <c r="AH295">
        <v>221411</v>
      </c>
    </row>
    <row r="296" spans="1:34" x14ac:dyDescent="0.25">
      <c r="A296" t="s">
        <v>399</v>
      </c>
      <c r="B296" s="103">
        <v>12291</v>
      </c>
      <c r="C296" s="103">
        <v>200330</v>
      </c>
      <c r="E296" t="s">
        <v>434</v>
      </c>
      <c r="G296">
        <v>10032879</v>
      </c>
      <c r="H296">
        <v>1434732</v>
      </c>
      <c r="I296" t="s">
        <v>435</v>
      </c>
      <c r="J296">
        <v>5</v>
      </c>
      <c r="K296">
        <v>22</v>
      </c>
      <c r="L296" s="103">
        <v>35000</v>
      </c>
      <c r="M296" s="50">
        <v>43908</v>
      </c>
      <c r="N296" s="50">
        <v>44685</v>
      </c>
      <c r="O296" s="50">
        <v>44685</v>
      </c>
      <c r="P296" t="s">
        <v>1047</v>
      </c>
      <c r="Q296" t="s">
        <v>243</v>
      </c>
      <c r="R296" t="s">
        <v>1048</v>
      </c>
      <c r="S296" s="103" t="s">
        <v>1049</v>
      </c>
      <c r="T296" t="s">
        <v>1050</v>
      </c>
      <c r="X296" s="103"/>
      <c r="Y296" t="s">
        <v>441</v>
      </c>
      <c r="Z296" t="s">
        <v>442</v>
      </c>
      <c r="AA296" t="s">
        <v>443</v>
      </c>
      <c r="AB296" t="s">
        <v>444</v>
      </c>
      <c r="AC296">
        <v>12291.20033</v>
      </c>
      <c r="AD296" s="103">
        <v>211897</v>
      </c>
      <c r="AH296">
        <v>211897</v>
      </c>
    </row>
    <row r="297" spans="1:34" x14ac:dyDescent="0.25">
      <c r="A297" t="s">
        <v>399</v>
      </c>
      <c r="B297" s="103">
        <v>12297</v>
      </c>
      <c r="C297" s="103">
        <v>200330</v>
      </c>
      <c r="E297" t="s">
        <v>434</v>
      </c>
      <c r="G297">
        <v>10031607</v>
      </c>
      <c r="H297">
        <v>1434271</v>
      </c>
      <c r="I297" t="s">
        <v>435</v>
      </c>
      <c r="J297">
        <v>5</v>
      </c>
      <c r="K297">
        <v>22</v>
      </c>
      <c r="L297" s="103">
        <v>825000</v>
      </c>
      <c r="M297" s="50">
        <v>44582</v>
      </c>
      <c r="N297" s="50">
        <v>44683</v>
      </c>
      <c r="O297" s="50">
        <v>44683</v>
      </c>
      <c r="P297" t="s">
        <v>1051</v>
      </c>
      <c r="Q297" t="s">
        <v>305</v>
      </c>
      <c r="R297" t="s">
        <v>1052</v>
      </c>
      <c r="S297" s="103" t="s">
        <v>1053</v>
      </c>
      <c r="T297" t="s">
        <v>609</v>
      </c>
      <c r="X297" s="103"/>
      <c r="Y297" t="s">
        <v>441</v>
      </c>
      <c r="Z297" t="s">
        <v>442</v>
      </c>
      <c r="AA297" t="s">
        <v>443</v>
      </c>
      <c r="AB297" t="s">
        <v>444</v>
      </c>
      <c r="AC297">
        <v>12297.20033</v>
      </c>
      <c r="AD297" s="103">
        <v>223102</v>
      </c>
      <c r="AH297">
        <v>223102</v>
      </c>
    </row>
    <row r="298" spans="1:34" x14ac:dyDescent="0.25">
      <c r="A298" t="s">
        <v>399</v>
      </c>
      <c r="B298" s="103">
        <v>12303</v>
      </c>
      <c r="C298" s="103">
        <v>200330</v>
      </c>
      <c r="E298" t="s">
        <v>448</v>
      </c>
      <c r="G298">
        <v>10037777</v>
      </c>
      <c r="H298">
        <v>19054782</v>
      </c>
      <c r="I298" t="s">
        <v>469</v>
      </c>
      <c r="J298">
        <v>5</v>
      </c>
      <c r="K298">
        <v>22</v>
      </c>
      <c r="L298" s="103">
        <v>-900000</v>
      </c>
      <c r="M298" s="50">
        <v>44682</v>
      </c>
      <c r="N298" s="50">
        <v>44682</v>
      </c>
      <c r="O298" s="50">
        <v>44694</v>
      </c>
      <c r="P298" t="s">
        <v>1054</v>
      </c>
      <c r="Q298" t="s">
        <v>1055</v>
      </c>
      <c r="S298" s="103">
        <v>0</v>
      </c>
      <c r="T298" t="s">
        <v>873</v>
      </c>
      <c r="W298" s="99">
        <v>44836</v>
      </c>
      <c r="X298" s="103"/>
      <c r="Y298" t="s">
        <v>441</v>
      </c>
      <c r="Z298" t="s">
        <v>442</v>
      </c>
      <c r="AA298" t="s">
        <v>1056</v>
      </c>
      <c r="AB298" t="s">
        <v>444</v>
      </c>
      <c r="AC298">
        <v>12303.20033</v>
      </c>
      <c r="AD298" s="103">
        <v>222864</v>
      </c>
      <c r="AH298">
        <v>222864</v>
      </c>
    </row>
    <row r="299" spans="1:34" x14ac:dyDescent="0.25">
      <c r="A299" t="s">
        <v>399</v>
      </c>
      <c r="B299" s="103">
        <v>12303</v>
      </c>
      <c r="C299" s="103">
        <v>200330</v>
      </c>
      <c r="E299" t="s">
        <v>448</v>
      </c>
      <c r="G299">
        <v>10039714</v>
      </c>
      <c r="H299">
        <v>19061711</v>
      </c>
      <c r="I299" t="s">
        <v>469</v>
      </c>
      <c r="J299">
        <v>5</v>
      </c>
      <c r="K299">
        <v>22</v>
      </c>
      <c r="L299" s="103">
        <v>-22500</v>
      </c>
      <c r="M299" s="50">
        <v>44712</v>
      </c>
      <c r="N299" s="50">
        <v>44712</v>
      </c>
      <c r="O299" s="50">
        <v>44699</v>
      </c>
      <c r="P299" t="s">
        <v>1057</v>
      </c>
      <c r="Q299" t="s">
        <v>1057</v>
      </c>
      <c r="S299" s="103">
        <v>0</v>
      </c>
      <c r="T299" t="s">
        <v>1058</v>
      </c>
      <c r="X299" s="103"/>
      <c r="Y299" t="s">
        <v>441</v>
      </c>
      <c r="Z299" t="s">
        <v>442</v>
      </c>
      <c r="AA299" t="s">
        <v>1056</v>
      </c>
      <c r="AB299" t="s">
        <v>444</v>
      </c>
      <c r="AC299">
        <v>12303.20033</v>
      </c>
      <c r="AD299" s="103"/>
      <c r="AH299">
        <v>0</v>
      </c>
    </row>
    <row r="300" spans="1:34" x14ac:dyDescent="0.25">
      <c r="A300" t="s">
        <v>400</v>
      </c>
      <c r="B300" s="103">
        <v>12294</v>
      </c>
      <c r="C300" s="103">
        <v>200330</v>
      </c>
      <c r="E300" t="s">
        <v>448</v>
      </c>
      <c r="G300">
        <v>10031194</v>
      </c>
      <c r="H300">
        <v>19009132</v>
      </c>
      <c r="I300" t="s">
        <v>469</v>
      </c>
      <c r="J300">
        <v>5</v>
      </c>
      <c r="K300">
        <v>22</v>
      </c>
      <c r="L300" s="103">
        <v>250000</v>
      </c>
      <c r="M300" s="50">
        <v>44712</v>
      </c>
      <c r="N300" s="50">
        <v>44712</v>
      </c>
      <c r="O300" s="50">
        <v>44680</v>
      </c>
      <c r="P300" t="s">
        <v>1059</v>
      </c>
      <c r="Q300" t="s">
        <v>1060</v>
      </c>
      <c r="S300" s="103">
        <v>0</v>
      </c>
      <c r="T300" t="s">
        <v>1061</v>
      </c>
      <c r="X300" s="103"/>
      <c r="Y300" t="s">
        <v>441</v>
      </c>
      <c r="Z300" t="s">
        <v>442</v>
      </c>
      <c r="AA300" t="s">
        <v>668</v>
      </c>
      <c r="AB300" t="s">
        <v>626</v>
      </c>
      <c r="AC300">
        <v>12294.20033</v>
      </c>
      <c r="AD300" s="103">
        <v>186253</v>
      </c>
      <c r="AH300">
        <v>186253</v>
      </c>
    </row>
    <row r="301" spans="1:34" x14ac:dyDescent="0.25">
      <c r="A301" t="s">
        <v>400</v>
      </c>
      <c r="B301" s="103">
        <v>12294</v>
      </c>
      <c r="C301" s="103">
        <v>200330</v>
      </c>
      <c r="E301" t="s">
        <v>448</v>
      </c>
      <c r="G301">
        <v>10031217</v>
      </c>
      <c r="H301">
        <v>19009134</v>
      </c>
      <c r="I301" t="s">
        <v>469</v>
      </c>
      <c r="J301">
        <v>5</v>
      </c>
      <c r="K301">
        <v>22</v>
      </c>
      <c r="L301" s="103">
        <v>45000</v>
      </c>
      <c r="M301" s="50">
        <v>44712</v>
      </c>
      <c r="N301" s="50">
        <v>44712</v>
      </c>
      <c r="O301" s="50">
        <v>44680</v>
      </c>
      <c r="P301" t="s">
        <v>1062</v>
      </c>
      <c r="Q301" t="s">
        <v>1063</v>
      </c>
      <c r="S301" s="103">
        <v>0</v>
      </c>
      <c r="T301" t="s">
        <v>1064</v>
      </c>
      <c r="X301" s="103"/>
      <c r="Y301" t="s">
        <v>441</v>
      </c>
      <c r="Z301" t="s">
        <v>442</v>
      </c>
      <c r="AA301" t="s">
        <v>668</v>
      </c>
      <c r="AB301" t="s">
        <v>444</v>
      </c>
      <c r="AC301">
        <v>12294.20033</v>
      </c>
      <c r="AD301" s="103">
        <v>180355</v>
      </c>
      <c r="AH301">
        <v>180355</v>
      </c>
    </row>
    <row r="302" spans="1:34" x14ac:dyDescent="0.25">
      <c r="A302" t="s">
        <v>400</v>
      </c>
      <c r="B302" s="103">
        <v>12294</v>
      </c>
      <c r="C302" s="103">
        <v>200330</v>
      </c>
      <c r="E302" t="s">
        <v>448</v>
      </c>
      <c r="G302">
        <v>10031217</v>
      </c>
      <c r="H302">
        <v>19009136</v>
      </c>
      <c r="I302" t="s">
        <v>469</v>
      </c>
      <c r="J302">
        <v>5</v>
      </c>
      <c r="K302">
        <v>22</v>
      </c>
      <c r="L302" s="103">
        <v>20000</v>
      </c>
      <c r="M302" s="50">
        <v>44712</v>
      </c>
      <c r="N302" s="50">
        <v>44712</v>
      </c>
      <c r="O302" s="50">
        <v>44680</v>
      </c>
      <c r="Q302" t="s">
        <v>1065</v>
      </c>
      <c r="S302" s="103">
        <v>0</v>
      </c>
      <c r="T302" t="s">
        <v>1066</v>
      </c>
      <c r="X302" s="103"/>
      <c r="Y302" t="s">
        <v>441</v>
      </c>
      <c r="Z302" t="s">
        <v>442</v>
      </c>
      <c r="AA302" t="s">
        <v>668</v>
      </c>
      <c r="AB302" t="s">
        <v>444</v>
      </c>
      <c r="AC302">
        <v>12294.20033</v>
      </c>
      <c r="AD302" s="103">
        <v>198000</v>
      </c>
      <c r="AH302">
        <v>198000</v>
      </c>
    </row>
    <row r="303" spans="1:34" s="100" customFormat="1" x14ac:dyDescent="0.25">
      <c r="A303" s="100" t="s">
        <v>402</v>
      </c>
      <c r="B303" s="104"/>
      <c r="C303" s="104"/>
      <c r="L303" s="104">
        <v>858464.11</v>
      </c>
      <c r="M303" s="121"/>
      <c r="N303" s="121"/>
      <c r="O303" s="121"/>
      <c r="S303" s="104"/>
      <c r="X303" s="104"/>
      <c r="AD303" s="104"/>
    </row>
    <row r="305" spans="1:32" ht="31.5" x14ac:dyDescent="0.25">
      <c r="A305" s="81" t="s">
        <v>397</v>
      </c>
      <c r="B305" s="81" t="s">
        <v>355</v>
      </c>
      <c r="C305" s="81" t="s">
        <v>403</v>
      </c>
      <c r="D305" s="81" t="s">
        <v>404</v>
      </c>
      <c r="E305" s="81" t="s">
        <v>405</v>
      </c>
      <c r="F305" s="81" t="s">
        <v>406</v>
      </c>
      <c r="G305" s="88" t="s">
        <v>407</v>
      </c>
      <c r="H305" s="88" t="s">
        <v>408</v>
      </c>
      <c r="I305" s="81" t="s">
        <v>409</v>
      </c>
      <c r="J305" s="88" t="s">
        <v>410</v>
      </c>
      <c r="K305" s="88" t="s">
        <v>411</v>
      </c>
      <c r="L305" s="81" t="s">
        <v>412</v>
      </c>
      <c r="M305" s="123" t="s">
        <v>413</v>
      </c>
      <c r="N305" s="123" t="s">
        <v>414</v>
      </c>
      <c r="O305" s="123" t="s">
        <v>10</v>
      </c>
      <c r="P305" s="81" t="s">
        <v>415</v>
      </c>
      <c r="Q305" s="81" t="s">
        <v>416</v>
      </c>
      <c r="R305" s="81" t="s">
        <v>417</v>
      </c>
      <c r="S305" s="81" t="s">
        <v>418</v>
      </c>
      <c r="T305" s="81" t="s">
        <v>419</v>
      </c>
      <c r="U305" s="81" t="s">
        <v>420</v>
      </c>
      <c r="V305" s="81" t="s">
        <v>421</v>
      </c>
      <c r="W305" s="81" t="s">
        <v>422</v>
      </c>
      <c r="X305" s="81" t="s">
        <v>423</v>
      </c>
      <c r="Y305" s="81" t="s">
        <v>424</v>
      </c>
      <c r="Z305" s="81" t="s">
        <v>425</v>
      </c>
      <c r="AA305" s="81" t="s">
        <v>426</v>
      </c>
      <c r="AB305" s="81" t="s">
        <v>427</v>
      </c>
      <c r="AC305" s="81" t="s">
        <v>428</v>
      </c>
      <c r="AD305" s="81" t="s">
        <v>429</v>
      </c>
      <c r="AE305" s="81" t="s">
        <v>430</v>
      </c>
      <c r="AF305" s="81" t="s">
        <v>431</v>
      </c>
    </row>
    <row r="306" spans="1:32" x14ac:dyDescent="0.25">
      <c r="A306" s="84" t="s">
        <v>401</v>
      </c>
      <c r="B306" s="84" t="s">
        <v>432</v>
      </c>
      <c r="C306" s="84" t="s">
        <v>433</v>
      </c>
      <c r="D306" s="84"/>
      <c r="E306" s="84" t="s">
        <v>434</v>
      </c>
      <c r="F306" s="84"/>
      <c r="G306" s="89">
        <v>9985405</v>
      </c>
      <c r="H306" s="89">
        <v>1421118</v>
      </c>
      <c r="I306" s="84" t="s">
        <v>435</v>
      </c>
      <c r="J306" s="89">
        <v>1</v>
      </c>
      <c r="K306" s="89">
        <v>22</v>
      </c>
      <c r="L306" s="85">
        <v>55069.41</v>
      </c>
      <c r="M306" s="90" t="s">
        <v>436</v>
      </c>
      <c r="N306" s="90">
        <v>44543</v>
      </c>
      <c r="O306" s="90">
        <v>44571</v>
      </c>
      <c r="P306" s="90">
        <v>44571</v>
      </c>
      <c r="Q306" s="84" t="s">
        <v>437</v>
      </c>
      <c r="R306" s="84" t="s">
        <v>116</v>
      </c>
      <c r="S306" s="84" t="s">
        <v>438</v>
      </c>
      <c r="T306" s="84" t="s">
        <v>439</v>
      </c>
      <c r="U306" s="84" t="s">
        <v>440</v>
      </c>
      <c r="V306" s="84"/>
      <c r="W306" s="84"/>
      <c r="X306" s="84"/>
      <c r="Y306" s="84"/>
      <c r="Z306" s="84" t="s">
        <v>441</v>
      </c>
      <c r="AA306" s="84" t="s">
        <v>442</v>
      </c>
      <c r="AB306" s="84" t="s">
        <v>443</v>
      </c>
      <c r="AC306" s="84" t="s">
        <v>444</v>
      </c>
      <c r="AD306" s="84" t="s">
        <v>445</v>
      </c>
      <c r="AE306" s="84"/>
      <c r="AF306" s="84"/>
    </row>
    <row r="307" spans="1:32" x14ac:dyDescent="0.25">
      <c r="A307" s="84" t="s">
        <v>401</v>
      </c>
      <c r="B307" s="84" t="s">
        <v>432</v>
      </c>
      <c r="C307" s="84" t="s">
        <v>433</v>
      </c>
      <c r="D307" s="84"/>
      <c r="E307" s="84" t="s">
        <v>434</v>
      </c>
      <c r="F307" s="84"/>
      <c r="G307" s="89">
        <v>9991466</v>
      </c>
      <c r="H307" s="89">
        <v>1422726</v>
      </c>
      <c r="I307" s="84" t="s">
        <v>435</v>
      </c>
      <c r="J307" s="89">
        <v>1</v>
      </c>
      <c r="K307" s="89">
        <v>22</v>
      </c>
      <c r="L307" s="85">
        <v>60514.75</v>
      </c>
      <c r="M307" s="90" t="s">
        <v>436</v>
      </c>
      <c r="N307" s="90">
        <v>44571</v>
      </c>
      <c r="O307" s="90">
        <v>44582</v>
      </c>
      <c r="P307" s="90">
        <v>44582</v>
      </c>
      <c r="Q307" s="84" t="s">
        <v>437</v>
      </c>
      <c r="R307" s="84" t="s">
        <v>116</v>
      </c>
      <c r="S307" s="84" t="s">
        <v>446</v>
      </c>
      <c r="T307" s="84" t="s">
        <v>439</v>
      </c>
      <c r="U307" s="84" t="s">
        <v>440</v>
      </c>
      <c r="V307" s="84"/>
      <c r="W307" s="84"/>
      <c r="X307" s="84"/>
      <c r="Y307" s="84"/>
      <c r="Z307" s="84" t="s">
        <v>441</v>
      </c>
      <c r="AA307" s="84" t="s">
        <v>442</v>
      </c>
      <c r="AB307" s="84" t="s">
        <v>443</v>
      </c>
      <c r="AC307" s="84" t="s">
        <v>444</v>
      </c>
      <c r="AD307" s="84" t="s">
        <v>445</v>
      </c>
      <c r="AE307" s="84"/>
      <c r="AF307" s="84"/>
    </row>
    <row r="308" spans="1:32" x14ac:dyDescent="0.25">
      <c r="A308" s="84" t="s">
        <v>401</v>
      </c>
      <c r="B308" s="84" t="s">
        <v>447</v>
      </c>
      <c r="C308" s="84" t="s">
        <v>433</v>
      </c>
      <c r="D308" s="84"/>
      <c r="E308" s="84" t="s">
        <v>448</v>
      </c>
      <c r="F308" s="84" t="s">
        <v>449</v>
      </c>
      <c r="G308" s="89">
        <v>9981614</v>
      </c>
      <c r="H308" s="89">
        <v>1419404</v>
      </c>
      <c r="I308" s="84" t="s">
        <v>185</v>
      </c>
      <c r="J308" s="89">
        <v>1</v>
      </c>
      <c r="K308" s="89">
        <v>22</v>
      </c>
      <c r="L308" s="85">
        <v>-238000</v>
      </c>
      <c r="M308" s="90" t="s">
        <v>450</v>
      </c>
      <c r="N308" s="90">
        <v>44558</v>
      </c>
      <c r="O308" s="90">
        <v>44562</v>
      </c>
      <c r="P308" s="90">
        <v>44558</v>
      </c>
      <c r="Q308" s="84" t="s">
        <v>451</v>
      </c>
      <c r="R308" s="84" t="s">
        <v>452</v>
      </c>
      <c r="S308" s="84"/>
      <c r="T308" s="84">
        <v>0</v>
      </c>
      <c r="U308" s="84" t="s">
        <v>453</v>
      </c>
      <c r="V308" s="84"/>
      <c r="W308" s="84"/>
      <c r="X308" s="84"/>
      <c r="Y308" s="84"/>
      <c r="Z308" s="84" t="s">
        <v>441</v>
      </c>
      <c r="AA308" s="84" t="s">
        <v>442</v>
      </c>
      <c r="AB308" s="84" t="s">
        <v>454</v>
      </c>
      <c r="AC308" s="84" t="s">
        <v>455</v>
      </c>
      <c r="AD308" s="84" t="s">
        <v>456</v>
      </c>
      <c r="AE308" s="84"/>
      <c r="AF308" s="84"/>
    </row>
    <row r="309" spans="1:32" x14ac:dyDescent="0.25">
      <c r="A309" s="84" t="s">
        <v>401</v>
      </c>
      <c r="B309" s="84" t="s">
        <v>457</v>
      </c>
      <c r="C309" s="84" t="s">
        <v>433</v>
      </c>
      <c r="D309" s="84"/>
      <c r="E309" s="84" t="s">
        <v>434</v>
      </c>
      <c r="F309" s="84"/>
      <c r="G309" s="89">
        <v>9986759</v>
      </c>
      <c r="H309" s="89">
        <v>1421400</v>
      </c>
      <c r="I309" s="84" t="s">
        <v>435</v>
      </c>
      <c r="J309" s="89">
        <v>1</v>
      </c>
      <c r="K309" s="89">
        <v>22</v>
      </c>
      <c r="L309" s="85">
        <v>30000</v>
      </c>
      <c r="M309" s="90" t="s">
        <v>458</v>
      </c>
      <c r="N309" s="90">
        <v>44543</v>
      </c>
      <c r="O309" s="90">
        <v>44573</v>
      </c>
      <c r="P309" s="90">
        <v>44573</v>
      </c>
      <c r="Q309" s="84" t="s">
        <v>459</v>
      </c>
      <c r="R309" s="84" t="s">
        <v>163</v>
      </c>
      <c r="S309" s="84" t="s">
        <v>460</v>
      </c>
      <c r="T309" s="84" t="s">
        <v>461</v>
      </c>
      <c r="U309" s="84" t="s">
        <v>462</v>
      </c>
      <c r="V309" s="84"/>
      <c r="W309" s="84"/>
      <c r="X309" s="84"/>
      <c r="Y309" s="84"/>
      <c r="Z309" s="84" t="s">
        <v>441</v>
      </c>
      <c r="AA309" s="84" t="s">
        <v>442</v>
      </c>
      <c r="AB309" s="84" t="s">
        <v>443</v>
      </c>
      <c r="AC309" s="84" t="s">
        <v>444</v>
      </c>
      <c r="AD309" s="84" t="s">
        <v>463</v>
      </c>
      <c r="AE309" s="84"/>
      <c r="AF309" s="84"/>
    </row>
    <row r="310" spans="1:32" x14ac:dyDescent="0.25">
      <c r="A310" s="84" t="s">
        <v>401</v>
      </c>
      <c r="B310" s="84" t="s">
        <v>457</v>
      </c>
      <c r="C310" s="84" t="s">
        <v>433</v>
      </c>
      <c r="D310" s="84"/>
      <c r="E310" s="84" t="s">
        <v>464</v>
      </c>
      <c r="F310" s="84"/>
      <c r="G310" s="89">
        <v>9989571</v>
      </c>
      <c r="H310" s="89">
        <v>3926893</v>
      </c>
      <c r="I310" s="84" t="s">
        <v>465</v>
      </c>
      <c r="J310" s="89">
        <v>1</v>
      </c>
      <c r="K310" s="89">
        <v>22</v>
      </c>
      <c r="L310" s="85">
        <v>58000</v>
      </c>
      <c r="M310" s="90"/>
      <c r="N310" s="90">
        <v>44227</v>
      </c>
      <c r="O310" s="90">
        <v>44580</v>
      </c>
      <c r="P310" s="90">
        <v>44580</v>
      </c>
      <c r="Q310" s="84" t="s">
        <v>466</v>
      </c>
      <c r="R310" s="84" t="s">
        <v>235</v>
      </c>
      <c r="S310" s="84"/>
      <c r="T310" s="84" t="s">
        <v>467</v>
      </c>
      <c r="U310" s="84" t="s">
        <v>468</v>
      </c>
      <c r="V310" s="84"/>
      <c r="W310" s="84"/>
      <c r="X310" s="84"/>
      <c r="Y310" s="84"/>
      <c r="Z310" s="84" t="s">
        <v>441</v>
      </c>
      <c r="AA310" s="84" t="s">
        <v>442</v>
      </c>
      <c r="AB310" s="84" t="s">
        <v>444</v>
      </c>
      <c r="AC310" s="84" t="s">
        <v>444</v>
      </c>
      <c r="AD310" s="84" t="s">
        <v>463</v>
      </c>
      <c r="AE310" s="84"/>
      <c r="AF310" s="84"/>
    </row>
    <row r="311" spans="1:32" x14ac:dyDescent="0.25">
      <c r="A311" s="84" t="s">
        <v>401</v>
      </c>
      <c r="B311" s="84" t="s">
        <v>457</v>
      </c>
      <c r="C311" s="84" t="s">
        <v>433</v>
      </c>
      <c r="D311" s="84"/>
      <c r="E311" s="84" t="s">
        <v>448</v>
      </c>
      <c r="F311" s="84"/>
      <c r="G311" s="89">
        <v>9991210</v>
      </c>
      <c r="H311" s="89">
        <v>18853478</v>
      </c>
      <c r="I311" s="84" t="s">
        <v>469</v>
      </c>
      <c r="J311" s="89">
        <v>1</v>
      </c>
      <c r="K311" s="89">
        <v>22</v>
      </c>
      <c r="L311" s="85">
        <v>-50000</v>
      </c>
      <c r="M311" s="90" t="s">
        <v>470</v>
      </c>
      <c r="N311" s="90">
        <v>44592</v>
      </c>
      <c r="O311" s="90">
        <v>44592</v>
      </c>
      <c r="P311" s="90">
        <v>44582</v>
      </c>
      <c r="Q311" s="84" t="s">
        <v>471</v>
      </c>
      <c r="R311" s="84" t="s">
        <v>471</v>
      </c>
      <c r="S311" s="84"/>
      <c r="T311" s="84">
        <v>0</v>
      </c>
      <c r="U311" s="84" t="s">
        <v>472</v>
      </c>
      <c r="V311" s="84"/>
      <c r="W311" s="84"/>
      <c r="X311" s="84" t="s">
        <v>473</v>
      </c>
      <c r="Y311" s="84"/>
      <c r="Z311" s="84" t="s">
        <v>441</v>
      </c>
      <c r="AA311" s="84" t="s">
        <v>442</v>
      </c>
      <c r="AB311" s="84" t="s">
        <v>474</v>
      </c>
      <c r="AC311" s="84" t="s">
        <v>444</v>
      </c>
      <c r="AD311" s="84" t="s">
        <v>463</v>
      </c>
      <c r="AE311" s="84"/>
      <c r="AF311" s="84"/>
    </row>
    <row r="312" spans="1:32" x14ac:dyDescent="0.25">
      <c r="A312" s="84" t="s">
        <v>401</v>
      </c>
      <c r="B312" s="84" t="s">
        <v>475</v>
      </c>
      <c r="C312" s="84" t="s">
        <v>433</v>
      </c>
      <c r="D312" s="84"/>
      <c r="E312" s="84" t="s">
        <v>464</v>
      </c>
      <c r="F312" s="84"/>
      <c r="G312" s="89">
        <v>9990436</v>
      </c>
      <c r="H312" s="89">
        <v>3927196</v>
      </c>
      <c r="I312" s="84" t="s">
        <v>465</v>
      </c>
      <c r="J312" s="89">
        <v>1</v>
      </c>
      <c r="K312" s="89">
        <v>22</v>
      </c>
      <c r="L312" s="85">
        <v>45000</v>
      </c>
      <c r="M312" s="90"/>
      <c r="N312" s="90">
        <v>44592</v>
      </c>
      <c r="O312" s="90">
        <v>44581</v>
      </c>
      <c r="P312" s="90">
        <v>44581</v>
      </c>
      <c r="Q312" s="84" t="s">
        <v>466</v>
      </c>
      <c r="R312" s="84" t="s">
        <v>476</v>
      </c>
      <c r="S312" s="84"/>
      <c r="T312" s="84" t="s">
        <v>477</v>
      </c>
      <c r="U312" s="84" t="s">
        <v>478</v>
      </c>
      <c r="V312" s="84"/>
      <c r="W312" s="84"/>
      <c r="X312" s="84"/>
      <c r="Y312" s="84"/>
      <c r="Z312" s="84" t="s">
        <v>441</v>
      </c>
      <c r="AA312" s="84" t="s">
        <v>442</v>
      </c>
      <c r="AB312" s="84" t="s">
        <v>444</v>
      </c>
      <c r="AC312" s="84" t="s">
        <v>444</v>
      </c>
      <c r="AD312" s="84" t="s">
        <v>479</v>
      </c>
      <c r="AE312" s="84"/>
      <c r="AF312" s="84"/>
    </row>
    <row r="313" spans="1:32" x14ac:dyDescent="0.25">
      <c r="A313" s="84" t="s">
        <v>398</v>
      </c>
      <c r="B313" s="84" t="s">
        <v>480</v>
      </c>
      <c r="C313" s="84" t="s">
        <v>433</v>
      </c>
      <c r="D313" s="84"/>
      <c r="E313" s="84" t="s">
        <v>434</v>
      </c>
      <c r="F313" s="84"/>
      <c r="G313" s="89">
        <v>9986848</v>
      </c>
      <c r="H313" s="89">
        <v>1421488</v>
      </c>
      <c r="I313" s="84" t="s">
        <v>435</v>
      </c>
      <c r="J313" s="89">
        <v>1</v>
      </c>
      <c r="K313" s="89">
        <v>22</v>
      </c>
      <c r="L313" s="85">
        <v>243683.33</v>
      </c>
      <c r="M313" s="90"/>
      <c r="N313" s="90">
        <v>44567</v>
      </c>
      <c r="O313" s="90">
        <v>44573</v>
      </c>
      <c r="P313" s="90">
        <v>44573</v>
      </c>
      <c r="Q313" s="84" t="s">
        <v>481</v>
      </c>
      <c r="R313" s="84" t="s">
        <v>23</v>
      </c>
      <c r="S313" s="84" t="s">
        <v>482</v>
      </c>
      <c r="T313" s="84" t="s">
        <v>483</v>
      </c>
      <c r="U313" s="84" t="s">
        <v>484</v>
      </c>
      <c r="V313" s="84"/>
      <c r="W313" s="84"/>
      <c r="X313" s="84"/>
      <c r="Y313" s="84"/>
      <c r="Z313" s="84" t="s">
        <v>441</v>
      </c>
      <c r="AA313" s="84" t="s">
        <v>442</v>
      </c>
      <c r="AB313" s="84" t="s">
        <v>443</v>
      </c>
      <c r="AC313" s="84" t="s">
        <v>444</v>
      </c>
      <c r="AD313" s="84" t="s">
        <v>485</v>
      </c>
      <c r="AE313" s="84"/>
      <c r="AF313" s="84"/>
    </row>
    <row r="314" spans="1:32" x14ac:dyDescent="0.25">
      <c r="A314" s="84" t="s">
        <v>398</v>
      </c>
      <c r="B314" s="84" t="s">
        <v>480</v>
      </c>
      <c r="C314" s="84" t="s">
        <v>433</v>
      </c>
      <c r="D314" s="84"/>
      <c r="E314" s="84" t="s">
        <v>448</v>
      </c>
      <c r="F314" s="84"/>
      <c r="G314" s="89">
        <v>9988368</v>
      </c>
      <c r="H314" s="89">
        <v>18852918</v>
      </c>
      <c r="I314" s="84" t="s">
        <v>469</v>
      </c>
      <c r="J314" s="89">
        <v>1</v>
      </c>
      <c r="K314" s="89">
        <v>22</v>
      </c>
      <c r="L314" s="85">
        <v>-20000</v>
      </c>
      <c r="M314" s="90" t="s">
        <v>486</v>
      </c>
      <c r="N314" s="90">
        <v>44575</v>
      </c>
      <c r="O314" s="90">
        <v>44575</v>
      </c>
      <c r="P314" s="90">
        <v>44575</v>
      </c>
      <c r="Q314" s="84" t="s">
        <v>487</v>
      </c>
      <c r="R314" s="84" t="s">
        <v>487</v>
      </c>
      <c r="S314" s="84"/>
      <c r="T314" s="84">
        <v>0</v>
      </c>
      <c r="U314" s="84" t="s">
        <v>488</v>
      </c>
      <c r="V314" s="84"/>
      <c r="W314" s="84"/>
      <c r="X314" s="84" t="s">
        <v>489</v>
      </c>
      <c r="Y314" s="84"/>
      <c r="Z314" s="84" t="s">
        <v>441</v>
      </c>
      <c r="AA314" s="84" t="s">
        <v>442</v>
      </c>
      <c r="AB314" s="84" t="s">
        <v>490</v>
      </c>
      <c r="AC314" s="84" t="s">
        <v>444</v>
      </c>
      <c r="AD314" s="84" t="s">
        <v>485</v>
      </c>
      <c r="AE314" s="84"/>
      <c r="AF314" s="84"/>
    </row>
    <row r="315" spans="1:32" x14ac:dyDescent="0.25">
      <c r="A315" s="84" t="s">
        <v>398</v>
      </c>
      <c r="B315" s="84" t="s">
        <v>491</v>
      </c>
      <c r="C315" s="84" t="s">
        <v>433</v>
      </c>
      <c r="D315" s="84"/>
      <c r="E315" s="84" t="s">
        <v>434</v>
      </c>
      <c r="F315" s="84"/>
      <c r="G315" s="89">
        <v>9982569</v>
      </c>
      <c r="H315" s="89">
        <v>1419962</v>
      </c>
      <c r="I315" s="84" t="s">
        <v>435</v>
      </c>
      <c r="J315" s="89">
        <v>1</v>
      </c>
      <c r="K315" s="89">
        <v>22</v>
      </c>
      <c r="L315" s="85">
        <v>439509.95</v>
      </c>
      <c r="M315" s="90" t="s">
        <v>492</v>
      </c>
      <c r="N315" s="90">
        <v>44489</v>
      </c>
      <c r="O315" s="90">
        <v>44564</v>
      </c>
      <c r="P315" s="90">
        <v>44564</v>
      </c>
      <c r="Q315" s="84" t="s">
        <v>493</v>
      </c>
      <c r="R315" s="84" t="s">
        <v>494</v>
      </c>
      <c r="S315" s="84" t="s">
        <v>495</v>
      </c>
      <c r="T315" s="84" t="s">
        <v>496</v>
      </c>
      <c r="U315" s="84" t="s">
        <v>497</v>
      </c>
      <c r="V315" s="84"/>
      <c r="W315" s="84"/>
      <c r="X315" s="84"/>
      <c r="Y315" s="84"/>
      <c r="Z315" s="84" t="s">
        <v>441</v>
      </c>
      <c r="AA315" s="84" t="s">
        <v>442</v>
      </c>
      <c r="AB315" s="84" t="s">
        <v>443</v>
      </c>
      <c r="AC315" s="84" t="s">
        <v>444</v>
      </c>
      <c r="AD315" s="84" t="s">
        <v>498</v>
      </c>
      <c r="AE315" s="84"/>
      <c r="AF315" s="84"/>
    </row>
    <row r="316" spans="1:32" x14ac:dyDescent="0.25">
      <c r="A316" s="84" t="s">
        <v>398</v>
      </c>
      <c r="B316" s="84" t="s">
        <v>491</v>
      </c>
      <c r="C316" s="84" t="s">
        <v>433</v>
      </c>
      <c r="D316" s="84"/>
      <c r="E316" s="84" t="s">
        <v>434</v>
      </c>
      <c r="F316" s="84"/>
      <c r="G316" s="89">
        <v>9992755</v>
      </c>
      <c r="H316" s="89">
        <v>1423171</v>
      </c>
      <c r="I316" s="84" t="s">
        <v>435</v>
      </c>
      <c r="J316" s="89">
        <v>1</v>
      </c>
      <c r="K316" s="89">
        <v>22</v>
      </c>
      <c r="L316" s="85">
        <v>25408.959999999999</v>
      </c>
      <c r="M316" s="90" t="s">
        <v>499</v>
      </c>
      <c r="N316" s="90">
        <v>44581</v>
      </c>
      <c r="O316" s="90">
        <v>44587</v>
      </c>
      <c r="P316" s="90">
        <v>44587</v>
      </c>
      <c r="Q316" s="84" t="s">
        <v>500</v>
      </c>
      <c r="R316" s="84" t="s">
        <v>501</v>
      </c>
      <c r="S316" s="84" t="s">
        <v>502</v>
      </c>
      <c r="T316" s="84" t="s">
        <v>503</v>
      </c>
      <c r="U316" s="84" t="s">
        <v>504</v>
      </c>
      <c r="V316" s="84"/>
      <c r="W316" s="84"/>
      <c r="X316" s="84"/>
      <c r="Y316" s="84"/>
      <c r="Z316" s="84" t="s">
        <v>441</v>
      </c>
      <c r="AA316" s="84" t="s">
        <v>442</v>
      </c>
      <c r="AB316" s="84" t="s">
        <v>443</v>
      </c>
      <c r="AC316" s="84" t="s">
        <v>444</v>
      </c>
      <c r="AD316" s="84" t="s">
        <v>498</v>
      </c>
      <c r="AE316" s="84"/>
      <c r="AF316" s="84"/>
    </row>
    <row r="317" spans="1:32" x14ac:dyDescent="0.25">
      <c r="A317" s="84" t="s">
        <v>399</v>
      </c>
      <c r="B317" s="84" t="s">
        <v>505</v>
      </c>
      <c r="C317" s="84" t="s">
        <v>433</v>
      </c>
      <c r="D317" s="84"/>
      <c r="E317" s="84" t="s">
        <v>448</v>
      </c>
      <c r="F317" s="84"/>
      <c r="G317" s="89">
        <v>9983162</v>
      </c>
      <c r="H317" s="89">
        <v>18850693</v>
      </c>
      <c r="I317" s="84" t="s">
        <v>469</v>
      </c>
      <c r="J317" s="89">
        <v>1</v>
      </c>
      <c r="K317" s="89">
        <v>22</v>
      </c>
      <c r="L317" s="85">
        <v>-45000</v>
      </c>
      <c r="M317" s="90" t="s">
        <v>506</v>
      </c>
      <c r="N317" s="90">
        <v>44562</v>
      </c>
      <c r="O317" s="90">
        <v>44562</v>
      </c>
      <c r="P317" s="90">
        <v>44564</v>
      </c>
      <c r="Q317" s="84" t="s">
        <v>507</v>
      </c>
      <c r="R317" s="84" t="s">
        <v>508</v>
      </c>
      <c r="S317" s="84"/>
      <c r="T317" s="84">
        <v>0</v>
      </c>
      <c r="U317" s="84" t="s">
        <v>509</v>
      </c>
      <c r="V317" s="84"/>
      <c r="W317" s="84"/>
      <c r="X317" s="84" t="s">
        <v>489</v>
      </c>
      <c r="Y317" s="84"/>
      <c r="Z317" s="84" t="s">
        <v>441</v>
      </c>
      <c r="AA317" s="84" t="s">
        <v>442</v>
      </c>
      <c r="AB317" s="84" t="s">
        <v>510</v>
      </c>
      <c r="AC317" s="84" t="s">
        <v>444</v>
      </c>
      <c r="AD317" s="84" t="s">
        <v>511</v>
      </c>
      <c r="AE317" s="84"/>
      <c r="AF317" s="84"/>
    </row>
    <row r="318" spans="1:32" x14ac:dyDescent="0.25">
      <c r="A318" s="84" t="s">
        <v>399</v>
      </c>
      <c r="B318" s="84" t="s">
        <v>505</v>
      </c>
      <c r="C318" s="84" t="s">
        <v>433</v>
      </c>
      <c r="D318" s="84"/>
      <c r="E318" s="84" t="s">
        <v>448</v>
      </c>
      <c r="F318" s="84"/>
      <c r="G318" s="89">
        <v>9983162</v>
      </c>
      <c r="H318" s="89">
        <v>18850693</v>
      </c>
      <c r="I318" s="84" t="s">
        <v>469</v>
      </c>
      <c r="J318" s="89">
        <v>1</v>
      </c>
      <c r="K318" s="89">
        <v>22</v>
      </c>
      <c r="L318" s="85">
        <v>-125100</v>
      </c>
      <c r="M318" s="90" t="s">
        <v>512</v>
      </c>
      <c r="N318" s="90">
        <v>44562</v>
      </c>
      <c r="O318" s="90">
        <v>44562</v>
      </c>
      <c r="P318" s="90">
        <v>44564</v>
      </c>
      <c r="Q318" s="84" t="s">
        <v>513</v>
      </c>
      <c r="R318" s="84" t="s">
        <v>508</v>
      </c>
      <c r="S318" s="84"/>
      <c r="T318" s="84">
        <v>0</v>
      </c>
      <c r="U318" s="84" t="s">
        <v>514</v>
      </c>
      <c r="V318" s="84"/>
      <c r="W318" s="84"/>
      <c r="X318" s="84" t="s">
        <v>489</v>
      </c>
      <c r="Y318" s="84"/>
      <c r="Z318" s="84" t="s">
        <v>441</v>
      </c>
      <c r="AA318" s="84" t="s">
        <v>442</v>
      </c>
      <c r="AB318" s="84" t="s">
        <v>510</v>
      </c>
      <c r="AC318" s="84" t="s">
        <v>444</v>
      </c>
      <c r="AD318" s="84" t="s">
        <v>511</v>
      </c>
      <c r="AE318" s="84"/>
      <c r="AF318" s="84"/>
    </row>
    <row r="319" spans="1:32" x14ac:dyDescent="0.25">
      <c r="A319" s="84" t="s">
        <v>399</v>
      </c>
      <c r="B319" s="84" t="s">
        <v>505</v>
      </c>
      <c r="C319" s="84" t="s">
        <v>433</v>
      </c>
      <c r="D319" s="84"/>
      <c r="E319" s="84" t="s">
        <v>434</v>
      </c>
      <c r="F319" s="84"/>
      <c r="G319" s="89">
        <v>9985400</v>
      </c>
      <c r="H319" s="89">
        <v>1421113</v>
      </c>
      <c r="I319" s="84" t="s">
        <v>435</v>
      </c>
      <c r="J319" s="89">
        <v>1</v>
      </c>
      <c r="K319" s="89">
        <v>22</v>
      </c>
      <c r="L319" s="85">
        <v>300000</v>
      </c>
      <c r="M319" s="90" t="s">
        <v>515</v>
      </c>
      <c r="N319" s="90">
        <v>44496</v>
      </c>
      <c r="O319" s="90">
        <v>44571</v>
      </c>
      <c r="P319" s="90">
        <v>44571</v>
      </c>
      <c r="Q319" s="84" t="s">
        <v>516</v>
      </c>
      <c r="R319" s="84" t="s">
        <v>517</v>
      </c>
      <c r="S319" s="84" t="s">
        <v>518</v>
      </c>
      <c r="T319" s="84" t="s">
        <v>519</v>
      </c>
      <c r="U319" s="84" t="s">
        <v>520</v>
      </c>
      <c r="V319" s="84"/>
      <c r="W319" s="84"/>
      <c r="X319" s="84"/>
      <c r="Y319" s="84"/>
      <c r="Z319" s="84" t="s">
        <v>441</v>
      </c>
      <c r="AA319" s="84" t="s">
        <v>442</v>
      </c>
      <c r="AB319" s="84" t="s">
        <v>443</v>
      </c>
      <c r="AC319" s="84" t="s">
        <v>444</v>
      </c>
      <c r="AD319" s="84" t="s">
        <v>511</v>
      </c>
      <c r="AE319" s="84"/>
      <c r="AF319" s="84"/>
    </row>
    <row r="320" spans="1:32" x14ac:dyDescent="0.25">
      <c r="A320" s="84" t="s">
        <v>399</v>
      </c>
      <c r="B320" s="84" t="s">
        <v>505</v>
      </c>
      <c r="C320" s="84" t="s">
        <v>433</v>
      </c>
      <c r="D320" s="84"/>
      <c r="E320" s="84" t="s">
        <v>434</v>
      </c>
      <c r="F320" s="84"/>
      <c r="G320" s="89">
        <v>9985402</v>
      </c>
      <c r="H320" s="89">
        <v>1421115</v>
      </c>
      <c r="I320" s="84" t="s">
        <v>435</v>
      </c>
      <c r="J320" s="89">
        <v>1</v>
      </c>
      <c r="K320" s="89">
        <v>22</v>
      </c>
      <c r="L320" s="85">
        <v>500000</v>
      </c>
      <c r="M320" s="90" t="s">
        <v>506</v>
      </c>
      <c r="N320" s="90">
        <v>44537</v>
      </c>
      <c r="O320" s="90">
        <v>44571</v>
      </c>
      <c r="P320" s="90">
        <v>44571</v>
      </c>
      <c r="Q320" s="84" t="s">
        <v>521</v>
      </c>
      <c r="R320" s="84" t="s">
        <v>522</v>
      </c>
      <c r="S320" s="84" t="s">
        <v>523</v>
      </c>
      <c r="T320" s="84" t="s">
        <v>524</v>
      </c>
      <c r="U320" s="84" t="s">
        <v>509</v>
      </c>
      <c r="V320" s="84"/>
      <c r="W320" s="84"/>
      <c r="X320" s="84"/>
      <c r="Y320" s="84"/>
      <c r="Z320" s="84" t="s">
        <v>441</v>
      </c>
      <c r="AA320" s="84" t="s">
        <v>442</v>
      </c>
      <c r="AB320" s="84" t="s">
        <v>443</v>
      </c>
      <c r="AC320" s="84" t="s">
        <v>444</v>
      </c>
      <c r="AD320" s="84" t="s">
        <v>511</v>
      </c>
      <c r="AE320" s="84"/>
      <c r="AF320" s="84"/>
    </row>
    <row r="321" spans="1:32" x14ac:dyDescent="0.25">
      <c r="A321" s="84" t="s">
        <v>399</v>
      </c>
      <c r="B321" s="84" t="s">
        <v>505</v>
      </c>
      <c r="C321" s="84" t="s">
        <v>433</v>
      </c>
      <c r="D321" s="84"/>
      <c r="E321" s="84" t="s">
        <v>434</v>
      </c>
      <c r="F321" s="84"/>
      <c r="G321" s="89">
        <v>9985404</v>
      </c>
      <c r="H321" s="89">
        <v>1421117</v>
      </c>
      <c r="I321" s="84" t="s">
        <v>435</v>
      </c>
      <c r="J321" s="89">
        <v>1</v>
      </c>
      <c r="K321" s="89">
        <v>22</v>
      </c>
      <c r="L321" s="85">
        <v>65000</v>
      </c>
      <c r="M321" s="90" t="s">
        <v>525</v>
      </c>
      <c r="N321" s="90">
        <v>44538</v>
      </c>
      <c r="O321" s="90">
        <v>44571</v>
      </c>
      <c r="P321" s="90">
        <v>44571</v>
      </c>
      <c r="Q321" s="84" t="s">
        <v>526</v>
      </c>
      <c r="R321" s="84" t="s">
        <v>50</v>
      </c>
      <c r="S321" s="84" t="s">
        <v>527</v>
      </c>
      <c r="T321" s="84" t="s">
        <v>528</v>
      </c>
      <c r="U321" s="84" t="s">
        <v>529</v>
      </c>
      <c r="V321" s="84"/>
      <c r="W321" s="84"/>
      <c r="X321" s="84"/>
      <c r="Y321" s="84"/>
      <c r="Z321" s="84" t="s">
        <v>441</v>
      </c>
      <c r="AA321" s="84" t="s">
        <v>442</v>
      </c>
      <c r="AB321" s="84" t="s">
        <v>443</v>
      </c>
      <c r="AC321" s="84" t="s">
        <v>444</v>
      </c>
      <c r="AD321" s="84" t="s">
        <v>511</v>
      </c>
      <c r="AE321" s="84"/>
      <c r="AF321" s="84"/>
    </row>
    <row r="322" spans="1:32" x14ac:dyDescent="0.25">
      <c r="A322" s="84" t="s">
        <v>399</v>
      </c>
      <c r="B322" s="84" t="s">
        <v>505</v>
      </c>
      <c r="C322" s="84" t="s">
        <v>433</v>
      </c>
      <c r="D322" s="84"/>
      <c r="E322" s="84" t="s">
        <v>434</v>
      </c>
      <c r="F322" s="84"/>
      <c r="G322" s="89">
        <v>9988555</v>
      </c>
      <c r="H322" s="89">
        <v>1421990</v>
      </c>
      <c r="I322" s="84" t="s">
        <v>435</v>
      </c>
      <c r="J322" s="89">
        <v>1</v>
      </c>
      <c r="K322" s="89">
        <v>22</v>
      </c>
      <c r="L322" s="85">
        <v>280000</v>
      </c>
      <c r="M322" s="90" t="s">
        <v>530</v>
      </c>
      <c r="N322" s="90">
        <v>44571</v>
      </c>
      <c r="O322" s="90">
        <v>44575</v>
      </c>
      <c r="P322" s="90">
        <v>44575</v>
      </c>
      <c r="Q322" s="84" t="s">
        <v>531</v>
      </c>
      <c r="R322" s="84" t="s">
        <v>60</v>
      </c>
      <c r="S322" s="84" t="s">
        <v>532</v>
      </c>
      <c r="T322" s="84" t="s">
        <v>533</v>
      </c>
      <c r="U322" s="84" t="s">
        <v>534</v>
      </c>
      <c r="V322" s="84"/>
      <c r="W322" s="84"/>
      <c r="X322" s="84"/>
      <c r="Y322" s="84"/>
      <c r="Z322" s="84" t="s">
        <v>441</v>
      </c>
      <c r="AA322" s="84" t="s">
        <v>442</v>
      </c>
      <c r="AB322" s="84" t="s">
        <v>443</v>
      </c>
      <c r="AC322" s="84" t="s">
        <v>444</v>
      </c>
      <c r="AD322" s="84" t="s">
        <v>511</v>
      </c>
      <c r="AE322" s="84"/>
      <c r="AF322" s="84"/>
    </row>
    <row r="323" spans="1:32" x14ac:dyDescent="0.25">
      <c r="A323" s="84" t="s">
        <v>399</v>
      </c>
      <c r="B323" s="84" t="s">
        <v>505</v>
      </c>
      <c r="C323" s="84" t="s">
        <v>433</v>
      </c>
      <c r="D323" s="84"/>
      <c r="E323" s="84" t="s">
        <v>434</v>
      </c>
      <c r="F323" s="84"/>
      <c r="G323" s="89">
        <v>9991585</v>
      </c>
      <c r="H323" s="89">
        <v>1422843</v>
      </c>
      <c r="I323" s="84" t="s">
        <v>435</v>
      </c>
      <c r="J323" s="89">
        <v>1</v>
      </c>
      <c r="K323" s="89">
        <v>22</v>
      </c>
      <c r="L323" s="85">
        <v>5000</v>
      </c>
      <c r="M323" s="90" t="s">
        <v>535</v>
      </c>
      <c r="N323" s="90">
        <v>44533</v>
      </c>
      <c r="O323" s="90">
        <v>44582</v>
      </c>
      <c r="P323" s="90">
        <v>44582</v>
      </c>
      <c r="Q323" s="84" t="s">
        <v>536</v>
      </c>
      <c r="R323" s="84" t="s">
        <v>54</v>
      </c>
      <c r="S323" s="84" t="s">
        <v>537</v>
      </c>
      <c r="T323" s="84" t="s">
        <v>538</v>
      </c>
      <c r="U323" s="84" t="s">
        <v>539</v>
      </c>
      <c r="V323" s="84"/>
      <c r="W323" s="84"/>
      <c r="X323" s="84"/>
      <c r="Y323" s="84"/>
      <c r="Z323" s="84" t="s">
        <v>441</v>
      </c>
      <c r="AA323" s="84" t="s">
        <v>442</v>
      </c>
      <c r="AB323" s="84" t="s">
        <v>443</v>
      </c>
      <c r="AC323" s="84" t="s">
        <v>444</v>
      </c>
      <c r="AD323" s="84" t="s">
        <v>511</v>
      </c>
      <c r="AE323" s="84"/>
      <c r="AF323" s="84"/>
    </row>
    <row r="324" spans="1:32" x14ac:dyDescent="0.25">
      <c r="A324" s="84" t="s">
        <v>399</v>
      </c>
      <c r="B324" s="84" t="s">
        <v>505</v>
      </c>
      <c r="C324" s="84" t="s">
        <v>433</v>
      </c>
      <c r="D324" s="84"/>
      <c r="E324" s="84" t="s">
        <v>434</v>
      </c>
      <c r="F324" s="84"/>
      <c r="G324" s="89">
        <v>9991612</v>
      </c>
      <c r="H324" s="89">
        <v>1422870</v>
      </c>
      <c r="I324" s="84" t="s">
        <v>435</v>
      </c>
      <c r="J324" s="89">
        <v>1</v>
      </c>
      <c r="K324" s="89">
        <v>22</v>
      </c>
      <c r="L324" s="85">
        <v>60000</v>
      </c>
      <c r="M324" s="90" t="s">
        <v>540</v>
      </c>
      <c r="N324" s="90">
        <v>44581</v>
      </c>
      <c r="O324" s="90">
        <v>44582</v>
      </c>
      <c r="P324" s="90">
        <v>44582</v>
      </c>
      <c r="Q324" s="84" t="s">
        <v>541</v>
      </c>
      <c r="R324" s="84" t="s">
        <v>542</v>
      </c>
      <c r="S324" s="84" t="s">
        <v>543</v>
      </c>
      <c r="T324" s="84" t="s">
        <v>544</v>
      </c>
      <c r="U324" s="84" t="s">
        <v>545</v>
      </c>
      <c r="V324" s="84"/>
      <c r="W324" s="84"/>
      <c r="X324" s="84"/>
      <c r="Y324" s="84"/>
      <c r="Z324" s="84" t="s">
        <v>441</v>
      </c>
      <c r="AA324" s="84" t="s">
        <v>442</v>
      </c>
      <c r="AB324" s="84" t="s">
        <v>443</v>
      </c>
      <c r="AC324" s="84" t="s">
        <v>444</v>
      </c>
      <c r="AD324" s="84" t="s">
        <v>511</v>
      </c>
      <c r="AE324" s="84"/>
      <c r="AF324" s="84"/>
    </row>
    <row r="325" spans="1:32" x14ac:dyDescent="0.25">
      <c r="A325" s="84" t="s">
        <v>399</v>
      </c>
      <c r="B325" s="84" t="s">
        <v>505</v>
      </c>
      <c r="C325" s="84" t="s">
        <v>433</v>
      </c>
      <c r="D325" s="84"/>
      <c r="E325" s="84" t="s">
        <v>448</v>
      </c>
      <c r="F325" s="84"/>
      <c r="G325" s="89">
        <v>9992621</v>
      </c>
      <c r="H325" s="89">
        <v>18855817</v>
      </c>
      <c r="I325" s="84" t="s">
        <v>469</v>
      </c>
      <c r="J325" s="89">
        <v>1</v>
      </c>
      <c r="K325" s="89">
        <v>22</v>
      </c>
      <c r="L325" s="85">
        <v>-115000</v>
      </c>
      <c r="M325" s="90" t="s">
        <v>546</v>
      </c>
      <c r="N325" s="90">
        <v>44592</v>
      </c>
      <c r="O325" s="90">
        <v>44592</v>
      </c>
      <c r="P325" s="90">
        <v>44587</v>
      </c>
      <c r="Q325" s="84" t="s">
        <v>547</v>
      </c>
      <c r="R325" s="84" t="s">
        <v>548</v>
      </c>
      <c r="S325" s="84"/>
      <c r="T325" s="84">
        <v>0</v>
      </c>
      <c r="U325" s="84" t="s">
        <v>549</v>
      </c>
      <c r="V325" s="84"/>
      <c r="W325" s="84"/>
      <c r="X325" s="84" t="s">
        <v>489</v>
      </c>
      <c r="Y325" s="84"/>
      <c r="Z325" s="84" t="s">
        <v>441</v>
      </c>
      <c r="AA325" s="84" t="s">
        <v>442</v>
      </c>
      <c r="AB325" s="84" t="s">
        <v>510</v>
      </c>
      <c r="AC325" s="84" t="s">
        <v>444</v>
      </c>
      <c r="AD325" s="84" t="s">
        <v>511</v>
      </c>
      <c r="AE325" s="84"/>
      <c r="AF325" s="84"/>
    </row>
    <row r="326" spans="1:32" x14ac:dyDescent="0.25">
      <c r="A326" s="84" t="s">
        <v>399</v>
      </c>
      <c r="B326" s="84" t="s">
        <v>550</v>
      </c>
      <c r="C326" s="84" t="s">
        <v>433</v>
      </c>
      <c r="D326" s="84"/>
      <c r="E326" s="84" t="s">
        <v>434</v>
      </c>
      <c r="F326" s="84"/>
      <c r="G326" s="89">
        <v>9988540</v>
      </c>
      <c r="H326" s="89">
        <v>1421976</v>
      </c>
      <c r="I326" s="84" t="s">
        <v>435</v>
      </c>
      <c r="J326" s="89">
        <v>1</v>
      </c>
      <c r="K326" s="89">
        <v>22</v>
      </c>
      <c r="L326" s="85">
        <v>112500</v>
      </c>
      <c r="M326" s="90" t="s">
        <v>551</v>
      </c>
      <c r="N326" s="90">
        <v>44538</v>
      </c>
      <c r="O326" s="90">
        <v>44575</v>
      </c>
      <c r="P326" s="90">
        <v>44575</v>
      </c>
      <c r="Q326" s="84" t="s">
        <v>552</v>
      </c>
      <c r="R326" s="84" t="s">
        <v>553</v>
      </c>
      <c r="S326" s="84" t="s">
        <v>554</v>
      </c>
      <c r="T326" s="84" t="s">
        <v>555</v>
      </c>
      <c r="U326" s="84" t="s">
        <v>556</v>
      </c>
      <c r="V326" s="84"/>
      <c r="W326" s="84"/>
      <c r="X326" s="84"/>
      <c r="Y326" s="84"/>
      <c r="Z326" s="84" t="s">
        <v>441</v>
      </c>
      <c r="AA326" s="84" t="s">
        <v>442</v>
      </c>
      <c r="AB326" s="84" t="s">
        <v>443</v>
      </c>
      <c r="AC326" s="84" t="s">
        <v>444</v>
      </c>
      <c r="AD326" s="84" t="s">
        <v>557</v>
      </c>
      <c r="AE326" s="84"/>
      <c r="AF326" s="84"/>
    </row>
    <row r="327" spans="1:32" x14ac:dyDescent="0.25">
      <c r="A327" s="84" t="s">
        <v>399</v>
      </c>
      <c r="B327" s="84" t="s">
        <v>550</v>
      </c>
      <c r="C327" s="84" t="s">
        <v>433</v>
      </c>
      <c r="D327" s="84"/>
      <c r="E327" s="84" t="s">
        <v>434</v>
      </c>
      <c r="F327" s="84"/>
      <c r="G327" s="89">
        <v>9988549</v>
      </c>
      <c r="H327" s="89">
        <v>1421985</v>
      </c>
      <c r="I327" s="84" t="s">
        <v>435</v>
      </c>
      <c r="J327" s="89">
        <v>1</v>
      </c>
      <c r="K327" s="89">
        <v>22</v>
      </c>
      <c r="L327" s="85">
        <v>101250</v>
      </c>
      <c r="M327" s="90" t="s">
        <v>558</v>
      </c>
      <c r="N327" s="90">
        <v>44568</v>
      </c>
      <c r="O327" s="90">
        <v>44575</v>
      </c>
      <c r="P327" s="90">
        <v>44575</v>
      </c>
      <c r="Q327" s="84" t="s">
        <v>559</v>
      </c>
      <c r="R327" s="84" t="s">
        <v>90</v>
      </c>
      <c r="S327" s="84" t="s">
        <v>560</v>
      </c>
      <c r="T327" s="84" t="s">
        <v>561</v>
      </c>
      <c r="U327" s="84" t="s">
        <v>562</v>
      </c>
      <c r="V327" s="84"/>
      <c r="W327" s="84"/>
      <c r="X327" s="84"/>
      <c r="Y327" s="84"/>
      <c r="Z327" s="84" t="s">
        <v>441</v>
      </c>
      <c r="AA327" s="84" t="s">
        <v>442</v>
      </c>
      <c r="AB327" s="84" t="s">
        <v>443</v>
      </c>
      <c r="AC327" s="84" t="s">
        <v>444</v>
      </c>
      <c r="AD327" s="84" t="s">
        <v>557</v>
      </c>
      <c r="AE327" s="84"/>
      <c r="AF327" s="84"/>
    </row>
    <row r="328" spans="1:32" x14ac:dyDescent="0.25">
      <c r="A328" s="84" t="s">
        <v>399</v>
      </c>
      <c r="B328" s="84" t="s">
        <v>563</v>
      </c>
      <c r="C328" s="84" t="s">
        <v>433</v>
      </c>
      <c r="D328" s="84"/>
      <c r="E328" s="84" t="s">
        <v>434</v>
      </c>
      <c r="F328" s="84"/>
      <c r="G328" s="89">
        <v>9991440</v>
      </c>
      <c r="H328" s="89">
        <v>1422700</v>
      </c>
      <c r="I328" s="84" t="s">
        <v>435</v>
      </c>
      <c r="J328" s="89">
        <v>1</v>
      </c>
      <c r="K328" s="89">
        <v>22</v>
      </c>
      <c r="L328" s="85">
        <v>107440</v>
      </c>
      <c r="M328" s="90" t="s">
        <v>564</v>
      </c>
      <c r="N328" s="90">
        <v>44575</v>
      </c>
      <c r="O328" s="90">
        <v>44582</v>
      </c>
      <c r="P328" s="90">
        <v>44582</v>
      </c>
      <c r="Q328" s="84" t="s">
        <v>565</v>
      </c>
      <c r="R328" s="84" t="s">
        <v>101</v>
      </c>
      <c r="S328" s="84" t="s">
        <v>566</v>
      </c>
      <c r="T328" s="84" t="s">
        <v>567</v>
      </c>
      <c r="U328" s="84" t="s">
        <v>568</v>
      </c>
      <c r="V328" s="84"/>
      <c r="W328" s="84"/>
      <c r="X328" s="84"/>
      <c r="Y328" s="84"/>
      <c r="Z328" s="84" t="s">
        <v>441</v>
      </c>
      <c r="AA328" s="84" t="s">
        <v>442</v>
      </c>
      <c r="AB328" s="84" t="s">
        <v>443</v>
      </c>
      <c r="AC328" s="84" t="s">
        <v>444</v>
      </c>
      <c r="AD328" s="84" t="s">
        <v>569</v>
      </c>
      <c r="AE328" s="84"/>
      <c r="AF328" s="84"/>
    </row>
    <row r="329" spans="1:32" x14ac:dyDescent="0.25">
      <c r="A329" s="84" t="s">
        <v>399</v>
      </c>
      <c r="B329" s="84" t="s">
        <v>570</v>
      </c>
      <c r="C329" s="84" t="s">
        <v>433</v>
      </c>
      <c r="D329" s="84"/>
      <c r="E329" s="84" t="s">
        <v>448</v>
      </c>
      <c r="F329" s="84"/>
      <c r="G329" s="89">
        <v>9981332</v>
      </c>
      <c r="H329" s="89">
        <v>18850506</v>
      </c>
      <c r="I329" s="84" t="s">
        <v>469</v>
      </c>
      <c r="J329" s="89">
        <v>1</v>
      </c>
      <c r="K329" s="89">
        <v>22</v>
      </c>
      <c r="L329" s="85">
        <v>-80000</v>
      </c>
      <c r="M329" s="90" t="s">
        <v>571</v>
      </c>
      <c r="N329" s="90">
        <v>44592</v>
      </c>
      <c r="O329" s="90">
        <v>44592</v>
      </c>
      <c r="P329" s="90">
        <v>44557</v>
      </c>
      <c r="Q329" s="84" t="s">
        <v>572</v>
      </c>
      <c r="R329" s="84" t="s">
        <v>572</v>
      </c>
      <c r="S329" s="84"/>
      <c r="T329" s="84">
        <v>0</v>
      </c>
      <c r="U329" s="84" t="s">
        <v>573</v>
      </c>
      <c r="V329" s="84"/>
      <c r="W329" s="84"/>
      <c r="X329" s="84" t="s">
        <v>473</v>
      </c>
      <c r="Y329" s="84"/>
      <c r="Z329" s="84" t="s">
        <v>441</v>
      </c>
      <c r="AA329" s="84" t="s">
        <v>442</v>
      </c>
      <c r="AB329" s="84" t="s">
        <v>574</v>
      </c>
      <c r="AC329" s="84" t="s">
        <v>444</v>
      </c>
      <c r="AD329" s="84" t="s">
        <v>575</v>
      </c>
      <c r="AE329" s="84"/>
      <c r="AF329" s="84"/>
    </row>
    <row r="330" spans="1:32" x14ac:dyDescent="0.25">
      <c r="A330" s="84" t="s">
        <v>399</v>
      </c>
      <c r="B330" s="84" t="s">
        <v>570</v>
      </c>
      <c r="C330" s="84" t="s">
        <v>433</v>
      </c>
      <c r="D330" s="84"/>
      <c r="E330" s="84" t="s">
        <v>448</v>
      </c>
      <c r="F330" s="84"/>
      <c r="G330" s="89">
        <v>9983477</v>
      </c>
      <c r="H330" s="89">
        <v>18851598</v>
      </c>
      <c r="I330" s="84" t="s">
        <v>469</v>
      </c>
      <c r="J330" s="89">
        <v>1</v>
      </c>
      <c r="K330" s="89">
        <v>22</v>
      </c>
      <c r="L330" s="85">
        <v>3800</v>
      </c>
      <c r="M330" s="90" t="s">
        <v>576</v>
      </c>
      <c r="N330" s="90">
        <v>44592</v>
      </c>
      <c r="O330" s="90">
        <v>44592</v>
      </c>
      <c r="P330" s="90">
        <v>44565</v>
      </c>
      <c r="Q330" s="84" t="s">
        <v>577</v>
      </c>
      <c r="R330" s="84" t="s">
        <v>577</v>
      </c>
      <c r="S330" s="84"/>
      <c r="T330" s="84">
        <v>0</v>
      </c>
      <c r="U330" s="84" t="s">
        <v>578</v>
      </c>
      <c r="V330" s="84"/>
      <c r="W330" s="84"/>
      <c r="X330" s="84" t="s">
        <v>473</v>
      </c>
      <c r="Y330" s="84"/>
      <c r="Z330" s="84" t="s">
        <v>441</v>
      </c>
      <c r="AA330" s="84" t="s">
        <v>442</v>
      </c>
      <c r="AB330" s="84" t="s">
        <v>574</v>
      </c>
      <c r="AC330" s="84" t="s">
        <v>444</v>
      </c>
      <c r="AD330" s="84" t="s">
        <v>575</v>
      </c>
      <c r="AE330" s="84"/>
      <c r="AF330" s="84"/>
    </row>
    <row r="331" spans="1:32" x14ac:dyDescent="0.25">
      <c r="A331" s="84" t="s">
        <v>399</v>
      </c>
      <c r="B331" s="84" t="s">
        <v>579</v>
      </c>
      <c r="C331" s="84" t="s">
        <v>433</v>
      </c>
      <c r="D331" s="84"/>
      <c r="E331" s="84" t="s">
        <v>434</v>
      </c>
      <c r="F331" s="84"/>
      <c r="G331" s="89">
        <v>9992732</v>
      </c>
      <c r="H331" s="89">
        <v>1423150</v>
      </c>
      <c r="I331" s="84" t="s">
        <v>435</v>
      </c>
      <c r="J331" s="89">
        <v>1</v>
      </c>
      <c r="K331" s="89">
        <v>22</v>
      </c>
      <c r="L331" s="85">
        <v>515000</v>
      </c>
      <c r="M331" s="90" t="s">
        <v>580</v>
      </c>
      <c r="N331" s="90">
        <v>44271</v>
      </c>
      <c r="O331" s="90">
        <v>44587</v>
      </c>
      <c r="P331" s="90">
        <v>44587</v>
      </c>
      <c r="Q331" s="84" t="s">
        <v>581</v>
      </c>
      <c r="R331" s="84" t="s">
        <v>209</v>
      </c>
      <c r="S331" s="84" t="s">
        <v>582</v>
      </c>
      <c r="T331" s="84" t="s">
        <v>583</v>
      </c>
      <c r="U331" s="84" t="s">
        <v>584</v>
      </c>
      <c r="V331" s="84"/>
      <c r="W331" s="84"/>
      <c r="X331" s="84"/>
      <c r="Y331" s="84"/>
      <c r="Z331" s="84" t="s">
        <v>441</v>
      </c>
      <c r="AA331" s="84" t="s">
        <v>442</v>
      </c>
      <c r="AB331" s="84" t="s">
        <v>443</v>
      </c>
      <c r="AC331" s="84" t="s">
        <v>444</v>
      </c>
      <c r="AD331" s="84" t="s">
        <v>585</v>
      </c>
      <c r="AE331" s="84"/>
      <c r="AF331" s="84"/>
    </row>
    <row r="332" spans="1:32" x14ac:dyDescent="0.25">
      <c r="A332" s="84" t="s">
        <v>399</v>
      </c>
      <c r="B332" s="84" t="s">
        <v>586</v>
      </c>
      <c r="C332" s="84" t="s">
        <v>433</v>
      </c>
      <c r="D332" s="84"/>
      <c r="E332" s="84" t="s">
        <v>434</v>
      </c>
      <c r="F332" s="84"/>
      <c r="G332" s="89">
        <v>9986806</v>
      </c>
      <c r="H332" s="89">
        <v>1421446</v>
      </c>
      <c r="I332" s="84" t="s">
        <v>435</v>
      </c>
      <c r="J332" s="89">
        <v>1</v>
      </c>
      <c r="K332" s="89">
        <v>22</v>
      </c>
      <c r="L332" s="85">
        <v>191220</v>
      </c>
      <c r="M332" s="90" t="s">
        <v>587</v>
      </c>
      <c r="N332" s="90">
        <v>44531</v>
      </c>
      <c r="O332" s="90">
        <v>44573</v>
      </c>
      <c r="P332" s="90">
        <v>44573</v>
      </c>
      <c r="Q332" s="84" t="s">
        <v>588</v>
      </c>
      <c r="R332" s="84" t="s">
        <v>247</v>
      </c>
      <c r="S332" s="84" t="s">
        <v>589</v>
      </c>
      <c r="T332" s="84" t="s">
        <v>590</v>
      </c>
      <c r="U332" s="84" t="s">
        <v>591</v>
      </c>
      <c r="V332" s="84"/>
      <c r="W332" s="84"/>
      <c r="X332" s="84"/>
      <c r="Y332" s="84"/>
      <c r="Z332" s="84" t="s">
        <v>441</v>
      </c>
      <c r="AA332" s="84" t="s">
        <v>442</v>
      </c>
      <c r="AB332" s="84" t="s">
        <v>443</v>
      </c>
      <c r="AC332" s="84" t="s">
        <v>444</v>
      </c>
      <c r="AD332" s="84" t="s">
        <v>592</v>
      </c>
      <c r="AE332" s="84"/>
      <c r="AF332" s="84"/>
    </row>
    <row r="333" spans="1:32" x14ac:dyDescent="0.25">
      <c r="A333" s="84" t="s">
        <v>399</v>
      </c>
      <c r="B333" s="84" t="s">
        <v>593</v>
      </c>
      <c r="C333" s="84" t="s">
        <v>433</v>
      </c>
      <c r="D333" s="84"/>
      <c r="E333" s="84" t="s">
        <v>434</v>
      </c>
      <c r="F333" s="84"/>
      <c r="G333" s="89">
        <v>9986756</v>
      </c>
      <c r="H333" s="89">
        <v>1421397</v>
      </c>
      <c r="I333" s="84" t="s">
        <v>435</v>
      </c>
      <c r="J333" s="89">
        <v>1</v>
      </c>
      <c r="K333" s="89">
        <v>22</v>
      </c>
      <c r="L333" s="85">
        <v>54000</v>
      </c>
      <c r="M333" s="90" t="s">
        <v>594</v>
      </c>
      <c r="N333" s="90">
        <v>44525</v>
      </c>
      <c r="O333" s="90">
        <v>44573</v>
      </c>
      <c r="P333" s="90">
        <v>44573</v>
      </c>
      <c r="Q333" s="84" t="s">
        <v>595</v>
      </c>
      <c r="R333" s="84" t="s">
        <v>98</v>
      </c>
      <c r="S333" s="84" t="s">
        <v>596</v>
      </c>
      <c r="T333" s="84" t="s">
        <v>597</v>
      </c>
      <c r="U333" s="84" t="s">
        <v>598</v>
      </c>
      <c r="V333" s="84"/>
      <c r="W333" s="84"/>
      <c r="X333" s="84"/>
      <c r="Y333" s="84"/>
      <c r="Z333" s="84" t="s">
        <v>441</v>
      </c>
      <c r="AA333" s="84" t="s">
        <v>442</v>
      </c>
      <c r="AB333" s="84" t="s">
        <v>443</v>
      </c>
      <c r="AC333" s="84" t="s">
        <v>444</v>
      </c>
      <c r="AD333" s="84" t="s">
        <v>599</v>
      </c>
      <c r="AE333" s="84"/>
      <c r="AF333" s="84"/>
    </row>
    <row r="334" spans="1:32" x14ac:dyDescent="0.25">
      <c r="A334" s="84" t="s">
        <v>399</v>
      </c>
      <c r="B334" s="84" t="s">
        <v>593</v>
      </c>
      <c r="C334" s="84" t="s">
        <v>433</v>
      </c>
      <c r="D334" s="84"/>
      <c r="E334" s="84" t="s">
        <v>434</v>
      </c>
      <c r="F334" s="84"/>
      <c r="G334" s="89">
        <v>9991588</v>
      </c>
      <c r="H334" s="89">
        <v>1422846</v>
      </c>
      <c r="I334" s="84" t="s">
        <v>435</v>
      </c>
      <c r="J334" s="89">
        <v>1</v>
      </c>
      <c r="K334" s="89">
        <v>22</v>
      </c>
      <c r="L334" s="85">
        <v>100000</v>
      </c>
      <c r="M334" s="90" t="s">
        <v>600</v>
      </c>
      <c r="N334" s="90">
        <v>44581</v>
      </c>
      <c r="O334" s="90">
        <v>44582</v>
      </c>
      <c r="P334" s="90">
        <v>44582</v>
      </c>
      <c r="Q334" s="84" t="s">
        <v>601</v>
      </c>
      <c r="R334" s="84" t="s">
        <v>602</v>
      </c>
      <c r="S334" s="84" t="s">
        <v>603</v>
      </c>
      <c r="T334" s="84" t="s">
        <v>604</v>
      </c>
      <c r="U334" s="84" t="s">
        <v>605</v>
      </c>
      <c r="V334" s="84"/>
      <c r="W334" s="84"/>
      <c r="X334" s="84"/>
      <c r="Y334" s="84"/>
      <c r="Z334" s="84" t="s">
        <v>441</v>
      </c>
      <c r="AA334" s="84" t="s">
        <v>442</v>
      </c>
      <c r="AB334" s="84" t="s">
        <v>443</v>
      </c>
      <c r="AC334" s="84" t="s">
        <v>444</v>
      </c>
      <c r="AD334" s="84" t="s">
        <v>599</v>
      </c>
      <c r="AE334" s="84"/>
      <c r="AF334" s="84"/>
    </row>
    <row r="335" spans="1:32" x14ac:dyDescent="0.25">
      <c r="A335" s="84" t="s">
        <v>399</v>
      </c>
      <c r="B335" s="84" t="s">
        <v>593</v>
      </c>
      <c r="C335" s="84" t="s">
        <v>433</v>
      </c>
      <c r="D335" s="84"/>
      <c r="E335" s="84" t="s">
        <v>448</v>
      </c>
      <c r="F335" s="84"/>
      <c r="G335" s="89">
        <v>9982044</v>
      </c>
      <c r="H335" s="89">
        <v>18850634</v>
      </c>
      <c r="I335" s="84" t="s">
        <v>469</v>
      </c>
      <c r="J335" s="89">
        <v>1</v>
      </c>
      <c r="K335" s="89">
        <v>22</v>
      </c>
      <c r="L335" s="85">
        <v>-825000</v>
      </c>
      <c r="M335" s="90" t="s">
        <v>606</v>
      </c>
      <c r="N335" s="90">
        <v>44592</v>
      </c>
      <c r="O335" s="90">
        <v>44592</v>
      </c>
      <c r="P335" s="90">
        <v>44560</v>
      </c>
      <c r="Q335" s="84" t="s">
        <v>607</v>
      </c>
      <c r="R335" s="84" t="s">
        <v>608</v>
      </c>
      <c r="S335" s="84"/>
      <c r="T335" s="84">
        <v>0</v>
      </c>
      <c r="U335" s="84" t="s">
        <v>609</v>
      </c>
      <c r="V335" s="84"/>
      <c r="W335" s="84"/>
      <c r="X335" s="84" t="s">
        <v>473</v>
      </c>
      <c r="Y335" s="84"/>
      <c r="Z335" s="84" t="s">
        <v>441</v>
      </c>
      <c r="AA335" s="84" t="s">
        <v>442</v>
      </c>
      <c r="AB335" s="84" t="s">
        <v>610</v>
      </c>
      <c r="AC335" s="84" t="s">
        <v>444</v>
      </c>
      <c r="AD335" s="84" t="s">
        <v>599</v>
      </c>
      <c r="AE335" s="84"/>
      <c r="AF335" s="84"/>
    </row>
    <row r="336" spans="1:32" x14ac:dyDescent="0.25">
      <c r="A336" s="84" t="s">
        <v>399</v>
      </c>
      <c r="B336" s="84" t="s">
        <v>593</v>
      </c>
      <c r="C336" s="84" t="s">
        <v>433</v>
      </c>
      <c r="D336" s="84"/>
      <c r="E336" s="84" t="s">
        <v>448</v>
      </c>
      <c r="F336" s="84"/>
      <c r="G336" s="89">
        <v>9982048</v>
      </c>
      <c r="H336" s="89">
        <v>18850635</v>
      </c>
      <c r="I336" s="84" t="s">
        <v>469</v>
      </c>
      <c r="J336" s="89">
        <v>1</v>
      </c>
      <c r="K336" s="89">
        <v>22</v>
      </c>
      <c r="L336" s="85">
        <v>-100000</v>
      </c>
      <c r="M336" s="90" t="s">
        <v>600</v>
      </c>
      <c r="N336" s="90">
        <v>44592</v>
      </c>
      <c r="O336" s="90">
        <v>44592</v>
      </c>
      <c r="P336" s="90">
        <v>44560</v>
      </c>
      <c r="Q336" s="84" t="s">
        <v>611</v>
      </c>
      <c r="R336" s="84" t="s">
        <v>611</v>
      </c>
      <c r="S336" s="84"/>
      <c r="T336" s="84">
        <v>0</v>
      </c>
      <c r="U336" s="84" t="s">
        <v>605</v>
      </c>
      <c r="V336" s="84"/>
      <c r="W336" s="84"/>
      <c r="X336" s="84" t="s">
        <v>473</v>
      </c>
      <c r="Y336" s="84"/>
      <c r="Z336" s="84" t="s">
        <v>441</v>
      </c>
      <c r="AA336" s="84" t="s">
        <v>442</v>
      </c>
      <c r="AB336" s="84" t="s">
        <v>610</v>
      </c>
      <c r="AC336" s="84" t="s">
        <v>444</v>
      </c>
      <c r="AD336" s="84" t="s">
        <v>599</v>
      </c>
      <c r="AE336" s="84"/>
      <c r="AF336" s="84"/>
    </row>
    <row r="337" spans="1:32" x14ac:dyDescent="0.25">
      <c r="A337" s="84" t="s">
        <v>399</v>
      </c>
      <c r="B337" s="84" t="s">
        <v>593</v>
      </c>
      <c r="C337" s="84" t="s">
        <v>433</v>
      </c>
      <c r="D337" s="84"/>
      <c r="E337" s="84" t="s">
        <v>448</v>
      </c>
      <c r="F337" s="84"/>
      <c r="G337" s="89">
        <v>9982186</v>
      </c>
      <c r="H337" s="89">
        <v>18850688</v>
      </c>
      <c r="I337" s="84" t="s">
        <v>469</v>
      </c>
      <c r="J337" s="89">
        <v>1</v>
      </c>
      <c r="K337" s="89">
        <v>22</v>
      </c>
      <c r="L337" s="85">
        <v>-857828</v>
      </c>
      <c r="M337" s="90" t="s">
        <v>612</v>
      </c>
      <c r="N337" s="90">
        <v>44592</v>
      </c>
      <c r="O337" s="90">
        <v>44592</v>
      </c>
      <c r="P337" s="90">
        <v>44560</v>
      </c>
      <c r="Q337" s="84" t="s">
        <v>613</v>
      </c>
      <c r="R337" s="84" t="s">
        <v>613</v>
      </c>
      <c r="S337" s="84"/>
      <c r="T337" s="84">
        <v>0</v>
      </c>
      <c r="U337" s="84" t="s">
        <v>614</v>
      </c>
      <c r="V337" s="84"/>
      <c r="W337" s="84"/>
      <c r="X337" s="84" t="s">
        <v>473</v>
      </c>
      <c r="Y337" s="84"/>
      <c r="Z337" s="84" t="s">
        <v>441</v>
      </c>
      <c r="AA337" s="84" t="s">
        <v>442</v>
      </c>
      <c r="AB337" s="84" t="s">
        <v>610</v>
      </c>
      <c r="AC337" s="84" t="s">
        <v>444</v>
      </c>
      <c r="AD337" s="84" t="s">
        <v>599</v>
      </c>
      <c r="AE337" s="84"/>
      <c r="AF337" s="84"/>
    </row>
    <row r="338" spans="1:32" x14ac:dyDescent="0.25">
      <c r="A338" s="84" t="s">
        <v>399</v>
      </c>
      <c r="B338" s="84" t="s">
        <v>593</v>
      </c>
      <c r="C338" s="84" t="s">
        <v>433</v>
      </c>
      <c r="D338" s="84"/>
      <c r="E338" s="84" t="s">
        <v>448</v>
      </c>
      <c r="F338" s="84"/>
      <c r="G338" s="89">
        <v>9982187</v>
      </c>
      <c r="H338" s="89">
        <v>18850689</v>
      </c>
      <c r="I338" s="84" t="s">
        <v>469</v>
      </c>
      <c r="J338" s="89">
        <v>1</v>
      </c>
      <c r="K338" s="89">
        <v>22</v>
      </c>
      <c r="L338" s="85">
        <v>-50000</v>
      </c>
      <c r="M338" s="90" t="s">
        <v>615</v>
      </c>
      <c r="N338" s="90">
        <v>44592</v>
      </c>
      <c r="O338" s="90">
        <v>44592</v>
      </c>
      <c r="P338" s="90">
        <v>44560</v>
      </c>
      <c r="Q338" s="84" t="s">
        <v>616</v>
      </c>
      <c r="R338" s="84" t="s">
        <v>616</v>
      </c>
      <c r="S338" s="84"/>
      <c r="T338" s="84">
        <v>0</v>
      </c>
      <c r="U338" s="84" t="s">
        <v>617</v>
      </c>
      <c r="V338" s="84"/>
      <c r="W338" s="84"/>
      <c r="X338" s="84" t="s">
        <v>473</v>
      </c>
      <c r="Y338" s="84"/>
      <c r="Z338" s="84" t="s">
        <v>441</v>
      </c>
      <c r="AA338" s="84" t="s">
        <v>442</v>
      </c>
      <c r="AB338" s="84" t="s">
        <v>610</v>
      </c>
      <c r="AC338" s="84" t="s">
        <v>444</v>
      </c>
      <c r="AD338" s="84" t="s">
        <v>599</v>
      </c>
      <c r="AE338" s="84"/>
      <c r="AF338" s="84"/>
    </row>
    <row r="339" spans="1:32" x14ac:dyDescent="0.25">
      <c r="A339" s="84" t="s">
        <v>399</v>
      </c>
      <c r="B339" s="84" t="s">
        <v>593</v>
      </c>
      <c r="C339" s="84" t="s">
        <v>433</v>
      </c>
      <c r="D339" s="84"/>
      <c r="E339" s="84" t="s">
        <v>448</v>
      </c>
      <c r="F339" s="84"/>
      <c r="G339" s="89">
        <v>9993730</v>
      </c>
      <c r="H339" s="89">
        <v>18894117</v>
      </c>
      <c r="I339" s="84" t="s">
        <v>469</v>
      </c>
      <c r="J339" s="89">
        <v>1</v>
      </c>
      <c r="K339" s="89">
        <v>22</v>
      </c>
      <c r="L339" s="85">
        <v>-40000</v>
      </c>
      <c r="M339" s="90" t="s">
        <v>618</v>
      </c>
      <c r="N339" s="90">
        <v>44592</v>
      </c>
      <c r="O339" s="90">
        <v>44592</v>
      </c>
      <c r="P339" s="90">
        <v>44589</v>
      </c>
      <c r="Q339" s="84" t="s">
        <v>619</v>
      </c>
      <c r="R339" s="84" t="s">
        <v>620</v>
      </c>
      <c r="S339" s="84"/>
      <c r="T339" s="84">
        <v>0</v>
      </c>
      <c r="U339" s="84" t="s">
        <v>621</v>
      </c>
      <c r="V339" s="84"/>
      <c r="W339" s="84"/>
      <c r="X339" s="84" t="s">
        <v>473</v>
      </c>
      <c r="Y339" s="84"/>
      <c r="Z339" s="84" t="s">
        <v>441</v>
      </c>
      <c r="AA339" s="84" t="s">
        <v>442</v>
      </c>
      <c r="AB339" s="84" t="s">
        <v>610</v>
      </c>
      <c r="AC339" s="84" t="s">
        <v>444</v>
      </c>
      <c r="AD339" s="84" t="s">
        <v>599</v>
      </c>
      <c r="AE339" s="84"/>
      <c r="AF339" s="84"/>
    </row>
    <row r="340" spans="1:32" x14ac:dyDescent="0.25">
      <c r="A340" s="84" t="s">
        <v>400</v>
      </c>
      <c r="B340" s="84" t="s">
        <v>622</v>
      </c>
      <c r="C340" s="84" t="s">
        <v>433</v>
      </c>
      <c r="D340" s="84"/>
      <c r="E340" s="84" t="s">
        <v>448</v>
      </c>
      <c r="F340" s="84" t="s">
        <v>434</v>
      </c>
      <c r="G340" s="89">
        <v>9979469</v>
      </c>
      <c r="H340" s="89">
        <v>18850334</v>
      </c>
      <c r="I340" s="84" t="s">
        <v>469</v>
      </c>
      <c r="J340" s="89">
        <v>1</v>
      </c>
      <c r="K340" s="89">
        <v>22</v>
      </c>
      <c r="L340" s="85">
        <v>-10000</v>
      </c>
      <c r="M340" s="90"/>
      <c r="N340" s="90">
        <v>44562</v>
      </c>
      <c r="O340" s="90">
        <v>44562</v>
      </c>
      <c r="P340" s="90">
        <v>44551</v>
      </c>
      <c r="Q340" s="84" t="s">
        <v>623</v>
      </c>
      <c r="R340" s="84" t="s">
        <v>623</v>
      </c>
      <c r="S340" s="84"/>
      <c r="T340" s="84">
        <v>0</v>
      </c>
      <c r="U340" s="84" t="s">
        <v>624</v>
      </c>
      <c r="V340" s="84"/>
      <c r="W340" s="84"/>
      <c r="X340" s="84"/>
      <c r="Y340" s="84"/>
      <c r="Z340" s="84" t="s">
        <v>441</v>
      </c>
      <c r="AA340" s="84" t="s">
        <v>442</v>
      </c>
      <c r="AB340" s="84" t="s">
        <v>625</v>
      </c>
      <c r="AC340" s="84" t="s">
        <v>626</v>
      </c>
      <c r="AD340" s="84" t="s">
        <v>627</v>
      </c>
      <c r="AE340" s="84"/>
      <c r="AF340" s="84"/>
    </row>
    <row r="341" spans="1:32" x14ac:dyDescent="0.25">
      <c r="A341" s="84" t="s">
        <v>400</v>
      </c>
      <c r="B341" s="84" t="s">
        <v>622</v>
      </c>
      <c r="C341" s="84" t="s">
        <v>433</v>
      </c>
      <c r="D341" s="84"/>
      <c r="E341" s="84" t="s">
        <v>448</v>
      </c>
      <c r="F341" s="84" t="s">
        <v>434</v>
      </c>
      <c r="G341" s="89">
        <v>9979469</v>
      </c>
      <c r="H341" s="89">
        <v>18850334</v>
      </c>
      <c r="I341" s="84" t="s">
        <v>469</v>
      </c>
      <c r="J341" s="89">
        <v>1</v>
      </c>
      <c r="K341" s="89">
        <v>22</v>
      </c>
      <c r="L341" s="85">
        <v>10000</v>
      </c>
      <c r="M341" s="90"/>
      <c r="N341" s="90">
        <v>44562</v>
      </c>
      <c r="O341" s="90">
        <v>44562</v>
      </c>
      <c r="P341" s="90">
        <v>44551</v>
      </c>
      <c r="Q341" s="84" t="s">
        <v>623</v>
      </c>
      <c r="R341" s="84" t="s">
        <v>623</v>
      </c>
      <c r="S341" s="84"/>
      <c r="T341" s="84">
        <v>0</v>
      </c>
      <c r="U341" s="84" t="s">
        <v>624</v>
      </c>
      <c r="V341" s="84"/>
      <c r="W341" s="84"/>
      <c r="X341" s="84"/>
      <c r="Y341" s="84"/>
      <c r="Z341" s="84" t="s">
        <v>441</v>
      </c>
      <c r="AA341" s="84" t="s">
        <v>442</v>
      </c>
      <c r="AB341" s="84" t="s">
        <v>625</v>
      </c>
      <c r="AC341" s="84" t="s">
        <v>626</v>
      </c>
      <c r="AD341" s="84" t="s">
        <v>627</v>
      </c>
      <c r="AE341" s="84"/>
      <c r="AF341" s="84"/>
    </row>
    <row r="342" spans="1:32" x14ac:dyDescent="0.25">
      <c r="A342" s="84" t="s">
        <v>400</v>
      </c>
      <c r="B342" s="84" t="s">
        <v>622</v>
      </c>
      <c r="C342" s="84" t="s">
        <v>433</v>
      </c>
      <c r="D342" s="84"/>
      <c r="E342" s="84" t="s">
        <v>448</v>
      </c>
      <c r="F342" s="84"/>
      <c r="G342" s="89">
        <v>9988586</v>
      </c>
      <c r="H342" s="89">
        <v>18852953</v>
      </c>
      <c r="I342" s="84" t="s">
        <v>469</v>
      </c>
      <c r="J342" s="89">
        <v>1</v>
      </c>
      <c r="K342" s="89">
        <v>22</v>
      </c>
      <c r="L342" s="85">
        <v>-50000</v>
      </c>
      <c r="M342" s="90" t="s">
        <v>628</v>
      </c>
      <c r="N342" s="90">
        <v>44562</v>
      </c>
      <c r="O342" s="90">
        <v>44562</v>
      </c>
      <c r="P342" s="90">
        <v>44575</v>
      </c>
      <c r="Q342" s="84" t="s">
        <v>623</v>
      </c>
      <c r="R342" s="84" t="s">
        <v>623</v>
      </c>
      <c r="S342" s="84"/>
      <c r="T342" s="84">
        <v>0</v>
      </c>
      <c r="U342" s="84" t="s">
        <v>624</v>
      </c>
      <c r="V342" s="84"/>
      <c r="W342" s="84"/>
      <c r="X342" s="84"/>
      <c r="Y342" s="84"/>
      <c r="Z342" s="84" t="s">
        <v>441</v>
      </c>
      <c r="AA342" s="84" t="s">
        <v>442</v>
      </c>
      <c r="AB342" s="84" t="s">
        <v>629</v>
      </c>
      <c r="AC342" s="84" t="s">
        <v>626</v>
      </c>
      <c r="AD342" s="84" t="s">
        <v>627</v>
      </c>
      <c r="AE342" s="84"/>
      <c r="AF342" s="84"/>
    </row>
    <row r="343" spans="1:32" x14ac:dyDescent="0.25">
      <c r="A343" s="84" t="s">
        <v>400</v>
      </c>
      <c r="B343" s="84" t="s">
        <v>630</v>
      </c>
      <c r="C343" s="84" t="s">
        <v>433</v>
      </c>
      <c r="D343" s="84"/>
      <c r="E343" s="84" t="s">
        <v>448</v>
      </c>
      <c r="F343" s="84"/>
      <c r="G343" s="89">
        <v>9985499</v>
      </c>
      <c r="H343" s="89">
        <v>18852104</v>
      </c>
      <c r="I343" s="84" t="s">
        <v>469</v>
      </c>
      <c r="J343" s="89">
        <v>1</v>
      </c>
      <c r="K343" s="89">
        <v>22</v>
      </c>
      <c r="L343" s="85">
        <v>-40000</v>
      </c>
      <c r="M343" s="90" t="s">
        <v>631</v>
      </c>
      <c r="N343" s="90">
        <v>44592</v>
      </c>
      <c r="O343" s="90">
        <v>44592</v>
      </c>
      <c r="P343" s="90">
        <v>44571</v>
      </c>
      <c r="Q343" s="84" t="s">
        <v>632</v>
      </c>
      <c r="R343" s="84" t="s">
        <v>632</v>
      </c>
      <c r="S343" s="84"/>
      <c r="T343" s="84">
        <v>0</v>
      </c>
      <c r="U343" s="84" t="s">
        <v>633</v>
      </c>
      <c r="V343" s="84"/>
      <c r="W343" s="84"/>
      <c r="X343" s="84" t="s">
        <v>473</v>
      </c>
      <c r="Y343" s="84"/>
      <c r="Z343" s="84" t="s">
        <v>441</v>
      </c>
      <c r="AA343" s="84" t="s">
        <v>442</v>
      </c>
      <c r="AB343" s="84" t="s">
        <v>574</v>
      </c>
      <c r="AC343" s="84" t="s">
        <v>444</v>
      </c>
      <c r="AD343" s="84" t="s">
        <v>634</v>
      </c>
      <c r="AE343" s="84"/>
      <c r="AF343" s="84"/>
    </row>
    <row r="344" spans="1:32" x14ac:dyDescent="0.25">
      <c r="A344" s="84" t="s">
        <v>400</v>
      </c>
      <c r="B344" s="84" t="s">
        <v>630</v>
      </c>
      <c r="C344" s="84" t="s">
        <v>433</v>
      </c>
      <c r="D344" s="84"/>
      <c r="E344" s="84" t="s">
        <v>448</v>
      </c>
      <c r="F344" s="84"/>
      <c r="G344" s="89">
        <v>9985510</v>
      </c>
      <c r="H344" s="89">
        <v>18852105</v>
      </c>
      <c r="I344" s="84" t="s">
        <v>469</v>
      </c>
      <c r="J344" s="89">
        <v>1</v>
      </c>
      <c r="K344" s="89">
        <v>22</v>
      </c>
      <c r="L344" s="85">
        <v>-478940.28</v>
      </c>
      <c r="M344" s="90" t="s">
        <v>635</v>
      </c>
      <c r="N344" s="90">
        <v>44592</v>
      </c>
      <c r="O344" s="90">
        <v>44592</v>
      </c>
      <c r="P344" s="90">
        <v>44571</v>
      </c>
      <c r="Q344" s="84" t="s">
        <v>636</v>
      </c>
      <c r="R344" s="84" t="s">
        <v>636</v>
      </c>
      <c r="S344" s="84"/>
      <c r="T344" s="84">
        <v>0</v>
      </c>
      <c r="U344" s="84" t="s">
        <v>637</v>
      </c>
      <c r="V344" s="84"/>
      <c r="W344" s="84"/>
      <c r="X344" s="84" t="s">
        <v>473</v>
      </c>
      <c r="Y344" s="84"/>
      <c r="Z344" s="84" t="s">
        <v>441</v>
      </c>
      <c r="AA344" s="84" t="s">
        <v>442</v>
      </c>
      <c r="AB344" s="84" t="s">
        <v>574</v>
      </c>
      <c r="AC344" s="84" t="s">
        <v>444</v>
      </c>
      <c r="AD344" s="84" t="s">
        <v>634</v>
      </c>
      <c r="AE344" s="84"/>
      <c r="AF344" s="84"/>
    </row>
    <row r="345" spans="1:32" x14ac:dyDescent="0.25">
      <c r="A345" s="84" t="s">
        <v>400</v>
      </c>
      <c r="B345" s="84" t="s">
        <v>630</v>
      </c>
      <c r="C345" s="84" t="s">
        <v>433</v>
      </c>
      <c r="D345" s="84"/>
      <c r="E345" s="84" t="s">
        <v>448</v>
      </c>
      <c r="F345" s="84"/>
      <c r="G345" s="89">
        <v>9988812</v>
      </c>
      <c r="H345" s="89">
        <v>18853242</v>
      </c>
      <c r="I345" s="84" t="s">
        <v>469</v>
      </c>
      <c r="J345" s="89">
        <v>1</v>
      </c>
      <c r="K345" s="89">
        <v>22</v>
      </c>
      <c r="L345" s="85">
        <v>-700000</v>
      </c>
      <c r="M345" s="90" t="s">
        <v>638</v>
      </c>
      <c r="N345" s="90">
        <v>44592</v>
      </c>
      <c r="O345" s="90">
        <v>44592</v>
      </c>
      <c r="P345" s="90">
        <v>44578</v>
      </c>
      <c r="Q345" s="84" t="s">
        <v>639</v>
      </c>
      <c r="R345" s="84" t="s">
        <v>639</v>
      </c>
      <c r="S345" s="84"/>
      <c r="T345" s="84">
        <v>0</v>
      </c>
      <c r="U345" s="84" t="s">
        <v>640</v>
      </c>
      <c r="V345" s="84"/>
      <c r="W345" s="84"/>
      <c r="X345" s="84" t="s">
        <v>473</v>
      </c>
      <c r="Y345" s="84"/>
      <c r="Z345" s="84" t="s">
        <v>441</v>
      </c>
      <c r="AA345" s="84" t="s">
        <v>442</v>
      </c>
      <c r="AB345" s="84" t="s">
        <v>574</v>
      </c>
      <c r="AC345" s="84" t="s">
        <v>444</v>
      </c>
      <c r="AD345" s="84" t="s">
        <v>634</v>
      </c>
      <c r="AE345" s="84"/>
      <c r="AF345" s="84"/>
    </row>
    <row r="346" spans="1:32" x14ac:dyDescent="0.25">
      <c r="A346" s="84" t="s">
        <v>400</v>
      </c>
      <c r="B346" s="84" t="s">
        <v>641</v>
      </c>
      <c r="C346" s="84" t="s">
        <v>433</v>
      </c>
      <c r="D346" s="84"/>
      <c r="E346" s="84" t="s">
        <v>448</v>
      </c>
      <c r="F346" s="84"/>
      <c r="G346" s="89">
        <v>9970701</v>
      </c>
      <c r="H346" s="89">
        <v>18848610</v>
      </c>
      <c r="I346" s="84" t="s">
        <v>469</v>
      </c>
      <c r="J346" s="89">
        <v>1</v>
      </c>
      <c r="K346" s="89">
        <v>22</v>
      </c>
      <c r="L346" s="85">
        <v>-511992</v>
      </c>
      <c r="M346" s="90" t="s">
        <v>642</v>
      </c>
      <c r="N346" s="90">
        <v>44562</v>
      </c>
      <c r="O346" s="90">
        <v>44562</v>
      </c>
      <c r="P346" s="90">
        <v>44536</v>
      </c>
      <c r="Q346" s="84" t="s">
        <v>643</v>
      </c>
      <c r="R346" s="84" t="s">
        <v>643</v>
      </c>
      <c r="S346" s="84"/>
      <c r="T346" s="84">
        <v>0</v>
      </c>
      <c r="U346" s="84" t="s">
        <v>644</v>
      </c>
      <c r="V346" s="84"/>
      <c r="W346" s="84"/>
      <c r="X346" s="84" t="s">
        <v>489</v>
      </c>
      <c r="Y346" s="84"/>
      <c r="Z346" s="84" t="s">
        <v>441</v>
      </c>
      <c r="AA346" s="84" t="s">
        <v>442</v>
      </c>
      <c r="AB346" s="84" t="s">
        <v>645</v>
      </c>
      <c r="AC346" s="84" t="s">
        <v>626</v>
      </c>
      <c r="AD346" s="84" t="s">
        <v>646</v>
      </c>
      <c r="AE346" s="84"/>
      <c r="AF346" s="84"/>
    </row>
    <row r="347" spans="1:32" x14ac:dyDescent="0.25">
      <c r="A347" s="84" t="s">
        <v>400</v>
      </c>
      <c r="B347" s="84" t="s">
        <v>641</v>
      </c>
      <c r="C347" s="84" t="s">
        <v>433</v>
      </c>
      <c r="D347" s="84"/>
      <c r="E347" s="84" t="s">
        <v>448</v>
      </c>
      <c r="F347" s="84"/>
      <c r="G347" s="89">
        <v>9970720</v>
      </c>
      <c r="H347" s="89">
        <v>18848684</v>
      </c>
      <c r="I347" s="84" t="s">
        <v>469</v>
      </c>
      <c r="J347" s="89">
        <v>1</v>
      </c>
      <c r="K347" s="89">
        <v>22</v>
      </c>
      <c r="L347" s="85">
        <v>-244700</v>
      </c>
      <c r="M347" s="90" t="s">
        <v>647</v>
      </c>
      <c r="N347" s="90">
        <v>44562</v>
      </c>
      <c r="O347" s="90">
        <v>44562</v>
      </c>
      <c r="P347" s="90">
        <v>44536</v>
      </c>
      <c r="Q347" s="84" t="s">
        <v>648</v>
      </c>
      <c r="R347" s="84" t="s">
        <v>648</v>
      </c>
      <c r="S347" s="84"/>
      <c r="T347" s="84">
        <v>0</v>
      </c>
      <c r="U347" s="84" t="s">
        <v>649</v>
      </c>
      <c r="V347" s="84"/>
      <c r="W347" s="84"/>
      <c r="X347" s="84" t="s">
        <v>489</v>
      </c>
      <c r="Y347" s="84"/>
      <c r="Z347" s="84" t="s">
        <v>441</v>
      </c>
      <c r="AA347" s="84" t="s">
        <v>442</v>
      </c>
      <c r="AB347" s="84" t="s">
        <v>645</v>
      </c>
      <c r="AC347" s="84" t="s">
        <v>626</v>
      </c>
      <c r="AD347" s="84" t="s">
        <v>646</v>
      </c>
      <c r="AE347" s="84"/>
      <c r="AF347" s="84"/>
    </row>
    <row r="348" spans="1:32" x14ac:dyDescent="0.25">
      <c r="A348" s="84" t="s">
        <v>400</v>
      </c>
      <c r="B348" s="84" t="s">
        <v>641</v>
      </c>
      <c r="C348" s="84" t="s">
        <v>433</v>
      </c>
      <c r="D348" s="84"/>
      <c r="E348" s="84" t="s">
        <v>448</v>
      </c>
      <c r="F348" s="84"/>
      <c r="G348" s="89">
        <v>9986658</v>
      </c>
      <c r="H348" s="89">
        <v>18852499</v>
      </c>
      <c r="I348" s="84" t="s">
        <v>469</v>
      </c>
      <c r="J348" s="89">
        <v>1</v>
      </c>
      <c r="K348" s="89">
        <v>22</v>
      </c>
      <c r="L348" s="85">
        <v>-25000</v>
      </c>
      <c r="M348" s="90" t="s">
        <v>650</v>
      </c>
      <c r="N348" s="90">
        <v>44562</v>
      </c>
      <c r="O348" s="90">
        <v>44562</v>
      </c>
      <c r="P348" s="90">
        <v>44573</v>
      </c>
      <c r="Q348" s="84" t="s">
        <v>651</v>
      </c>
      <c r="R348" s="84" t="s">
        <v>651</v>
      </c>
      <c r="S348" s="84"/>
      <c r="T348" s="84">
        <v>0</v>
      </c>
      <c r="U348" s="84" t="s">
        <v>652</v>
      </c>
      <c r="V348" s="84"/>
      <c r="W348" s="84"/>
      <c r="X348" s="84" t="s">
        <v>489</v>
      </c>
      <c r="Y348" s="84"/>
      <c r="Z348" s="84" t="s">
        <v>441</v>
      </c>
      <c r="AA348" s="84" t="s">
        <v>442</v>
      </c>
      <c r="AB348" s="84" t="s">
        <v>645</v>
      </c>
      <c r="AC348" s="84" t="s">
        <v>626</v>
      </c>
      <c r="AD348" s="84" t="s">
        <v>646</v>
      </c>
      <c r="AE348" s="84"/>
      <c r="AF348" s="84"/>
    </row>
    <row r="349" spans="1:32" x14ac:dyDescent="0.25">
      <c r="A349" s="84" t="s">
        <v>400</v>
      </c>
      <c r="B349" s="84" t="s">
        <v>641</v>
      </c>
      <c r="C349" s="84" t="s">
        <v>433</v>
      </c>
      <c r="D349" s="84"/>
      <c r="E349" s="84" t="s">
        <v>448</v>
      </c>
      <c r="F349" s="84"/>
      <c r="G349" s="89">
        <v>9992179</v>
      </c>
      <c r="H349" s="89">
        <v>18855687</v>
      </c>
      <c r="I349" s="84" t="s">
        <v>469</v>
      </c>
      <c r="J349" s="89">
        <v>1</v>
      </c>
      <c r="K349" s="89">
        <v>22</v>
      </c>
      <c r="L349" s="85">
        <v>-54095</v>
      </c>
      <c r="M349" s="90" t="s">
        <v>653</v>
      </c>
      <c r="N349" s="90">
        <v>44592</v>
      </c>
      <c r="O349" s="90">
        <v>44592</v>
      </c>
      <c r="P349" s="90">
        <v>44585</v>
      </c>
      <c r="Q349" s="84" t="s">
        <v>654</v>
      </c>
      <c r="R349" s="84" t="s">
        <v>655</v>
      </c>
      <c r="S349" s="84"/>
      <c r="T349" s="84">
        <v>0</v>
      </c>
      <c r="U349" s="84" t="s">
        <v>656</v>
      </c>
      <c r="V349" s="84"/>
      <c r="W349" s="84"/>
      <c r="X349" s="84" t="s">
        <v>489</v>
      </c>
      <c r="Y349" s="84"/>
      <c r="Z349" s="84" t="s">
        <v>441</v>
      </c>
      <c r="AA349" s="84" t="s">
        <v>442</v>
      </c>
      <c r="AB349" s="84" t="s">
        <v>645</v>
      </c>
      <c r="AC349" s="84" t="s">
        <v>626</v>
      </c>
      <c r="AD349" s="84" t="s">
        <v>646</v>
      </c>
      <c r="AE349" s="84"/>
      <c r="AF349" s="84"/>
    </row>
    <row r="350" spans="1:32" x14ac:dyDescent="0.25">
      <c r="A350" s="84" t="s">
        <v>400</v>
      </c>
      <c r="B350" s="84" t="s">
        <v>641</v>
      </c>
      <c r="C350" s="84" t="s">
        <v>433</v>
      </c>
      <c r="D350" s="84"/>
      <c r="E350" s="84" t="s">
        <v>448</v>
      </c>
      <c r="F350" s="84"/>
      <c r="G350" s="89">
        <v>9992179</v>
      </c>
      <c r="H350" s="89">
        <v>18855687</v>
      </c>
      <c r="I350" s="84" t="s">
        <v>469</v>
      </c>
      <c r="J350" s="89">
        <v>1</v>
      </c>
      <c r="K350" s="89">
        <v>22</v>
      </c>
      <c r="L350" s="85">
        <v>-15000</v>
      </c>
      <c r="M350" s="90" t="s">
        <v>657</v>
      </c>
      <c r="N350" s="90">
        <v>44592</v>
      </c>
      <c r="O350" s="90">
        <v>44592</v>
      </c>
      <c r="P350" s="90">
        <v>44585</v>
      </c>
      <c r="Q350" s="84" t="s">
        <v>658</v>
      </c>
      <c r="R350" s="84" t="s">
        <v>655</v>
      </c>
      <c r="S350" s="84"/>
      <c r="T350" s="84">
        <v>0</v>
      </c>
      <c r="U350" s="84" t="s">
        <v>659</v>
      </c>
      <c r="V350" s="84"/>
      <c r="W350" s="84"/>
      <c r="X350" s="84" t="s">
        <v>489</v>
      </c>
      <c r="Y350" s="84"/>
      <c r="Z350" s="84" t="s">
        <v>441</v>
      </c>
      <c r="AA350" s="84" t="s">
        <v>442</v>
      </c>
      <c r="AB350" s="84" t="s">
        <v>645</v>
      </c>
      <c r="AC350" s="84" t="s">
        <v>626</v>
      </c>
      <c r="AD350" s="84" t="s">
        <v>646</v>
      </c>
      <c r="AE350" s="84"/>
      <c r="AF350" s="84"/>
    </row>
    <row r="351" spans="1:32" x14ac:dyDescent="0.25">
      <c r="A351" s="86" t="s">
        <v>398</v>
      </c>
      <c r="B351" s="86" t="s">
        <v>491</v>
      </c>
      <c r="C351" s="86" t="s">
        <v>433</v>
      </c>
      <c r="D351" s="86"/>
      <c r="E351" s="86" t="s">
        <v>448</v>
      </c>
      <c r="F351" s="86"/>
      <c r="G351" s="89">
        <v>9995115</v>
      </c>
      <c r="H351" s="89">
        <v>18897388</v>
      </c>
      <c r="I351" s="86" t="s">
        <v>469</v>
      </c>
      <c r="J351" s="89">
        <v>1</v>
      </c>
      <c r="K351" s="89">
        <v>22</v>
      </c>
      <c r="L351" s="91">
        <v>-50000</v>
      </c>
      <c r="M351" s="92">
        <v>44591</v>
      </c>
      <c r="N351" s="92">
        <v>44591</v>
      </c>
      <c r="O351" s="92">
        <v>44594</v>
      </c>
      <c r="P351" s="86" t="s">
        <v>660</v>
      </c>
      <c r="Q351" s="86" t="s">
        <v>660</v>
      </c>
      <c r="R351" s="86"/>
      <c r="S351" s="86">
        <v>0</v>
      </c>
      <c r="T351" s="86" t="s">
        <v>504</v>
      </c>
      <c r="U351" s="86"/>
      <c r="V351" s="86"/>
      <c r="W351" s="86" t="s">
        <v>489</v>
      </c>
      <c r="X351" s="86"/>
      <c r="Y351" s="86" t="s">
        <v>441</v>
      </c>
      <c r="Z351" s="86" t="s">
        <v>442</v>
      </c>
      <c r="AA351" s="86" t="s">
        <v>661</v>
      </c>
      <c r="AB351" s="86" t="s">
        <v>662</v>
      </c>
      <c r="AC351" s="86" t="s">
        <v>498</v>
      </c>
      <c r="AD351" s="86" t="s">
        <v>499</v>
      </c>
      <c r="AE351" s="86"/>
      <c r="AF351" s="86"/>
    </row>
    <row r="352" spans="1:32" x14ac:dyDescent="0.25">
      <c r="A352" s="86" t="s">
        <v>400</v>
      </c>
      <c r="B352" s="86" t="s">
        <v>663</v>
      </c>
      <c r="C352" s="86" t="s">
        <v>433</v>
      </c>
      <c r="D352" s="86"/>
      <c r="E352" s="86" t="s">
        <v>448</v>
      </c>
      <c r="F352" s="86"/>
      <c r="G352" s="93">
        <v>9978900</v>
      </c>
      <c r="H352" s="93">
        <v>18850269</v>
      </c>
      <c r="I352" s="86" t="s">
        <v>469</v>
      </c>
      <c r="J352" s="93">
        <v>1</v>
      </c>
      <c r="K352" s="93">
        <v>22</v>
      </c>
      <c r="L352" s="91">
        <v>-50000</v>
      </c>
      <c r="M352" s="92" t="s">
        <v>664</v>
      </c>
      <c r="N352" s="92">
        <v>44592</v>
      </c>
      <c r="O352" s="92">
        <v>44592</v>
      </c>
      <c r="P352" s="92">
        <v>44550</v>
      </c>
      <c r="Q352" s="86" t="s">
        <v>665</v>
      </c>
      <c r="R352" s="86" t="s">
        <v>666</v>
      </c>
      <c r="S352" s="86"/>
      <c r="T352" s="86">
        <v>0</v>
      </c>
      <c r="U352" s="86" t="s">
        <v>667</v>
      </c>
      <c r="V352" s="86"/>
      <c r="W352" s="86"/>
      <c r="X352" s="86"/>
      <c r="Y352" s="86"/>
      <c r="Z352" s="86" t="s">
        <v>441</v>
      </c>
      <c r="AA352" s="86" t="s">
        <v>442</v>
      </c>
      <c r="AB352" s="86" t="s">
        <v>668</v>
      </c>
      <c r="AC352" s="86" t="s">
        <v>626</v>
      </c>
      <c r="AD352" s="86" t="s">
        <v>669</v>
      </c>
      <c r="AE352" s="86"/>
      <c r="AF352" s="86"/>
    </row>
    <row r="353" spans="1:32" x14ac:dyDescent="0.25">
      <c r="A353" s="87" t="s">
        <v>402</v>
      </c>
      <c r="B353" s="87"/>
      <c r="C353" s="87"/>
      <c r="D353" s="87"/>
      <c r="E353" s="87"/>
      <c r="F353" s="87"/>
      <c r="G353" s="94"/>
      <c r="H353" s="94"/>
      <c r="I353" s="87"/>
      <c r="J353" s="94"/>
      <c r="K353" s="94"/>
      <c r="L353" s="95">
        <v>-1363258.88</v>
      </c>
      <c r="M353" s="124"/>
      <c r="N353" s="124"/>
      <c r="O353" s="124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</row>
    <row r="354" spans="1:32" x14ac:dyDescent="0.25">
      <c r="G354" s="96"/>
      <c r="H354" s="96"/>
      <c r="J354" s="96"/>
      <c r="K354" s="96"/>
    </row>
    <row r="355" spans="1:32" x14ac:dyDescent="0.25">
      <c r="G355" s="96"/>
      <c r="H355" s="96"/>
      <c r="J355" s="96"/>
      <c r="K355" s="96"/>
    </row>
    <row r="356" spans="1:32" x14ac:dyDescent="0.25">
      <c r="G356" s="96"/>
      <c r="H356" s="96"/>
      <c r="J356" s="96"/>
      <c r="K356" s="96"/>
    </row>
    <row r="357" spans="1:32" ht="31.5" x14ac:dyDescent="0.25">
      <c r="A357" s="81" t="s">
        <v>397</v>
      </c>
      <c r="B357" s="81" t="s">
        <v>355</v>
      </c>
      <c r="C357" s="81" t="s">
        <v>403</v>
      </c>
      <c r="D357" s="81" t="s">
        <v>404</v>
      </c>
      <c r="E357" s="81" t="s">
        <v>405</v>
      </c>
      <c r="F357" s="81" t="s">
        <v>406</v>
      </c>
      <c r="G357" s="81" t="s">
        <v>407</v>
      </c>
      <c r="H357" s="81" t="s">
        <v>408</v>
      </c>
      <c r="I357" s="81" t="s">
        <v>409</v>
      </c>
      <c r="J357" s="81" t="s">
        <v>410</v>
      </c>
      <c r="K357" s="81" t="s">
        <v>411</v>
      </c>
      <c r="L357" s="81" t="s">
        <v>412</v>
      </c>
      <c r="M357" s="123" t="s">
        <v>414</v>
      </c>
      <c r="N357" s="123" t="s">
        <v>10</v>
      </c>
      <c r="O357" s="123" t="s">
        <v>415</v>
      </c>
      <c r="P357" s="81" t="s">
        <v>416</v>
      </c>
      <c r="Q357" s="81" t="s">
        <v>417</v>
      </c>
      <c r="R357" s="81" t="s">
        <v>418</v>
      </c>
      <c r="S357" s="81" t="s">
        <v>419</v>
      </c>
      <c r="T357" s="81" t="s">
        <v>420</v>
      </c>
      <c r="U357" s="81" t="s">
        <v>421</v>
      </c>
      <c r="V357" s="81" t="s">
        <v>422</v>
      </c>
      <c r="W357" s="81" t="s">
        <v>423</v>
      </c>
      <c r="X357" s="81" t="s">
        <v>424</v>
      </c>
      <c r="Y357" s="81" t="s">
        <v>425</v>
      </c>
      <c r="Z357" s="81" t="s">
        <v>426</v>
      </c>
      <c r="AA357" s="81" t="s">
        <v>427</v>
      </c>
      <c r="AB357" s="81" t="s">
        <v>428</v>
      </c>
      <c r="AC357" s="81" t="s">
        <v>429</v>
      </c>
      <c r="AD357" s="81" t="s">
        <v>413</v>
      </c>
      <c r="AE357" s="81" t="s">
        <v>430</v>
      </c>
      <c r="AF357" s="81" t="s">
        <v>431</v>
      </c>
    </row>
    <row r="358" spans="1:32" x14ac:dyDescent="0.25">
      <c r="A358" s="84" t="s">
        <v>401</v>
      </c>
      <c r="B358" s="84" t="s">
        <v>432</v>
      </c>
      <c r="C358" s="84" t="s">
        <v>433</v>
      </c>
      <c r="D358" s="84"/>
      <c r="E358" s="84" t="s">
        <v>434</v>
      </c>
      <c r="F358" s="84"/>
      <c r="G358" s="89">
        <v>10000267</v>
      </c>
      <c r="H358" s="89">
        <v>1425986</v>
      </c>
      <c r="I358" s="84" t="s">
        <v>435</v>
      </c>
      <c r="J358" s="89">
        <v>2</v>
      </c>
      <c r="K358" s="89">
        <v>22</v>
      </c>
      <c r="L358" s="85">
        <v>342240</v>
      </c>
      <c r="M358" s="90">
        <v>44592</v>
      </c>
      <c r="N358" s="90">
        <v>44603</v>
      </c>
      <c r="O358" s="90">
        <v>44603</v>
      </c>
      <c r="P358" s="84" t="s">
        <v>670</v>
      </c>
      <c r="Q358" s="84" t="s">
        <v>671</v>
      </c>
      <c r="R358" s="84" t="s">
        <v>672</v>
      </c>
      <c r="S358" s="84" t="s">
        <v>673</v>
      </c>
      <c r="T358" s="84" t="s">
        <v>674</v>
      </c>
      <c r="U358" s="84"/>
      <c r="V358" s="84"/>
      <c r="W358" s="84"/>
      <c r="X358" s="84"/>
      <c r="Y358" s="84" t="s">
        <v>441</v>
      </c>
      <c r="Z358" s="84" t="s">
        <v>442</v>
      </c>
      <c r="AA358" s="84" t="s">
        <v>443</v>
      </c>
      <c r="AB358" s="84" t="s">
        <v>444</v>
      </c>
      <c r="AC358" s="84" t="s">
        <v>445</v>
      </c>
      <c r="AD358" s="84" t="s">
        <v>675</v>
      </c>
      <c r="AE358" s="84"/>
      <c r="AF358" s="84"/>
    </row>
    <row r="359" spans="1:32" x14ac:dyDescent="0.25">
      <c r="A359" s="84" t="s">
        <v>401</v>
      </c>
      <c r="B359" s="84" t="s">
        <v>432</v>
      </c>
      <c r="C359" s="84" t="s">
        <v>433</v>
      </c>
      <c r="D359" s="84"/>
      <c r="E359" s="84" t="s">
        <v>434</v>
      </c>
      <c r="F359" s="84"/>
      <c r="G359" s="89">
        <v>10005401</v>
      </c>
      <c r="H359" s="89">
        <v>1426119</v>
      </c>
      <c r="I359" s="84" t="s">
        <v>435</v>
      </c>
      <c r="J359" s="89">
        <v>2</v>
      </c>
      <c r="K359" s="89">
        <v>22</v>
      </c>
      <c r="L359" s="85">
        <v>69303.75</v>
      </c>
      <c r="M359" s="90">
        <v>44594</v>
      </c>
      <c r="N359" s="90">
        <v>44620</v>
      </c>
      <c r="O359" s="90">
        <v>44620</v>
      </c>
      <c r="P359" s="84" t="s">
        <v>437</v>
      </c>
      <c r="Q359" s="84" t="s">
        <v>116</v>
      </c>
      <c r="R359" s="84" t="s">
        <v>676</v>
      </c>
      <c r="S359" s="84" t="s">
        <v>439</v>
      </c>
      <c r="T359" s="84" t="s">
        <v>440</v>
      </c>
      <c r="U359" s="84"/>
      <c r="V359" s="84"/>
      <c r="W359" s="84"/>
      <c r="X359" s="84"/>
      <c r="Y359" s="84" t="s">
        <v>441</v>
      </c>
      <c r="Z359" s="84" t="s">
        <v>442</v>
      </c>
      <c r="AA359" s="84" t="s">
        <v>443</v>
      </c>
      <c r="AB359" s="84" t="s">
        <v>677</v>
      </c>
      <c r="AC359" s="84" t="s">
        <v>445</v>
      </c>
      <c r="AD359" s="84" t="s">
        <v>436</v>
      </c>
      <c r="AE359" s="84"/>
      <c r="AF359" s="84"/>
    </row>
    <row r="360" spans="1:32" x14ac:dyDescent="0.25">
      <c r="A360" s="84" t="s">
        <v>401</v>
      </c>
      <c r="B360" s="84" t="s">
        <v>678</v>
      </c>
      <c r="C360" s="84" t="s">
        <v>433</v>
      </c>
      <c r="D360" s="84"/>
      <c r="E360" s="84" t="s">
        <v>448</v>
      </c>
      <c r="F360" s="84"/>
      <c r="G360" s="89">
        <v>10002626</v>
      </c>
      <c r="H360" s="89">
        <v>18950452</v>
      </c>
      <c r="I360" s="84" t="s">
        <v>469</v>
      </c>
      <c r="J360" s="89">
        <v>2</v>
      </c>
      <c r="K360" s="89">
        <v>22</v>
      </c>
      <c r="L360" s="85">
        <v>-75000</v>
      </c>
      <c r="M360" s="90">
        <v>44620</v>
      </c>
      <c r="N360" s="90">
        <v>44620</v>
      </c>
      <c r="O360" s="90">
        <v>44610</v>
      </c>
      <c r="P360" s="84" t="s">
        <v>679</v>
      </c>
      <c r="Q360" s="84" t="s">
        <v>680</v>
      </c>
      <c r="R360" s="84"/>
      <c r="S360" s="84">
        <v>0</v>
      </c>
      <c r="T360" s="84" t="s">
        <v>681</v>
      </c>
      <c r="U360" s="84"/>
      <c r="V360" s="84"/>
      <c r="W360" s="84" t="s">
        <v>489</v>
      </c>
      <c r="X360" s="84"/>
      <c r="Y360" s="84" t="s">
        <v>441</v>
      </c>
      <c r="Z360" s="84" t="s">
        <v>442</v>
      </c>
      <c r="AA360" s="84" t="s">
        <v>682</v>
      </c>
      <c r="AB360" s="84" t="s">
        <v>444</v>
      </c>
      <c r="AC360" s="84" t="s">
        <v>683</v>
      </c>
      <c r="AD360" s="84" t="s">
        <v>684</v>
      </c>
      <c r="AE360" s="84"/>
      <c r="AF360" s="84"/>
    </row>
    <row r="361" spans="1:32" x14ac:dyDescent="0.25">
      <c r="A361" s="84" t="s">
        <v>401</v>
      </c>
      <c r="B361" s="84" t="s">
        <v>447</v>
      </c>
      <c r="C361" s="84" t="s">
        <v>433</v>
      </c>
      <c r="D361" s="84"/>
      <c r="E361" s="84" t="s">
        <v>434</v>
      </c>
      <c r="F361" s="84"/>
      <c r="G361" s="89">
        <v>9995811</v>
      </c>
      <c r="H361" s="89">
        <v>1424252</v>
      </c>
      <c r="I361" s="84" t="s">
        <v>435</v>
      </c>
      <c r="J361" s="89">
        <v>2</v>
      </c>
      <c r="K361" s="89">
        <v>22</v>
      </c>
      <c r="L361" s="85">
        <v>200000</v>
      </c>
      <c r="M361" s="90">
        <v>43861</v>
      </c>
      <c r="N361" s="90">
        <v>44595</v>
      </c>
      <c r="O361" s="90">
        <v>44595</v>
      </c>
      <c r="P361" s="84" t="s">
        <v>685</v>
      </c>
      <c r="Q361" s="84" t="s">
        <v>180</v>
      </c>
      <c r="R361" s="84" t="s">
        <v>686</v>
      </c>
      <c r="S361" s="84" t="s">
        <v>687</v>
      </c>
      <c r="T361" s="84" t="s">
        <v>688</v>
      </c>
      <c r="U361" s="84"/>
      <c r="V361" s="84"/>
      <c r="W361" s="84"/>
      <c r="X361" s="84"/>
      <c r="Y361" s="84" t="s">
        <v>441</v>
      </c>
      <c r="Z361" s="84" t="s">
        <v>442</v>
      </c>
      <c r="AA361" s="84" t="s">
        <v>443</v>
      </c>
      <c r="AB361" s="84" t="s">
        <v>444</v>
      </c>
      <c r="AC361" s="84" t="s">
        <v>456</v>
      </c>
      <c r="AD361" s="84" t="s">
        <v>689</v>
      </c>
      <c r="AE361" s="84"/>
      <c r="AF361" s="84"/>
    </row>
    <row r="362" spans="1:32" x14ac:dyDescent="0.25">
      <c r="A362" s="84" t="s">
        <v>401</v>
      </c>
      <c r="B362" s="84" t="s">
        <v>447</v>
      </c>
      <c r="C362" s="84" t="s">
        <v>433</v>
      </c>
      <c r="D362" s="84"/>
      <c r="E362" s="84" t="s">
        <v>434</v>
      </c>
      <c r="F362" s="84"/>
      <c r="G362" s="89">
        <v>9999112</v>
      </c>
      <c r="H362" s="89">
        <v>1425368</v>
      </c>
      <c r="I362" s="84" t="s">
        <v>435</v>
      </c>
      <c r="J362" s="89">
        <v>2</v>
      </c>
      <c r="K362" s="89">
        <v>22</v>
      </c>
      <c r="L362" s="85">
        <v>462857.14</v>
      </c>
      <c r="M362" s="90">
        <v>44601</v>
      </c>
      <c r="N362" s="90">
        <v>44602</v>
      </c>
      <c r="O362" s="90">
        <v>44602</v>
      </c>
      <c r="P362" s="84" t="s">
        <v>685</v>
      </c>
      <c r="Q362" s="84" t="s">
        <v>180</v>
      </c>
      <c r="R362" s="84" t="s">
        <v>690</v>
      </c>
      <c r="S362" s="84" t="s">
        <v>687</v>
      </c>
      <c r="T362" s="84" t="s">
        <v>688</v>
      </c>
      <c r="U362" s="84"/>
      <c r="V362" s="84"/>
      <c r="W362" s="84"/>
      <c r="X362" s="84"/>
      <c r="Y362" s="84" t="s">
        <v>441</v>
      </c>
      <c r="Z362" s="84" t="s">
        <v>442</v>
      </c>
      <c r="AA362" s="84" t="s">
        <v>443</v>
      </c>
      <c r="AB362" s="84" t="s">
        <v>444</v>
      </c>
      <c r="AC362" s="84" t="s">
        <v>456</v>
      </c>
      <c r="AD362" s="84" t="s">
        <v>689</v>
      </c>
      <c r="AE362" s="84"/>
      <c r="AF362" s="84"/>
    </row>
    <row r="363" spans="1:32" x14ac:dyDescent="0.25">
      <c r="A363" s="84" t="s">
        <v>401</v>
      </c>
      <c r="B363" s="84" t="s">
        <v>457</v>
      </c>
      <c r="C363" s="84" t="s">
        <v>433</v>
      </c>
      <c r="D363" s="84"/>
      <c r="E363" s="84" t="s">
        <v>464</v>
      </c>
      <c r="F363" s="84"/>
      <c r="G363" s="89">
        <v>9997876</v>
      </c>
      <c r="H363" s="89">
        <v>3934463</v>
      </c>
      <c r="I363" s="84" t="s">
        <v>465</v>
      </c>
      <c r="J363" s="89">
        <v>2</v>
      </c>
      <c r="K363" s="89">
        <v>22</v>
      </c>
      <c r="L363" s="85">
        <v>53622.91</v>
      </c>
      <c r="M363" s="90">
        <v>44620</v>
      </c>
      <c r="N363" s="90">
        <v>44601</v>
      </c>
      <c r="O363" s="90">
        <v>44601</v>
      </c>
      <c r="P363" s="84" t="s">
        <v>466</v>
      </c>
      <c r="Q363" s="84" t="s">
        <v>229</v>
      </c>
      <c r="R363" s="84"/>
      <c r="S363" s="84" t="s">
        <v>691</v>
      </c>
      <c r="T363" s="84" t="s">
        <v>692</v>
      </c>
      <c r="U363" s="84"/>
      <c r="V363" s="84"/>
      <c r="W363" s="84"/>
      <c r="X363" s="84"/>
      <c r="Y363" s="84" t="s">
        <v>441</v>
      </c>
      <c r="Z363" s="84" t="s">
        <v>442</v>
      </c>
      <c r="AA363" s="84" t="s">
        <v>444</v>
      </c>
      <c r="AB363" s="84" t="s">
        <v>444</v>
      </c>
      <c r="AC363" s="84" t="s">
        <v>463</v>
      </c>
      <c r="AD363" s="84"/>
      <c r="AE363" s="84"/>
      <c r="AF363" s="84"/>
    </row>
    <row r="364" spans="1:32" x14ac:dyDescent="0.25">
      <c r="A364" s="84" t="s">
        <v>401</v>
      </c>
      <c r="B364" s="84" t="s">
        <v>475</v>
      </c>
      <c r="C364" s="84" t="s">
        <v>433</v>
      </c>
      <c r="D364" s="84"/>
      <c r="E364" s="84" t="s">
        <v>448</v>
      </c>
      <c r="F364" s="84"/>
      <c r="G364" s="89">
        <v>10002626</v>
      </c>
      <c r="H364" s="89">
        <v>18950453</v>
      </c>
      <c r="I364" s="84" t="s">
        <v>469</v>
      </c>
      <c r="J364" s="89">
        <v>2</v>
      </c>
      <c r="K364" s="89">
        <v>22</v>
      </c>
      <c r="L364" s="85">
        <v>-45000</v>
      </c>
      <c r="M364" s="90">
        <v>44620</v>
      </c>
      <c r="N364" s="90">
        <v>44620</v>
      </c>
      <c r="O364" s="90">
        <v>44610</v>
      </c>
      <c r="P364" s="84" t="s">
        <v>466</v>
      </c>
      <c r="Q364" s="84" t="s">
        <v>680</v>
      </c>
      <c r="R364" s="84"/>
      <c r="S364" s="84">
        <v>0</v>
      </c>
      <c r="T364" s="84" t="s">
        <v>478</v>
      </c>
      <c r="U364" s="84"/>
      <c r="V364" s="84"/>
      <c r="W364" s="84" t="s">
        <v>489</v>
      </c>
      <c r="X364" s="84"/>
      <c r="Y364" s="84" t="s">
        <v>441</v>
      </c>
      <c r="Z364" s="84" t="s">
        <v>442</v>
      </c>
      <c r="AA364" s="84" t="s">
        <v>682</v>
      </c>
      <c r="AB364" s="84" t="s">
        <v>444</v>
      </c>
      <c r="AC364" s="84" t="s">
        <v>479</v>
      </c>
      <c r="AD364" s="84"/>
      <c r="AE364" s="84"/>
      <c r="AF364" s="84"/>
    </row>
    <row r="365" spans="1:32" x14ac:dyDescent="0.25">
      <c r="A365" s="84" t="s">
        <v>401</v>
      </c>
      <c r="B365" s="84" t="s">
        <v>475</v>
      </c>
      <c r="C365" s="84" t="s">
        <v>433</v>
      </c>
      <c r="D365" s="84"/>
      <c r="E365" s="84" t="s">
        <v>448</v>
      </c>
      <c r="F365" s="84"/>
      <c r="G365" s="89">
        <v>10002626</v>
      </c>
      <c r="H365" s="89">
        <v>18950453</v>
      </c>
      <c r="I365" s="84" t="s">
        <v>469</v>
      </c>
      <c r="J365" s="89">
        <v>2</v>
      </c>
      <c r="K365" s="89">
        <v>22</v>
      </c>
      <c r="L365" s="85">
        <v>45000</v>
      </c>
      <c r="M365" s="90">
        <v>44620</v>
      </c>
      <c r="N365" s="90">
        <v>44620</v>
      </c>
      <c r="O365" s="90">
        <v>44610</v>
      </c>
      <c r="P365" s="84" t="s">
        <v>466</v>
      </c>
      <c r="Q365" s="84" t="s">
        <v>680</v>
      </c>
      <c r="R365" s="84"/>
      <c r="S365" s="84">
        <v>0</v>
      </c>
      <c r="T365" s="84" t="s">
        <v>693</v>
      </c>
      <c r="U365" s="84"/>
      <c r="V365" s="84"/>
      <c r="W365" s="84" t="s">
        <v>489</v>
      </c>
      <c r="X365" s="84"/>
      <c r="Y365" s="84" t="s">
        <v>441</v>
      </c>
      <c r="Z365" s="84" t="s">
        <v>442</v>
      </c>
      <c r="AA365" s="84" t="s">
        <v>682</v>
      </c>
      <c r="AB365" s="84" t="s">
        <v>444</v>
      </c>
      <c r="AC365" s="84" t="s">
        <v>479</v>
      </c>
      <c r="AD365" s="84" t="s">
        <v>694</v>
      </c>
      <c r="AE365" s="84"/>
      <c r="AF365" s="84"/>
    </row>
    <row r="366" spans="1:32" x14ac:dyDescent="0.25">
      <c r="A366" s="84" t="s">
        <v>401</v>
      </c>
      <c r="B366" s="84" t="s">
        <v>475</v>
      </c>
      <c r="C366" s="84" t="s">
        <v>433</v>
      </c>
      <c r="D366" s="84"/>
      <c r="E366" s="84" t="s">
        <v>448</v>
      </c>
      <c r="F366" s="84"/>
      <c r="G366" s="89">
        <v>10002626</v>
      </c>
      <c r="H366" s="89">
        <v>18950453</v>
      </c>
      <c r="I366" s="84" t="s">
        <v>469</v>
      </c>
      <c r="J366" s="89">
        <v>2</v>
      </c>
      <c r="K366" s="89">
        <v>22</v>
      </c>
      <c r="L366" s="85">
        <v>-0.01</v>
      </c>
      <c r="M366" s="90">
        <v>44620</v>
      </c>
      <c r="N366" s="90">
        <v>44620</v>
      </c>
      <c r="O366" s="90">
        <v>44610</v>
      </c>
      <c r="P366" s="84" t="s">
        <v>695</v>
      </c>
      <c r="Q366" s="84" t="s">
        <v>680</v>
      </c>
      <c r="R366" s="84"/>
      <c r="S366" s="84">
        <v>0</v>
      </c>
      <c r="T366" s="84" t="s">
        <v>693</v>
      </c>
      <c r="U366" s="84"/>
      <c r="V366" s="84"/>
      <c r="W366" s="84" t="s">
        <v>489</v>
      </c>
      <c r="X366" s="84"/>
      <c r="Y366" s="84" t="s">
        <v>441</v>
      </c>
      <c r="Z366" s="84" t="s">
        <v>442</v>
      </c>
      <c r="AA366" s="84" t="s">
        <v>682</v>
      </c>
      <c r="AB366" s="84" t="s">
        <v>444</v>
      </c>
      <c r="AC366" s="84" t="s">
        <v>479</v>
      </c>
      <c r="AD366" s="84" t="s">
        <v>694</v>
      </c>
      <c r="AE366" s="84"/>
      <c r="AF366" s="84"/>
    </row>
    <row r="367" spans="1:32" x14ac:dyDescent="0.25">
      <c r="A367" s="84" t="s">
        <v>398</v>
      </c>
      <c r="B367" s="84" t="s">
        <v>696</v>
      </c>
      <c r="C367" s="84" t="s">
        <v>433</v>
      </c>
      <c r="D367" s="84"/>
      <c r="E367" s="84" t="s">
        <v>434</v>
      </c>
      <c r="F367" s="84"/>
      <c r="G367" s="89">
        <v>9999680</v>
      </c>
      <c r="H367" s="89">
        <v>1425530</v>
      </c>
      <c r="I367" s="84" t="s">
        <v>435</v>
      </c>
      <c r="J367" s="89">
        <v>2</v>
      </c>
      <c r="K367" s="89">
        <v>22</v>
      </c>
      <c r="L367" s="85">
        <v>55000</v>
      </c>
      <c r="M367" s="90">
        <v>44593</v>
      </c>
      <c r="N367" s="90">
        <v>44603</v>
      </c>
      <c r="O367" s="90">
        <v>44603</v>
      </c>
      <c r="P367" s="84" t="s">
        <v>697</v>
      </c>
      <c r="Q367" s="84" t="s">
        <v>698</v>
      </c>
      <c r="R367" s="84" t="s">
        <v>699</v>
      </c>
      <c r="S367" s="84" t="s">
        <v>698</v>
      </c>
      <c r="T367" s="84" t="s">
        <v>700</v>
      </c>
      <c r="U367" s="84"/>
      <c r="V367" s="84"/>
      <c r="W367" s="84"/>
      <c r="X367" s="84"/>
      <c r="Y367" s="84" t="s">
        <v>441</v>
      </c>
      <c r="Z367" s="84" t="s">
        <v>442</v>
      </c>
      <c r="AA367" s="84" t="s">
        <v>443</v>
      </c>
      <c r="AB367" s="84" t="s">
        <v>444</v>
      </c>
      <c r="AC367" s="84" t="s">
        <v>701</v>
      </c>
      <c r="AD367" s="84" t="s">
        <v>702</v>
      </c>
      <c r="AE367" s="84"/>
      <c r="AF367" s="84"/>
    </row>
    <row r="368" spans="1:32" x14ac:dyDescent="0.25">
      <c r="A368" s="84" t="s">
        <v>400</v>
      </c>
      <c r="B368" s="84" t="s">
        <v>622</v>
      </c>
      <c r="C368" s="84" t="s">
        <v>433</v>
      </c>
      <c r="D368" s="84"/>
      <c r="E368" s="84" t="s">
        <v>434</v>
      </c>
      <c r="F368" s="84"/>
      <c r="G368" s="89">
        <v>9997154</v>
      </c>
      <c r="H368" s="89">
        <v>1424761</v>
      </c>
      <c r="I368" s="84" t="s">
        <v>435</v>
      </c>
      <c r="J368" s="89">
        <v>2</v>
      </c>
      <c r="K368" s="89">
        <v>22</v>
      </c>
      <c r="L368" s="85">
        <v>50000</v>
      </c>
      <c r="M368" s="90">
        <v>44594</v>
      </c>
      <c r="N368" s="90">
        <v>44599</v>
      </c>
      <c r="O368" s="90">
        <v>44599</v>
      </c>
      <c r="P368" s="84" t="s">
        <v>703</v>
      </c>
      <c r="Q368" s="84" t="s">
        <v>204</v>
      </c>
      <c r="R368" s="84" t="s">
        <v>704</v>
      </c>
      <c r="S368" s="84" t="s">
        <v>705</v>
      </c>
      <c r="T368" s="84" t="s">
        <v>624</v>
      </c>
      <c r="U368" s="84"/>
      <c r="V368" s="84"/>
      <c r="W368" s="84"/>
      <c r="X368" s="84"/>
      <c r="Y368" s="84" t="s">
        <v>441</v>
      </c>
      <c r="Z368" s="84" t="s">
        <v>442</v>
      </c>
      <c r="AA368" s="84" t="s">
        <v>443</v>
      </c>
      <c r="AB368" s="84" t="s">
        <v>444</v>
      </c>
      <c r="AC368" s="84" t="s">
        <v>627</v>
      </c>
      <c r="AD368" s="84" t="s">
        <v>628</v>
      </c>
      <c r="AE368" s="84"/>
      <c r="AF368" s="84"/>
    </row>
    <row r="369" spans="1:32" x14ac:dyDescent="0.25">
      <c r="A369" s="84" t="s">
        <v>400</v>
      </c>
      <c r="B369" s="84" t="s">
        <v>630</v>
      </c>
      <c r="C369" s="84" t="s">
        <v>433</v>
      </c>
      <c r="D369" s="84"/>
      <c r="E369" s="84" t="s">
        <v>434</v>
      </c>
      <c r="F369" s="84"/>
      <c r="G369" s="89">
        <v>9999109</v>
      </c>
      <c r="H369" s="89">
        <v>1425365</v>
      </c>
      <c r="I369" s="84" t="s">
        <v>435</v>
      </c>
      <c r="J369" s="89">
        <v>2</v>
      </c>
      <c r="K369" s="89">
        <v>22</v>
      </c>
      <c r="L369" s="85">
        <v>175000</v>
      </c>
      <c r="M369" s="90">
        <v>44579</v>
      </c>
      <c r="N369" s="90">
        <v>44602</v>
      </c>
      <c r="O369" s="90">
        <v>44602</v>
      </c>
      <c r="P369" s="84" t="s">
        <v>706</v>
      </c>
      <c r="Q369" s="84" t="s">
        <v>173</v>
      </c>
      <c r="R369" s="84" t="s">
        <v>707</v>
      </c>
      <c r="S369" s="84" t="s">
        <v>708</v>
      </c>
      <c r="T369" s="84" t="s">
        <v>640</v>
      </c>
      <c r="U369" s="84"/>
      <c r="V369" s="84"/>
      <c r="W369" s="84"/>
      <c r="X369" s="84"/>
      <c r="Y369" s="84" t="s">
        <v>441</v>
      </c>
      <c r="Z369" s="84" t="s">
        <v>442</v>
      </c>
      <c r="AA369" s="84" t="s">
        <v>443</v>
      </c>
      <c r="AB369" s="84" t="s">
        <v>444</v>
      </c>
      <c r="AC369" s="84" t="s">
        <v>634</v>
      </c>
      <c r="AD369" s="84" t="s">
        <v>638</v>
      </c>
      <c r="AE369" s="84"/>
      <c r="AF369" s="84"/>
    </row>
    <row r="370" spans="1:32" x14ac:dyDescent="0.25">
      <c r="A370" s="84" t="s">
        <v>400</v>
      </c>
      <c r="B370" s="84" t="s">
        <v>641</v>
      </c>
      <c r="C370" s="84" t="s">
        <v>433</v>
      </c>
      <c r="D370" s="84"/>
      <c r="E370" s="84" t="s">
        <v>448</v>
      </c>
      <c r="F370" s="84"/>
      <c r="G370" s="89">
        <v>10002515</v>
      </c>
      <c r="H370" s="89">
        <v>18949026</v>
      </c>
      <c r="I370" s="84" t="s">
        <v>469</v>
      </c>
      <c r="J370" s="89">
        <v>2</v>
      </c>
      <c r="K370" s="89">
        <v>22</v>
      </c>
      <c r="L370" s="85">
        <v>-150000</v>
      </c>
      <c r="M370" s="90">
        <v>44593</v>
      </c>
      <c r="N370" s="90">
        <v>44593</v>
      </c>
      <c r="O370" s="90">
        <v>44610</v>
      </c>
      <c r="P370" s="84" t="s">
        <v>709</v>
      </c>
      <c r="Q370" s="84" t="s">
        <v>655</v>
      </c>
      <c r="R370" s="84"/>
      <c r="S370" s="84">
        <v>0</v>
      </c>
      <c r="T370" s="84" t="s">
        <v>710</v>
      </c>
      <c r="U370" s="84"/>
      <c r="V370" s="84"/>
      <c r="W370" s="84" t="s">
        <v>489</v>
      </c>
      <c r="X370" s="84"/>
      <c r="Y370" s="84" t="s">
        <v>441</v>
      </c>
      <c r="Z370" s="84" t="s">
        <v>442</v>
      </c>
      <c r="AA370" s="84" t="s">
        <v>645</v>
      </c>
      <c r="AB370" s="84" t="s">
        <v>626</v>
      </c>
      <c r="AC370" s="84" t="s">
        <v>646</v>
      </c>
      <c r="AD370" s="84" t="s">
        <v>711</v>
      </c>
      <c r="AE370" s="84"/>
      <c r="AF370" s="84"/>
    </row>
    <row r="371" spans="1:32" x14ac:dyDescent="0.25">
      <c r="A371" s="84" t="s">
        <v>400</v>
      </c>
      <c r="B371" s="84" t="s">
        <v>641</v>
      </c>
      <c r="C371" s="84" t="s">
        <v>433</v>
      </c>
      <c r="D371" s="84"/>
      <c r="E371" s="84" t="s">
        <v>448</v>
      </c>
      <c r="F371" s="84"/>
      <c r="G371" s="89">
        <v>10002515</v>
      </c>
      <c r="H371" s="89">
        <v>18949026</v>
      </c>
      <c r="I371" s="84" t="s">
        <v>469</v>
      </c>
      <c r="J371" s="89">
        <v>2</v>
      </c>
      <c r="K371" s="89">
        <v>22</v>
      </c>
      <c r="L371" s="85">
        <v>-109050</v>
      </c>
      <c r="M371" s="90">
        <v>44593</v>
      </c>
      <c r="N371" s="90">
        <v>44593</v>
      </c>
      <c r="O371" s="90">
        <v>44610</v>
      </c>
      <c r="P371" s="84" t="s">
        <v>712</v>
      </c>
      <c r="Q371" s="84" t="s">
        <v>655</v>
      </c>
      <c r="R371" s="84"/>
      <c r="S371" s="84">
        <v>0</v>
      </c>
      <c r="T371" s="84" t="s">
        <v>713</v>
      </c>
      <c r="U371" s="84"/>
      <c r="V371" s="84"/>
      <c r="W371" s="84" t="s">
        <v>489</v>
      </c>
      <c r="X371" s="84"/>
      <c r="Y371" s="84" t="s">
        <v>441</v>
      </c>
      <c r="Z371" s="84" t="s">
        <v>442</v>
      </c>
      <c r="AA371" s="84" t="s">
        <v>645</v>
      </c>
      <c r="AB371" s="84" t="s">
        <v>626</v>
      </c>
      <c r="AC371" s="84" t="s">
        <v>646</v>
      </c>
      <c r="AD371" s="84" t="s">
        <v>714</v>
      </c>
      <c r="AE371" s="84"/>
      <c r="AF371" s="84"/>
    </row>
    <row r="372" spans="1:32" x14ac:dyDescent="0.25">
      <c r="A372" s="84" t="s">
        <v>400</v>
      </c>
      <c r="B372" s="84" t="s">
        <v>641</v>
      </c>
      <c r="C372" s="84" t="s">
        <v>433</v>
      </c>
      <c r="D372" s="84"/>
      <c r="E372" s="84" t="s">
        <v>448</v>
      </c>
      <c r="F372" s="84"/>
      <c r="G372" s="89">
        <v>10002515</v>
      </c>
      <c r="H372" s="89">
        <v>18949026</v>
      </c>
      <c r="I372" s="84" t="s">
        <v>469</v>
      </c>
      <c r="J372" s="89">
        <v>2</v>
      </c>
      <c r="K372" s="89">
        <v>22</v>
      </c>
      <c r="L372" s="85">
        <v>-184257.08</v>
      </c>
      <c r="M372" s="90">
        <v>44593</v>
      </c>
      <c r="N372" s="90">
        <v>44593</v>
      </c>
      <c r="O372" s="90">
        <v>44610</v>
      </c>
      <c r="P372" s="84" t="s">
        <v>715</v>
      </c>
      <c r="Q372" s="84" t="s">
        <v>655</v>
      </c>
      <c r="R372" s="84"/>
      <c r="S372" s="84">
        <v>0</v>
      </c>
      <c r="T372" s="84" t="s">
        <v>716</v>
      </c>
      <c r="U372" s="84"/>
      <c r="V372" s="84"/>
      <c r="W372" s="84" t="s">
        <v>489</v>
      </c>
      <c r="X372" s="84"/>
      <c r="Y372" s="84" t="s">
        <v>441</v>
      </c>
      <c r="Z372" s="84" t="s">
        <v>442</v>
      </c>
      <c r="AA372" s="84" t="s">
        <v>645</v>
      </c>
      <c r="AB372" s="84" t="s">
        <v>626</v>
      </c>
      <c r="AC372" s="84" t="s">
        <v>646</v>
      </c>
      <c r="AD372" s="84" t="s">
        <v>717</v>
      </c>
      <c r="AE372" s="84"/>
      <c r="AF372" s="84"/>
    </row>
    <row r="373" spans="1:32" x14ac:dyDescent="0.25">
      <c r="A373" s="84" t="s">
        <v>400</v>
      </c>
      <c r="B373" s="84" t="s">
        <v>641</v>
      </c>
      <c r="C373" s="84" t="s">
        <v>433</v>
      </c>
      <c r="D373" s="84"/>
      <c r="E373" s="84" t="s">
        <v>434</v>
      </c>
      <c r="F373" s="84"/>
      <c r="G373" s="89">
        <v>9995789</v>
      </c>
      <c r="H373" s="89">
        <v>1424230</v>
      </c>
      <c r="I373" s="84" t="s">
        <v>435</v>
      </c>
      <c r="J373" s="89">
        <v>2</v>
      </c>
      <c r="K373" s="89">
        <v>22</v>
      </c>
      <c r="L373" s="85">
        <v>15000</v>
      </c>
      <c r="M373" s="90">
        <v>44571</v>
      </c>
      <c r="N373" s="90">
        <v>44595</v>
      </c>
      <c r="O373" s="90">
        <v>44595</v>
      </c>
      <c r="P373" s="84" t="s">
        <v>718</v>
      </c>
      <c r="Q373" s="84" t="s">
        <v>216</v>
      </c>
      <c r="R373" s="84" t="s">
        <v>719</v>
      </c>
      <c r="S373" s="84" t="s">
        <v>720</v>
      </c>
      <c r="T373" s="84" t="s">
        <v>659</v>
      </c>
      <c r="U373" s="84"/>
      <c r="V373" s="84"/>
      <c r="W373" s="84"/>
      <c r="X373" s="84"/>
      <c r="Y373" s="84" t="s">
        <v>441</v>
      </c>
      <c r="Z373" s="84" t="s">
        <v>442</v>
      </c>
      <c r="AA373" s="84" t="s">
        <v>443</v>
      </c>
      <c r="AB373" s="84" t="s">
        <v>444</v>
      </c>
      <c r="AC373" s="84" t="s">
        <v>646</v>
      </c>
      <c r="AD373" s="84" t="s">
        <v>657</v>
      </c>
      <c r="AE373" s="84"/>
      <c r="AF373" s="84"/>
    </row>
    <row r="374" spans="1:32" x14ac:dyDescent="0.25">
      <c r="A374" s="84" t="s">
        <v>400</v>
      </c>
      <c r="B374" s="84" t="s">
        <v>641</v>
      </c>
      <c r="C374" s="84" t="s">
        <v>433</v>
      </c>
      <c r="D374" s="84"/>
      <c r="E374" s="84" t="s">
        <v>434</v>
      </c>
      <c r="F374" s="84"/>
      <c r="G374" s="89">
        <v>9997141</v>
      </c>
      <c r="H374" s="89">
        <v>1424749</v>
      </c>
      <c r="I374" s="84" t="s">
        <v>435</v>
      </c>
      <c r="J374" s="89">
        <v>2</v>
      </c>
      <c r="K374" s="89">
        <v>22</v>
      </c>
      <c r="L374" s="85">
        <v>107812.38</v>
      </c>
      <c r="M374" s="90">
        <v>44591</v>
      </c>
      <c r="N374" s="90">
        <v>44599</v>
      </c>
      <c r="O374" s="90">
        <v>44599</v>
      </c>
      <c r="P374" s="84" t="s">
        <v>721</v>
      </c>
      <c r="Q374" s="84" t="s">
        <v>722</v>
      </c>
      <c r="R374" s="84" t="s">
        <v>723</v>
      </c>
      <c r="S374" s="84" t="s">
        <v>724</v>
      </c>
      <c r="T374" s="84" t="s">
        <v>725</v>
      </c>
      <c r="U374" s="84"/>
      <c r="V374" s="84"/>
      <c r="W374" s="84"/>
      <c r="X374" s="84"/>
      <c r="Y374" s="84" t="s">
        <v>441</v>
      </c>
      <c r="Z374" s="84" t="s">
        <v>442</v>
      </c>
      <c r="AA374" s="84" t="s">
        <v>443</v>
      </c>
      <c r="AB374" s="84" t="s">
        <v>444</v>
      </c>
      <c r="AC374" s="84" t="s">
        <v>646</v>
      </c>
      <c r="AD374" s="84" t="s">
        <v>726</v>
      </c>
      <c r="AE374" s="84"/>
      <c r="AF374" s="84"/>
    </row>
    <row r="375" spans="1:32" x14ac:dyDescent="0.25">
      <c r="A375" s="86" t="s">
        <v>400</v>
      </c>
      <c r="B375" s="86" t="s">
        <v>641</v>
      </c>
      <c r="C375" s="86" t="s">
        <v>433</v>
      </c>
      <c r="D375" s="86"/>
      <c r="E375" s="86" t="s">
        <v>434</v>
      </c>
      <c r="F375" s="86"/>
      <c r="G375" s="89">
        <v>9999076</v>
      </c>
      <c r="H375" s="89">
        <v>1425333</v>
      </c>
      <c r="I375" s="84" t="s">
        <v>435</v>
      </c>
      <c r="J375" s="89">
        <v>2</v>
      </c>
      <c r="K375" s="89">
        <v>22</v>
      </c>
      <c r="L375" s="91">
        <v>316400</v>
      </c>
      <c r="M375" s="92">
        <v>43874</v>
      </c>
      <c r="N375" s="92">
        <v>44602</v>
      </c>
      <c r="O375" s="92">
        <v>44602</v>
      </c>
      <c r="P375" s="86" t="s">
        <v>727</v>
      </c>
      <c r="Q375" s="86" t="s">
        <v>728</v>
      </c>
      <c r="R375" s="86" t="s">
        <v>729</v>
      </c>
      <c r="S375" s="86" t="s">
        <v>730</v>
      </c>
      <c r="T375" s="86" t="s">
        <v>731</v>
      </c>
      <c r="U375" s="86"/>
      <c r="V375" s="86"/>
      <c r="W375" s="86"/>
      <c r="X375" s="86"/>
      <c r="Y375" s="86" t="s">
        <v>441</v>
      </c>
      <c r="Z375" s="86" t="s">
        <v>442</v>
      </c>
      <c r="AA375" s="86" t="s">
        <v>443</v>
      </c>
      <c r="AB375" s="86" t="s">
        <v>444</v>
      </c>
      <c r="AC375" s="86" t="s">
        <v>646</v>
      </c>
      <c r="AD375" s="86" t="s">
        <v>732</v>
      </c>
      <c r="AE375" s="86"/>
      <c r="AF375" s="86"/>
    </row>
    <row r="376" spans="1:32" x14ac:dyDescent="0.25">
      <c r="A376" s="87" t="s">
        <v>402</v>
      </c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95">
        <v>1328929.0900000001</v>
      </c>
      <c r="M376" s="124"/>
      <c r="N376" s="124"/>
      <c r="O376" s="124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</row>
    <row r="377" spans="1:32" x14ac:dyDescent="0.25">
      <c r="G377" s="96"/>
      <c r="H377" s="96"/>
      <c r="J377" s="96"/>
      <c r="K377" s="96"/>
    </row>
    <row r="378" spans="1:32" ht="31.5" x14ac:dyDescent="0.25">
      <c r="A378" s="81" t="s">
        <v>397</v>
      </c>
      <c r="B378" s="81" t="s">
        <v>355</v>
      </c>
      <c r="C378" s="81" t="s">
        <v>403</v>
      </c>
      <c r="D378" s="81" t="s">
        <v>404</v>
      </c>
      <c r="E378" s="81" t="s">
        <v>405</v>
      </c>
      <c r="F378" s="81" t="s">
        <v>406</v>
      </c>
      <c r="G378" s="81" t="s">
        <v>407</v>
      </c>
      <c r="H378" s="81" t="s">
        <v>408</v>
      </c>
      <c r="I378" s="81" t="s">
        <v>409</v>
      </c>
      <c r="J378" s="81" t="s">
        <v>410</v>
      </c>
      <c r="K378" s="81" t="s">
        <v>411</v>
      </c>
      <c r="L378" s="81" t="s">
        <v>412</v>
      </c>
      <c r="M378" s="123" t="s">
        <v>414</v>
      </c>
      <c r="N378" s="123" t="s">
        <v>10</v>
      </c>
      <c r="O378" s="123" t="s">
        <v>415</v>
      </c>
      <c r="P378" s="81" t="s">
        <v>416</v>
      </c>
      <c r="Q378" s="81" t="s">
        <v>417</v>
      </c>
      <c r="R378" s="81" t="s">
        <v>418</v>
      </c>
      <c r="S378" s="81" t="s">
        <v>419</v>
      </c>
      <c r="T378" s="81" t="s">
        <v>420</v>
      </c>
      <c r="U378" s="81" t="s">
        <v>421</v>
      </c>
      <c r="V378" s="81" t="s">
        <v>422</v>
      </c>
      <c r="W378" s="81" t="s">
        <v>423</v>
      </c>
      <c r="X378" s="81" t="s">
        <v>424</v>
      </c>
      <c r="Y378" s="81" t="s">
        <v>425</v>
      </c>
      <c r="Z378" s="81" t="s">
        <v>426</v>
      </c>
      <c r="AA378" s="81" t="s">
        <v>427</v>
      </c>
      <c r="AB378" s="81" t="s">
        <v>428</v>
      </c>
      <c r="AC378" s="81" t="s">
        <v>429</v>
      </c>
      <c r="AD378" s="81" t="s">
        <v>413</v>
      </c>
      <c r="AE378" s="81" t="s">
        <v>430</v>
      </c>
      <c r="AF378" s="81" t="s">
        <v>431</v>
      </c>
    </row>
    <row r="379" spans="1:32" x14ac:dyDescent="0.25">
      <c r="A379" s="84" t="s">
        <v>398</v>
      </c>
      <c r="B379" s="84" t="s">
        <v>480</v>
      </c>
      <c r="C379" s="84" t="s">
        <v>433</v>
      </c>
      <c r="D379" s="84"/>
      <c r="E379" s="84" t="s">
        <v>434</v>
      </c>
      <c r="F379" s="84"/>
      <c r="G379" s="89">
        <v>10008474</v>
      </c>
      <c r="H379" s="89">
        <v>1426205</v>
      </c>
      <c r="I379" s="84" t="s">
        <v>435</v>
      </c>
      <c r="J379" s="89">
        <v>3</v>
      </c>
      <c r="K379" s="89">
        <v>22</v>
      </c>
      <c r="L379" s="85">
        <v>15000</v>
      </c>
      <c r="M379" s="90">
        <v>44624</v>
      </c>
      <c r="N379" s="90">
        <v>44630</v>
      </c>
      <c r="O379" s="90">
        <v>44630</v>
      </c>
      <c r="P379" s="84" t="s">
        <v>733</v>
      </c>
      <c r="Q379" s="84" t="s">
        <v>734</v>
      </c>
      <c r="R379" s="84" t="s">
        <v>735</v>
      </c>
      <c r="S379" s="84" t="s">
        <v>736</v>
      </c>
      <c r="T379" s="84" t="s">
        <v>488</v>
      </c>
      <c r="U379" s="84"/>
      <c r="V379" s="84"/>
      <c r="W379" s="84"/>
      <c r="X379" s="84"/>
      <c r="Y379" s="84" t="s">
        <v>441</v>
      </c>
      <c r="Z379" s="84" t="s">
        <v>442</v>
      </c>
      <c r="AA379" s="84" t="s">
        <v>443</v>
      </c>
      <c r="AB379" s="84" t="s">
        <v>444</v>
      </c>
      <c r="AC379" s="84" t="s">
        <v>485</v>
      </c>
      <c r="AD379" s="84" t="s">
        <v>486</v>
      </c>
      <c r="AE379" s="84"/>
      <c r="AF379" s="84"/>
    </row>
    <row r="380" spans="1:32" x14ac:dyDescent="0.25">
      <c r="A380" s="84" t="s">
        <v>399</v>
      </c>
      <c r="B380" s="84" t="s">
        <v>505</v>
      </c>
      <c r="C380" s="84" t="s">
        <v>433</v>
      </c>
      <c r="D380" s="84"/>
      <c r="E380" s="84" t="s">
        <v>448</v>
      </c>
      <c r="F380" s="84"/>
      <c r="G380" s="89">
        <v>10002045</v>
      </c>
      <c r="H380" s="89">
        <v>18947722</v>
      </c>
      <c r="I380" s="84" t="s">
        <v>469</v>
      </c>
      <c r="J380" s="89">
        <v>3</v>
      </c>
      <c r="K380" s="89">
        <v>22</v>
      </c>
      <c r="L380" s="85">
        <v>-280000</v>
      </c>
      <c r="M380" s="90">
        <v>44651</v>
      </c>
      <c r="N380" s="90">
        <v>44651</v>
      </c>
      <c r="O380" s="90">
        <v>44609</v>
      </c>
      <c r="P380" s="84" t="s">
        <v>737</v>
      </c>
      <c r="Q380" s="84" t="s">
        <v>548</v>
      </c>
      <c r="R380" s="84"/>
      <c r="S380" s="84">
        <v>0</v>
      </c>
      <c r="T380" s="84" t="s">
        <v>534</v>
      </c>
      <c r="U380" s="84"/>
      <c r="V380" s="84"/>
      <c r="W380" s="84" t="s">
        <v>489</v>
      </c>
      <c r="X380" s="84"/>
      <c r="Y380" s="84" t="s">
        <v>441</v>
      </c>
      <c r="Z380" s="84" t="s">
        <v>442</v>
      </c>
      <c r="AA380" s="84" t="s">
        <v>510</v>
      </c>
      <c r="AB380" s="84" t="s">
        <v>444</v>
      </c>
      <c r="AC380" s="84" t="s">
        <v>511</v>
      </c>
      <c r="AD380" s="84" t="s">
        <v>530</v>
      </c>
      <c r="AE380" s="84"/>
      <c r="AF380" s="84"/>
    </row>
    <row r="381" spans="1:32" x14ac:dyDescent="0.25">
      <c r="A381" s="84" t="s">
        <v>399</v>
      </c>
      <c r="B381" s="84" t="s">
        <v>505</v>
      </c>
      <c r="C381" s="84" t="s">
        <v>433</v>
      </c>
      <c r="D381" s="84"/>
      <c r="E381" s="84" t="s">
        <v>448</v>
      </c>
      <c r="F381" s="84"/>
      <c r="G381" s="89">
        <v>10003269</v>
      </c>
      <c r="H381" s="89">
        <v>18952835</v>
      </c>
      <c r="I381" s="84" t="s">
        <v>469</v>
      </c>
      <c r="J381" s="89">
        <v>3</v>
      </c>
      <c r="K381" s="89">
        <v>22</v>
      </c>
      <c r="L381" s="85">
        <v>-122500</v>
      </c>
      <c r="M381" s="90">
        <v>44651</v>
      </c>
      <c r="N381" s="90">
        <v>44651</v>
      </c>
      <c r="O381" s="90">
        <v>44614</v>
      </c>
      <c r="P381" s="84" t="s">
        <v>738</v>
      </c>
      <c r="Q381" s="84" t="s">
        <v>508</v>
      </c>
      <c r="R381" s="84"/>
      <c r="S381" s="84">
        <v>0</v>
      </c>
      <c r="T381" s="84" t="s">
        <v>739</v>
      </c>
      <c r="U381" s="84"/>
      <c r="V381" s="84"/>
      <c r="W381" s="84" t="s">
        <v>489</v>
      </c>
      <c r="X381" s="84"/>
      <c r="Y381" s="84" t="s">
        <v>441</v>
      </c>
      <c r="Z381" s="84" t="s">
        <v>442</v>
      </c>
      <c r="AA381" s="84" t="s">
        <v>510</v>
      </c>
      <c r="AB381" s="84" t="s">
        <v>444</v>
      </c>
      <c r="AC381" s="84" t="s">
        <v>511</v>
      </c>
      <c r="AD381" s="84" t="s">
        <v>740</v>
      </c>
      <c r="AE381" s="84"/>
      <c r="AF381" s="84"/>
    </row>
    <row r="382" spans="1:32" x14ac:dyDescent="0.25">
      <c r="A382" s="84" t="s">
        <v>399</v>
      </c>
      <c r="B382" s="84" t="s">
        <v>550</v>
      </c>
      <c r="C382" s="84" t="s">
        <v>433</v>
      </c>
      <c r="D382" s="84"/>
      <c r="E382" s="84" t="s">
        <v>464</v>
      </c>
      <c r="F382" s="84"/>
      <c r="G382" s="89">
        <v>10008177</v>
      </c>
      <c r="H382" s="89">
        <v>3941282</v>
      </c>
      <c r="I382" s="84" t="s">
        <v>465</v>
      </c>
      <c r="J382" s="89">
        <v>3</v>
      </c>
      <c r="K382" s="89">
        <v>22</v>
      </c>
      <c r="L382" s="85">
        <v>5000</v>
      </c>
      <c r="M382" s="90">
        <v>44651</v>
      </c>
      <c r="N382" s="90">
        <v>44630</v>
      </c>
      <c r="O382" s="90">
        <v>44630</v>
      </c>
      <c r="P382" s="84" t="s">
        <v>466</v>
      </c>
      <c r="Q382" s="84" t="s">
        <v>741</v>
      </c>
      <c r="R382" s="84"/>
      <c r="S382" s="84" t="s">
        <v>742</v>
      </c>
      <c r="T382" s="84" t="s">
        <v>743</v>
      </c>
      <c r="U382" s="84"/>
      <c r="V382" s="84"/>
      <c r="W382" s="84"/>
      <c r="X382" s="84"/>
      <c r="Y382" s="84" t="s">
        <v>441</v>
      </c>
      <c r="Z382" s="84" t="s">
        <v>442</v>
      </c>
      <c r="AA382" s="84" t="s">
        <v>444</v>
      </c>
      <c r="AB382" s="84" t="s">
        <v>444</v>
      </c>
      <c r="AC382" s="84" t="s">
        <v>557</v>
      </c>
      <c r="AD382" s="84"/>
      <c r="AE382" s="84"/>
      <c r="AF382" s="84"/>
    </row>
    <row r="383" spans="1:32" x14ac:dyDescent="0.25">
      <c r="A383" s="84" t="s">
        <v>399</v>
      </c>
      <c r="B383" s="84" t="s">
        <v>550</v>
      </c>
      <c r="C383" s="84" t="s">
        <v>433</v>
      </c>
      <c r="D383" s="84"/>
      <c r="E383" s="84" t="s">
        <v>448</v>
      </c>
      <c r="F383" s="84"/>
      <c r="G383" s="89">
        <v>10002450</v>
      </c>
      <c r="H383" s="89">
        <v>18949005</v>
      </c>
      <c r="I383" s="84" t="s">
        <v>469</v>
      </c>
      <c r="J383" s="89">
        <v>3</v>
      </c>
      <c r="K383" s="89">
        <v>22</v>
      </c>
      <c r="L383" s="85">
        <v>-225000</v>
      </c>
      <c r="M383" s="90">
        <v>44651</v>
      </c>
      <c r="N383" s="90">
        <v>44651</v>
      </c>
      <c r="O383" s="90">
        <v>44610</v>
      </c>
      <c r="P383" s="84" t="s">
        <v>744</v>
      </c>
      <c r="Q383" s="84" t="s">
        <v>745</v>
      </c>
      <c r="R383" s="84"/>
      <c r="S383" s="84">
        <v>0</v>
      </c>
      <c r="T383" s="84" t="s">
        <v>556</v>
      </c>
      <c r="U383" s="84"/>
      <c r="V383" s="84"/>
      <c r="W383" s="84"/>
      <c r="X383" s="84"/>
      <c r="Y383" s="84" t="s">
        <v>441</v>
      </c>
      <c r="Z383" s="84" t="s">
        <v>442</v>
      </c>
      <c r="AA383" s="84" t="s">
        <v>746</v>
      </c>
      <c r="AB383" s="84" t="s">
        <v>444</v>
      </c>
      <c r="AC383" s="84" t="s">
        <v>557</v>
      </c>
      <c r="AD383" s="84" t="s">
        <v>551</v>
      </c>
      <c r="AE383" s="84"/>
      <c r="AF383" s="84"/>
    </row>
    <row r="384" spans="1:32" x14ac:dyDescent="0.25">
      <c r="A384" s="84" t="s">
        <v>399</v>
      </c>
      <c r="B384" s="84" t="s">
        <v>550</v>
      </c>
      <c r="C384" s="84" t="s">
        <v>433</v>
      </c>
      <c r="D384" s="84"/>
      <c r="E384" s="84" t="s">
        <v>448</v>
      </c>
      <c r="F384" s="84"/>
      <c r="G384" s="89">
        <v>10002450</v>
      </c>
      <c r="H384" s="89">
        <v>18949005</v>
      </c>
      <c r="I384" s="84" t="s">
        <v>469</v>
      </c>
      <c r="J384" s="89">
        <v>3</v>
      </c>
      <c r="K384" s="89">
        <v>22</v>
      </c>
      <c r="L384" s="85">
        <v>-202500</v>
      </c>
      <c r="M384" s="90">
        <v>44651</v>
      </c>
      <c r="N384" s="90">
        <v>44651</v>
      </c>
      <c r="O384" s="90">
        <v>44610</v>
      </c>
      <c r="P384" s="84" t="s">
        <v>747</v>
      </c>
      <c r="Q384" s="84" t="s">
        <v>745</v>
      </c>
      <c r="R384" s="84"/>
      <c r="S384" s="84">
        <v>0</v>
      </c>
      <c r="T384" s="84" t="s">
        <v>562</v>
      </c>
      <c r="U384" s="84"/>
      <c r="V384" s="84"/>
      <c r="W384" s="84"/>
      <c r="X384" s="84"/>
      <c r="Y384" s="84" t="s">
        <v>441</v>
      </c>
      <c r="Z384" s="84" t="s">
        <v>442</v>
      </c>
      <c r="AA384" s="84" t="s">
        <v>746</v>
      </c>
      <c r="AB384" s="84" t="s">
        <v>444</v>
      </c>
      <c r="AC384" s="84" t="s">
        <v>557</v>
      </c>
      <c r="AD384" s="84" t="s">
        <v>558</v>
      </c>
      <c r="AE384" s="84"/>
      <c r="AF384" s="84"/>
    </row>
    <row r="385" spans="1:32" x14ac:dyDescent="0.25">
      <c r="A385" s="84" t="s">
        <v>399</v>
      </c>
      <c r="B385" s="84" t="s">
        <v>563</v>
      </c>
      <c r="C385" s="84" t="s">
        <v>433</v>
      </c>
      <c r="D385" s="84"/>
      <c r="E385" s="84" t="s">
        <v>448</v>
      </c>
      <c r="F385" s="84"/>
      <c r="G385" s="89">
        <v>10003302</v>
      </c>
      <c r="H385" s="89">
        <v>18952907</v>
      </c>
      <c r="I385" s="84" t="s">
        <v>469</v>
      </c>
      <c r="J385" s="89">
        <v>3</v>
      </c>
      <c r="K385" s="89">
        <v>22</v>
      </c>
      <c r="L385" s="85">
        <v>-512478.75</v>
      </c>
      <c r="M385" s="90">
        <v>44651</v>
      </c>
      <c r="N385" s="90">
        <v>44651</v>
      </c>
      <c r="O385" s="90">
        <v>44614</v>
      </c>
      <c r="P385" s="84" t="s">
        <v>748</v>
      </c>
      <c r="Q385" s="84" t="s">
        <v>748</v>
      </c>
      <c r="R385" s="84"/>
      <c r="S385" s="84">
        <v>0</v>
      </c>
      <c r="T385" s="84" t="s">
        <v>749</v>
      </c>
      <c r="U385" s="84"/>
      <c r="V385" s="84"/>
      <c r="W385" s="84"/>
      <c r="X385" s="84"/>
      <c r="Y385" s="84" t="s">
        <v>441</v>
      </c>
      <c r="Z385" s="84" t="s">
        <v>442</v>
      </c>
      <c r="AA385" s="84" t="s">
        <v>750</v>
      </c>
      <c r="AB385" s="84" t="s">
        <v>444</v>
      </c>
      <c r="AC385" s="84" t="s">
        <v>569</v>
      </c>
      <c r="AD385" s="84" t="s">
        <v>751</v>
      </c>
      <c r="AE385" s="84"/>
      <c r="AF385" s="84"/>
    </row>
    <row r="386" spans="1:32" x14ac:dyDescent="0.25">
      <c r="A386" s="84" t="s">
        <v>399</v>
      </c>
      <c r="B386" s="84" t="s">
        <v>563</v>
      </c>
      <c r="C386" s="84" t="s">
        <v>433</v>
      </c>
      <c r="D386" s="84"/>
      <c r="E386" s="84" t="s">
        <v>448</v>
      </c>
      <c r="F386" s="84"/>
      <c r="G386" s="89">
        <v>10003306</v>
      </c>
      <c r="H386" s="89">
        <v>18952908</v>
      </c>
      <c r="I386" s="84" t="s">
        <v>469</v>
      </c>
      <c r="J386" s="89">
        <v>3</v>
      </c>
      <c r="K386" s="89">
        <v>22</v>
      </c>
      <c r="L386" s="85">
        <v>-248433</v>
      </c>
      <c r="M386" s="90">
        <v>44651</v>
      </c>
      <c r="N386" s="90">
        <v>44651</v>
      </c>
      <c r="O386" s="90">
        <v>44614</v>
      </c>
      <c r="P386" s="84" t="s">
        <v>752</v>
      </c>
      <c r="Q386" s="84" t="s">
        <v>753</v>
      </c>
      <c r="R386" s="84"/>
      <c r="S386" s="84">
        <v>0</v>
      </c>
      <c r="T386" s="84" t="s">
        <v>754</v>
      </c>
      <c r="U386" s="84"/>
      <c r="V386" s="84"/>
      <c r="W386" s="84"/>
      <c r="X386" s="84"/>
      <c r="Y386" s="84" t="s">
        <v>441</v>
      </c>
      <c r="Z386" s="84" t="s">
        <v>442</v>
      </c>
      <c r="AA386" s="84" t="s">
        <v>750</v>
      </c>
      <c r="AB386" s="84" t="s">
        <v>444</v>
      </c>
      <c r="AC386" s="84" t="s">
        <v>569</v>
      </c>
      <c r="AD386" s="84" t="s">
        <v>755</v>
      </c>
      <c r="AE386" s="84"/>
      <c r="AF386" s="84"/>
    </row>
    <row r="387" spans="1:32" x14ac:dyDescent="0.25">
      <c r="A387" s="84" t="s">
        <v>399</v>
      </c>
      <c r="B387" s="84" t="s">
        <v>563</v>
      </c>
      <c r="C387" s="84" t="s">
        <v>433</v>
      </c>
      <c r="D387" s="84"/>
      <c r="E387" s="84" t="s">
        <v>448</v>
      </c>
      <c r="F387" s="84"/>
      <c r="G387" s="89">
        <v>10003348</v>
      </c>
      <c r="H387" s="89">
        <v>18953424</v>
      </c>
      <c r="I387" s="84" t="s">
        <v>469</v>
      </c>
      <c r="J387" s="89">
        <v>3</v>
      </c>
      <c r="K387" s="89">
        <v>22</v>
      </c>
      <c r="L387" s="85">
        <v>-125000</v>
      </c>
      <c r="M387" s="90">
        <v>44651</v>
      </c>
      <c r="N387" s="90">
        <v>44651</v>
      </c>
      <c r="O387" s="90">
        <v>44614</v>
      </c>
      <c r="P387" s="84" t="s">
        <v>756</v>
      </c>
      <c r="Q387" s="84" t="s">
        <v>757</v>
      </c>
      <c r="R387" s="84"/>
      <c r="S387" s="84">
        <v>0</v>
      </c>
      <c r="T387" s="84" t="s">
        <v>749</v>
      </c>
      <c r="U387" s="84"/>
      <c r="V387" s="84"/>
      <c r="W387" s="84" t="s">
        <v>473</v>
      </c>
      <c r="X387" s="84"/>
      <c r="Y387" s="84" t="s">
        <v>441</v>
      </c>
      <c r="Z387" s="84" t="s">
        <v>442</v>
      </c>
      <c r="AA387" s="84" t="s">
        <v>750</v>
      </c>
      <c r="AB387" s="84" t="s">
        <v>444</v>
      </c>
      <c r="AC387" s="84" t="s">
        <v>569</v>
      </c>
      <c r="AD387" s="84" t="s">
        <v>758</v>
      </c>
      <c r="AE387" s="84"/>
      <c r="AF387" s="84"/>
    </row>
    <row r="388" spans="1:32" x14ac:dyDescent="0.25">
      <c r="A388" s="84" t="s">
        <v>401</v>
      </c>
      <c r="B388" s="84" t="s">
        <v>432</v>
      </c>
      <c r="C388" s="84" t="s">
        <v>433</v>
      </c>
      <c r="D388" s="84"/>
      <c r="E388" s="84" t="s">
        <v>434</v>
      </c>
      <c r="F388" s="84"/>
      <c r="G388" s="89">
        <v>10009332</v>
      </c>
      <c r="H388" s="89">
        <v>1427049</v>
      </c>
      <c r="I388" s="84" t="s">
        <v>435</v>
      </c>
      <c r="J388" s="89">
        <v>3</v>
      </c>
      <c r="K388" s="89">
        <v>22</v>
      </c>
      <c r="L388" s="85">
        <v>271585</v>
      </c>
      <c r="M388" s="90">
        <v>44593</v>
      </c>
      <c r="N388" s="90">
        <v>44630</v>
      </c>
      <c r="O388" s="90">
        <v>44630</v>
      </c>
      <c r="P388" s="84" t="s">
        <v>759</v>
      </c>
      <c r="Q388" s="84" t="s">
        <v>120</v>
      </c>
      <c r="R388" s="84" t="s">
        <v>760</v>
      </c>
      <c r="S388" s="84" t="s">
        <v>761</v>
      </c>
      <c r="T388" s="84" t="s">
        <v>762</v>
      </c>
      <c r="U388" s="84"/>
      <c r="V388" s="84"/>
      <c r="W388" s="84"/>
      <c r="X388" s="84"/>
      <c r="Y388" s="84" t="s">
        <v>441</v>
      </c>
      <c r="Z388" s="84" t="s">
        <v>442</v>
      </c>
      <c r="AA388" s="84" t="s">
        <v>443</v>
      </c>
      <c r="AB388" s="84" t="s">
        <v>444</v>
      </c>
      <c r="AC388" s="84" t="s">
        <v>445</v>
      </c>
      <c r="AD388" s="84" t="s">
        <v>763</v>
      </c>
      <c r="AE388" s="84"/>
      <c r="AF388" s="84"/>
    </row>
    <row r="389" spans="1:32" x14ac:dyDescent="0.25">
      <c r="A389" s="84" t="s">
        <v>401</v>
      </c>
      <c r="B389" s="84" t="s">
        <v>432</v>
      </c>
      <c r="C389" s="84" t="s">
        <v>433</v>
      </c>
      <c r="D389" s="84"/>
      <c r="E389" s="84" t="s">
        <v>434</v>
      </c>
      <c r="F389" s="84"/>
      <c r="G389" s="89">
        <v>10009584</v>
      </c>
      <c r="H389" s="89">
        <v>1427301</v>
      </c>
      <c r="I389" s="84" t="s">
        <v>435</v>
      </c>
      <c r="J389" s="89">
        <v>3</v>
      </c>
      <c r="K389" s="89">
        <v>22</v>
      </c>
      <c r="L389" s="85">
        <v>303766.65999999997</v>
      </c>
      <c r="M389" s="90">
        <v>44595</v>
      </c>
      <c r="N389" s="90">
        <v>44630</v>
      </c>
      <c r="O389" s="90">
        <v>44630</v>
      </c>
      <c r="P389" s="84" t="s">
        <v>764</v>
      </c>
      <c r="Q389" s="84" t="s">
        <v>765</v>
      </c>
      <c r="R389" s="84" t="s">
        <v>766</v>
      </c>
      <c r="S389" s="84" t="s">
        <v>761</v>
      </c>
      <c r="T389" s="84" t="s">
        <v>767</v>
      </c>
      <c r="U389" s="84"/>
      <c r="V389" s="84"/>
      <c r="W389" s="84"/>
      <c r="X389" s="84"/>
      <c r="Y389" s="84" t="s">
        <v>441</v>
      </c>
      <c r="Z389" s="84" t="s">
        <v>442</v>
      </c>
      <c r="AA389" s="84" t="s">
        <v>443</v>
      </c>
      <c r="AB389" s="84" t="s">
        <v>444</v>
      </c>
      <c r="AC389" s="84" t="s">
        <v>445</v>
      </c>
      <c r="AD389" s="84" t="s">
        <v>768</v>
      </c>
      <c r="AE389" s="84"/>
      <c r="AF389" s="84"/>
    </row>
    <row r="390" spans="1:32" x14ac:dyDescent="0.25">
      <c r="A390" s="84" t="s">
        <v>401</v>
      </c>
      <c r="B390" s="84" t="s">
        <v>432</v>
      </c>
      <c r="C390" s="84" t="s">
        <v>433</v>
      </c>
      <c r="D390" s="84"/>
      <c r="E390" s="84" t="s">
        <v>434</v>
      </c>
      <c r="F390" s="84"/>
      <c r="G390" s="89">
        <v>10016916</v>
      </c>
      <c r="H390" s="89">
        <v>1430168</v>
      </c>
      <c r="I390" s="84" t="s">
        <v>435</v>
      </c>
      <c r="J390" s="89">
        <v>3</v>
      </c>
      <c r="K390" s="89">
        <v>22</v>
      </c>
      <c r="L390" s="85">
        <v>39367.5</v>
      </c>
      <c r="M390" s="90">
        <v>44621</v>
      </c>
      <c r="N390" s="90">
        <v>44644</v>
      </c>
      <c r="O390" s="90">
        <v>44644</v>
      </c>
      <c r="P390" s="84" t="s">
        <v>437</v>
      </c>
      <c r="Q390" s="84" t="s">
        <v>116</v>
      </c>
      <c r="R390" s="84" t="s">
        <v>769</v>
      </c>
      <c r="S390" s="84" t="s">
        <v>439</v>
      </c>
      <c r="T390" s="84" t="s">
        <v>440</v>
      </c>
      <c r="U390" s="84"/>
      <c r="V390" s="84"/>
      <c r="W390" s="84"/>
      <c r="X390" s="84"/>
      <c r="Y390" s="84" t="s">
        <v>441</v>
      </c>
      <c r="Z390" s="84" t="s">
        <v>442</v>
      </c>
      <c r="AA390" s="84" t="s">
        <v>443</v>
      </c>
      <c r="AB390" s="84" t="s">
        <v>444</v>
      </c>
      <c r="AC390" s="84" t="s">
        <v>445</v>
      </c>
      <c r="AD390" s="84" t="s">
        <v>436</v>
      </c>
      <c r="AE390" s="84"/>
      <c r="AF390" s="84"/>
    </row>
    <row r="391" spans="1:32" x14ac:dyDescent="0.25">
      <c r="A391" s="84" t="s">
        <v>401</v>
      </c>
      <c r="B391" s="84" t="s">
        <v>432</v>
      </c>
      <c r="C391" s="84" t="s">
        <v>433</v>
      </c>
      <c r="D391" s="84"/>
      <c r="E391" s="84" t="s">
        <v>448</v>
      </c>
      <c r="F391" s="84"/>
      <c r="G391" s="89">
        <v>9999056</v>
      </c>
      <c r="H391" s="89">
        <v>18899426</v>
      </c>
      <c r="I391" s="84" t="s">
        <v>469</v>
      </c>
      <c r="J391" s="89">
        <v>3</v>
      </c>
      <c r="K391" s="89">
        <v>22</v>
      </c>
      <c r="L391" s="85">
        <v>-2492400</v>
      </c>
      <c r="M391" s="90">
        <v>44651</v>
      </c>
      <c r="N391" s="90">
        <v>44651</v>
      </c>
      <c r="O391" s="90">
        <v>44602</v>
      </c>
      <c r="P391" s="84" t="s">
        <v>770</v>
      </c>
      <c r="Q391" s="84" t="s">
        <v>771</v>
      </c>
      <c r="R391" s="84"/>
      <c r="S391" s="84">
        <v>0</v>
      </c>
      <c r="T391" s="84" t="s">
        <v>772</v>
      </c>
      <c r="U391" s="84"/>
      <c r="V391" s="84"/>
      <c r="W391" s="84"/>
      <c r="X391" s="84"/>
      <c r="Y391" s="84" t="s">
        <v>441</v>
      </c>
      <c r="Z391" s="84" t="s">
        <v>442</v>
      </c>
      <c r="AA391" s="84" t="s">
        <v>773</v>
      </c>
      <c r="AB391" s="84" t="s">
        <v>774</v>
      </c>
      <c r="AC391" s="84" t="s">
        <v>445</v>
      </c>
      <c r="AD391" s="84" t="s">
        <v>775</v>
      </c>
      <c r="AE391" s="84"/>
      <c r="AF391" s="84"/>
    </row>
    <row r="392" spans="1:32" x14ac:dyDescent="0.25">
      <c r="A392" s="84" t="s">
        <v>401</v>
      </c>
      <c r="B392" s="84" t="s">
        <v>432</v>
      </c>
      <c r="C392" s="84" t="s">
        <v>433</v>
      </c>
      <c r="D392" s="84"/>
      <c r="E392" s="84" t="s">
        <v>448</v>
      </c>
      <c r="F392" s="84"/>
      <c r="G392" s="89">
        <v>10003819</v>
      </c>
      <c r="H392" s="89">
        <v>18955594</v>
      </c>
      <c r="I392" s="84" t="s">
        <v>469</v>
      </c>
      <c r="J392" s="89">
        <v>3</v>
      </c>
      <c r="K392" s="89">
        <v>22</v>
      </c>
      <c r="L392" s="85">
        <v>-437400</v>
      </c>
      <c r="M392" s="90">
        <v>44651</v>
      </c>
      <c r="N392" s="90">
        <v>44651</v>
      </c>
      <c r="O392" s="90">
        <v>44615</v>
      </c>
      <c r="P392" s="84" t="s">
        <v>776</v>
      </c>
      <c r="Q392" s="84" t="s">
        <v>777</v>
      </c>
      <c r="R392" s="84"/>
      <c r="S392" s="84">
        <v>0</v>
      </c>
      <c r="T392" s="84" t="s">
        <v>778</v>
      </c>
      <c r="U392" s="84"/>
      <c r="V392" s="84"/>
      <c r="W392" s="84"/>
      <c r="X392" s="84"/>
      <c r="Y392" s="84" t="s">
        <v>441</v>
      </c>
      <c r="Z392" s="84" t="s">
        <v>442</v>
      </c>
      <c r="AA392" s="84" t="s">
        <v>773</v>
      </c>
      <c r="AB392" s="84" t="s">
        <v>444</v>
      </c>
      <c r="AC392" s="84" t="s">
        <v>445</v>
      </c>
      <c r="AD392" s="84" t="s">
        <v>779</v>
      </c>
      <c r="AE392" s="84"/>
      <c r="AF392" s="84"/>
    </row>
    <row r="393" spans="1:32" x14ac:dyDescent="0.25">
      <c r="A393" s="84" t="s">
        <v>401</v>
      </c>
      <c r="B393" s="84" t="s">
        <v>432</v>
      </c>
      <c r="C393" s="84" t="s">
        <v>433</v>
      </c>
      <c r="D393" s="84"/>
      <c r="E393" s="84" t="s">
        <v>448</v>
      </c>
      <c r="F393" s="84"/>
      <c r="G393" s="89">
        <v>10003975</v>
      </c>
      <c r="H393" s="89">
        <v>18955659</v>
      </c>
      <c r="I393" s="84" t="s">
        <v>469</v>
      </c>
      <c r="J393" s="89">
        <v>3</v>
      </c>
      <c r="K393" s="89">
        <v>22</v>
      </c>
      <c r="L393" s="85">
        <v>750000</v>
      </c>
      <c r="M393" s="90">
        <v>44651</v>
      </c>
      <c r="N393" s="90">
        <v>44651</v>
      </c>
      <c r="O393" s="90">
        <v>44615</v>
      </c>
      <c r="P393" s="84" t="s">
        <v>780</v>
      </c>
      <c r="Q393" s="84" t="s">
        <v>781</v>
      </c>
      <c r="R393" s="84"/>
      <c r="S393" s="84">
        <v>0</v>
      </c>
      <c r="T393" s="84" t="s">
        <v>782</v>
      </c>
      <c r="U393" s="84"/>
      <c r="V393" s="84"/>
      <c r="W393" s="84" t="s">
        <v>489</v>
      </c>
      <c r="X393" s="84"/>
      <c r="Y393" s="84" t="s">
        <v>441</v>
      </c>
      <c r="Z393" s="84" t="s">
        <v>442</v>
      </c>
      <c r="AA393" s="84" t="s">
        <v>773</v>
      </c>
      <c r="AB393" s="84" t="s">
        <v>444</v>
      </c>
      <c r="AC393" s="84" t="s">
        <v>445</v>
      </c>
      <c r="AD393" s="84" t="s">
        <v>783</v>
      </c>
      <c r="AE393" s="84"/>
      <c r="AF393" s="84"/>
    </row>
    <row r="394" spans="1:32" x14ac:dyDescent="0.25">
      <c r="A394" s="84" t="s">
        <v>401</v>
      </c>
      <c r="B394" s="84" t="s">
        <v>432</v>
      </c>
      <c r="C394" s="84" t="s">
        <v>433</v>
      </c>
      <c r="D394" s="84"/>
      <c r="E394" s="84" t="s">
        <v>448</v>
      </c>
      <c r="F394" s="84"/>
      <c r="G394" s="89">
        <v>10004050</v>
      </c>
      <c r="H394" s="89">
        <v>18956820</v>
      </c>
      <c r="I394" s="84" t="s">
        <v>469</v>
      </c>
      <c r="J394" s="89">
        <v>3</v>
      </c>
      <c r="K394" s="89">
        <v>22</v>
      </c>
      <c r="L394" s="85">
        <v>-342100</v>
      </c>
      <c r="M394" s="90">
        <v>44651</v>
      </c>
      <c r="N394" s="90">
        <v>44651</v>
      </c>
      <c r="O394" s="90">
        <v>44615</v>
      </c>
      <c r="P394" s="84" t="s">
        <v>784</v>
      </c>
      <c r="Q394" s="84" t="s">
        <v>785</v>
      </c>
      <c r="R394" s="84"/>
      <c r="S394" s="84">
        <v>0</v>
      </c>
      <c r="T394" s="84" t="s">
        <v>786</v>
      </c>
      <c r="U394" s="84"/>
      <c r="V394" s="84"/>
      <c r="W394" s="84"/>
      <c r="X394" s="84"/>
      <c r="Y394" s="84" t="s">
        <v>441</v>
      </c>
      <c r="Z394" s="84" t="s">
        <v>442</v>
      </c>
      <c r="AA394" s="84" t="s">
        <v>773</v>
      </c>
      <c r="AB394" s="84" t="s">
        <v>774</v>
      </c>
      <c r="AC394" s="84" t="s">
        <v>445</v>
      </c>
      <c r="AD394" s="84" t="s">
        <v>787</v>
      </c>
      <c r="AE394" s="84"/>
      <c r="AF394" s="84"/>
    </row>
    <row r="395" spans="1:32" x14ac:dyDescent="0.25">
      <c r="A395" s="84" t="s">
        <v>401</v>
      </c>
      <c r="B395" s="84" t="s">
        <v>432</v>
      </c>
      <c r="C395" s="84" t="s">
        <v>433</v>
      </c>
      <c r="D395" s="84"/>
      <c r="E395" s="84" t="s">
        <v>448</v>
      </c>
      <c r="F395" s="84"/>
      <c r="G395" s="89">
        <v>10005784</v>
      </c>
      <c r="H395" s="89">
        <v>18958057</v>
      </c>
      <c r="I395" s="84" t="s">
        <v>469</v>
      </c>
      <c r="J395" s="89">
        <v>3</v>
      </c>
      <c r="K395" s="89">
        <v>22</v>
      </c>
      <c r="L395" s="85">
        <v>-500000</v>
      </c>
      <c r="M395" s="90">
        <v>44651</v>
      </c>
      <c r="N395" s="90">
        <v>44651</v>
      </c>
      <c r="O395" s="90">
        <v>44621</v>
      </c>
      <c r="P395" s="84" t="s">
        <v>788</v>
      </c>
      <c r="Q395" s="84" t="s">
        <v>789</v>
      </c>
      <c r="R395" s="84"/>
      <c r="S395" s="84">
        <v>0</v>
      </c>
      <c r="T395" s="84" t="s">
        <v>782</v>
      </c>
      <c r="U395" s="84"/>
      <c r="V395" s="84"/>
      <c r="W395" s="84" t="s">
        <v>489</v>
      </c>
      <c r="X395" s="84"/>
      <c r="Y395" s="84" t="s">
        <v>441</v>
      </c>
      <c r="Z395" s="84" t="s">
        <v>442</v>
      </c>
      <c r="AA395" s="84" t="s">
        <v>773</v>
      </c>
      <c r="AB395" s="84" t="s">
        <v>790</v>
      </c>
      <c r="AC395" s="84" t="s">
        <v>445</v>
      </c>
      <c r="AD395" s="84" t="s">
        <v>783</v>
      </c>
      <c r="AE395" s="84"/>
      <c r="AF395" s="84"/>
    </row>
    <row r="396" spans="1:32" x14ac:dyDescent="0.25">
      <c r="A396" s="84" t="s">
        <v>401</v>
      </c>
      <c r="B396" s="84" t="s">
        <v>447</v>
      </c>
      <c r="C396" s="84" t="s">
        <v>433</v>
      </c>
      <c r="D396" s="84"/>
      <c r="E396" s="84" t="s">
        <v>434</v>
      </c>
      <c r="F396" s="84"/>
      <c r="G396" s="89">
        <v>10009386</v>
      </c>
      <c r="H396" s="89">
        <v>1427103</v>
      </c>
      <c r="I396" s="84" t="s">
        <v>435</v>
      </c>
      <c r="J396" s="89">
        <v>3</v>
      </c>
      <c r="K396" s="89">
        <v>22</v>
      </c>
      <c r="L396" s="85">
        <v>200000</v>
      </c>
      <c r="M396" s="90">
        <v>44608</v>
      </c>
      <c r="N396" s="90">
        <v>44630</v>
      </c>
      <c r="O396" s="90">
        <v>44630</v>
      </c>
      <c r="P396" s="84" t="s">
        <v>685</v>
      </c>
      <c r="Q396" s="84" t="s">
        <v>180</v>
      </c>
      <c r="R396" s="84" t="s">
        <v>791</v>
      </c>
      <c r="S396" s="84" t="s">
        <v>687</v>
      </c>
      <c r="T396" s="84" t="s">
        <v>688</v>
      </c>
      <c r="U396" s="84"/>
      <c r="V396" s="84"/>
      <c r="W396" s="84"/>
      <c r="X396" s="84"/>
      <c r="Y396" s="84" t="s">
        <v>441</v>
      </c>
      <c r="Z396" s="84" t="s">
        <v>442</v>
      </c>
      <c r="AA396" s="84" t="s">
        <v>443</v>
      </c>
      <c r="AB396" s="84" t="s">
        <v>444</v>
      </c>
      <c r="AC396" s="84" t="s">
        <v>456</v>
      </c>
      <c r="AD396" s="84" t="s">
        <v>689</v>
      </c>
      <c r="AE396" s="84"/>
      <c r="AF396" s="84"/>
    </row>
    <row r="397" spans="1:32" x14ac:dyDescent="0.25">
      <c r="A397" s="84" t="s">
        <v>401</v>
      </c>
      <c r="B397" s="84" t="s">
        <v>447</v>
      </c>
      <c r="C397" s="84" t="s">
        <v>433</v>
      </c>
      <c r="D397" s="84"/>
      <c r="E397" s="84" t="s">
        <v>434</v>
      </c>
      <c r="F397" s="84"/>
      <c r="G397" s="89">
        <v>10009409</v>
      </c>
      <c r="H397" s="89">
        <v>1427126</v>
      </c>
      <c r="I397" s="84" t="s">
        <v>435</v>
      </c>
      <c r="J397" s="89">
        <v>3</v>
      </c>
      <c r="K397" s="89">
        <v>22</v>
      </c>
      <c r="L397" s="85">
        <v>925714.28</v>
      </c>
      <c r="M397" s="90">
        <v>44607</v>
      </c>
      <c r="N397" s="90">
        <v>44630</v>
      </c>
      <c r="O397" s="90">
        <v>44630</v>
      </c>
      <c r="P397" s="84" t="s">
        <v>685</v>
      </c>
      <c r="Q397" s="84" t="s">
        <v>180</v>
      </c>
      <c r="R397" s="84" t="s">
        <v>792</v>
      </c>
      <c r="S397" s="84" t="s">
        <v>687</v>
      </c>
      <c r="T397" s="84" t="s">
        <v>688</v>
      </c>
      <c r="U397" s="84"/>
      <c r="V397" s="84"/>
      <c r="W397" s="84"/>
      <c r="X397" s="84"/>
      <c r="Y397" s="84" t="s">
        <v>441</v>
      </c>
      <c r="Z397" s="84" t="s">
        <v>442</v>
      </c>
      <c r="AA397" s="84" t="s">
        <v>443</v>
      </c>
      <c r="AB397" s="84" t="s">
        <v>444</v>
      </c>
      <c r="AC397" s="84" t="s">
        <v>456</v>
      </c>
      <c r="AD397" s="84" t="s">
        <v>689</v>
      </c>
      <c r="AE397" s="84"/>
      <c r="AF397" s="84"/>
    </row>
    <row r="398" spans="1:32" x14ac:dyDescent="0.25">
      <c r="A398" s="84" t="s">
        <v>401</v>
      </c>
      <c r="B398" s="84" t="s">
        <v>447</v>
      </c>
      <c r="C398" s="84" t="s">
        <v>433</v>
      </c>
      <c r="D398" s="84"/>
      <c r="E398" s="84" t="s">
        <v>434</v>
      </c>
      <c r="F398" s="84"/>
      <c r="G398" s="89">
        <v>10018236</v>
      </c>
      <c r="H398" s="89">
        <v>1430579</v>
      </c>
      <c r="I398" s="84" t="s">
        <v>435</v>
      </c>
      <c r="J398" s="89">
        <v>3</v>
      </c>
      <c r="K398" s="89">
        <v>22</v>
      </c>
      <c r="L398" s="85">
        <v>925714.28</v>
      </c>
      <c r="M398" s="90">
        <v>44627</v>
      </c>
      <c r="N398" s="90">
        <v>44645</v>
      </c>
      <c r="O398" s="90">
        <v>44645</v>
      </c>
      <c r="P398" s="84" t="s">
        <v>685</v>
      </c>
      <c r="Q398" s="84" t="s">
        <v>180</v>
      </c>
      <c r="R398" s="84" t="s">
        <v>793</v>
      </c>
      <c r="S398" s="84" t="s">
        <v>687</v>
      </c>
      <c r="T398" s="84" t="s">
        <v>688</v>
      </c>
      <c r="U398" s="84"/>
      <c r="V398" s="84"/>
      <c r="W398" s="84"/>
      <c r="X398" s="84"/>
      <c r="Y398" s="84" t="s">
        <v>441</v>
      </c>
      <c r="Z398" s="84" t="s">
        <v>442</v>
      </c>
      <c r="AA398" s="84" t="s">
        <v>443</v>
      </c>
      <c r="AB398" s="84" t="s">
        <v>444</v>
      </c>
      <c r="AC398" s="84" t="s">
        <v>456</v>
      </c>
      <c r="AD398" s="84" t="s">
        <v>689</v>
      </c>
      <c r="AE398" s="84"/>
      <c r="AF398" s="84"/>
    </row>
    <row r="399" spans="1:32" x14ac:dyDescent="0.25">
      <c r="A399" s="84" t="s">
        <v>401</v>
      </c>
      <c r="B399" s="84" t="s">
        <v>447</v>
      </c>
      <c r="C399" s="84" t="s">
        <v>433</v>
      </c>
      <c r="D399" s="84"/>
      <c r="E399" s="84" t="s">
        <v>448</v>
      </c>
      <c r="F399" s="84"/>
      <c r="G399" s="89">
        <v>10003485</v>
      </c>
      <c r="H399" s="89">
        <v>18953602</v>
      </c>
      <c r="I399" s="84" t="s">
        <v>469</v>
      </c>
      <c r="J399" s="89">
        <v>3</v>
      </c>
      <c r="K399" s="89">
        <v>22</v>
      </c>
      <c r="L399" s="85">
        <v>-208875</v>
      </c>
      <c r="M399" s="90">
        <v>44651</v>
      </c>
      <c r="N399" s="90">
        <v>44651</v>
      </c>
      <c r="O399" s="90">
        <v>44614</v>
      </c>
      <c r="P399" s="84" t="s">
        <v>794</v>
      </c>
      <c r="Q399" s="84" t="s">
        <v>795</v>
      </c>
      <c r="R399" s="84"/>
      <c r="S399" s="84">
        <v>0</v>
      </c>
      <c r="T399" s="84" t="s">
        <v>796</v>
      </c>
      <c r="U399" s="84"/>
      <c r="V399" s="84"/>
      <c r="W399" s="84"/>
      <c r="X399" s="84"/>
      <c r="Y399" s="84" t="s">
        <v>441</v>
      </c>
      <c r="Z399" s="84" t="s">
        <v>442</v>
      </c>
      <c r="AA399" s="84" t="s">
        <v>773</v>
      </c>
      <c r="AB399" s="84" t="s">
        <v>444</v>
      </c>
      <c r="AC399" s="84" t="s">
        <v>456</v>
      </c>
      <c r="AD399" s="84" t="s">
        <v>797</v>
      </c>
      <c r="AE399" s="84"/>
      <c r="AF399" s="84"/>
    </row>
    <row r="400" spans="1:32" x14ac:dyDescent="0.25">
      <c r="A400" s="84" t="s">
        <v>401</v>
      </c>
      <c r="B400" s="84" t="s">
        <v>447</v>
      </c>
      <c r="C400" s="84" t="s">
        <v>433</v>
      </c>
      <c r="D400" s="84"/>
      <c r="E400" s="84" t="s">
        <v>448</v>
      </c>
      <c r="F400" s="84"/>
      <c r="G400" s="89">
        <v>10004161</v>
      </c>
      <c r="H400" s="89">
        <v>18956830</v>
      </c>
      <c r="I400" s="84" t="s">
        <v>469</v>
      </c>
      <c r="J400" s="89">
        <v>3</v>
      </c>
      <c r="K400" s="89">
        <v>22</v>
      </c>
      <c r="L400" s="85">
        <v>-511100</v>
      </c>
      <c r="M400" s="90">
        <v>44651</v>
      </c>
      <c r="N400" s="90">
        <v>44651</v>
      </c>
      <c r="O400" s="90">
        <v>44616</v>
      </c>
      <c r="P400" s="84" t="s">
        <v>798</v>
      </c>
      <c r="Q400" s="84" t="s">
        <v>799</v>
      </c>
      <c r="R400" s="84"/>
      <c r="S400" s="84">
        <v>0</v>
      </c>
      <c r="T400" s="84" t="s">
        <v>800</v>
      </c>
      <c r="U400" s="84"/>
      <c r="V400" s="84"/>
      <c r="W400" s="84"/>
      <c r="X400" s="84"/>
      <c r="Y400" s="84" t="s">
        <v>441</v>
      </c>
      <c r="Z400" s="84" t="s">
        <v>442</v>
      </c>
      <c r="AA400" s="84" t="s">
        <v>773</v>
      </c>
      <c r="AB400" s="84" t="s">
        <v>774</v>
      </c>
      <c r="AC400" s="84" t="s">
        <v>456</v>
      </c>
      <c r="AD400" s="84" t="s">
        <v>801</v>
      </c>
      <c r="AE400" s="84"/>
      <c r="AF400" s="84"/>
    </row>
    <row r="401" spans="1:32" x14ac:dyDescent="0.25">
      <c r="A401" s="84" t="s">
        <v>401</v>
      </c>
      <c r="B401" s="84" t="s">
        <v>447</v>
      </c>
      <c r="C401" s="84" t="s">
        <v>433</v>
      </c>
      <c r="D401" s="84"/>
      <c r="E401" s="84" t="s">
        <v>448</v>
      </c>
      <c r="F401" s="84"/>
      <c r="G401" s="89">
        <v>10004161</v>
      </c>
      <c r="H401" s="89">
        <v>18956830</v>
      </c>
      <c r="I401" s="84" t="s">
        <v>469</v>
      </c>
      <c r="J401" s="89">
        <v>3</v>
      </c>
      <c r="K401" s="89">
        <v>22</v>
      </c>
      <c r="L401" s="85">
        <v>-67500</v>
      </c>
      <c r="M401" s="90">
        <v>44651</v>
      </c>
      <c r="N401" s="90">
        <v>44651</v>
      </c>
      <c r="O401" s="90">
        <v>44616</v>
      </c>
      <c r="P401" s="84" t="s">
        <v>802</v>
      </c>
      <c r="Q401" s="84" t="s">
        <v>799</v>
      </c>
      <c r="R401" s="84"/>
      <c r="S401" s="84">
        <v>0</v>
      </c>
      <c r="T401" s="84" t="s">
        <v>803</v>
      </c>
      <c r="U401" s="84"/>
      <c r="V401" s="84"/>
      <c r="W401" s="84"/>
      <c r="X401" s="84"/>
      <c r="Y401" s="84" t="s">
        <v>441</v>
      </c>
      <c r="Z401" s="84" t="s">
        <v>442</v>
      </c>
      <c r="AA401" s="84" t="s">
        <v>773</v>
      </c>
      <c r="AB401" s="84" t="s">
        <v>774</v>
      </c>
      <c r="AC401" s="84" t="s">
        <v>456</v>
      </c>
      <c r="AD401" s="84" t="s">
        <v>804</v>
      </c>
      <c r="AE401" s="84"/>
      <c r="AF401" s="84"/>
    </row>
    <row r="402" spans="1:32" x14ac:dyDescent="0.25">
      <c r="A402" s="84" t="s">
        <v>400</v>
      </c>
      <c r="B402" s="84" t="s">
        <v>805</v>
      </c>
      <c r="C402" s="84" t="s">
        <v>433</v>
      </c>
      <c r="D402" s="84"/>
      <c r="E402" s="84" t="s">
        <v>434</v>
      </c>
      <c r="F402" s="84"/>
      <c r="G402" s="89">
        <v>10015392</v>
      </c>
      <c r="H402" s="89">
        <v>1429752</v>
      </c>
      <c r="I402" s="84" t="s">
        <v>435</v>
      </c>
      <c r="J402" s="89">
        <v>3</v>
      </c>
      <c r="K402" s="89">
        <v>22</v>
      </c>
      <c r="L402" s="85">
        <v>50000</v>
      </c>
      <c r="M402" s="90">
        <v>44490</v>
      </c>
      <c r="N402" s="90">
        <v>44641</v>
      </c>
      <c r="O402" s="90">
        <v>44641</v>
      </c>
      <c r="P402" s="84" t="s">
        <v>806</v>
      </c>
      <c r="Q402" s="84" t="s">
        <v>476</v>
      </c>
      <c r="R402" s="84" t="s">
        <v>807</v>
      </c>
      <c r="S402" s="84" t="s">
        <v>808</v>
      </c>
      <c r="T402" s="84" t="s">
        <v>809</v>
      </c>
      <c r="U402" s="84"/>
      <c r="V402" s="84"/>
      <c r="W402" s="84"/>
      <c r="X402" s="84"/>
      <c r="Y402" s="84" t="s">
        <v>441</v>
      </c>
      <c r="Z402" s="84" t="s">
        <v>442</v>
      </c>
      <c r="AA402" s="84" t="s">
        <v>443</v>
      </c>
      <c r="AB402" s="84" t="s">
        <v>444</v>
      </c>
      <c r="AC402" s="84" t="s">
        <v>810</v>
      </c>
      <c r="AD402" s="84" t="s">
        <v>811</v>
      </c>
      <c r="AE402" s="84"/>
      <c r="AF402" s="84"/>
    </row>
    <row r="403" spans="1:32" x14ac:dyDescent="0.25">
      <c r="A403" s="84" t="s">
        <v>400</v>
      </c>
      <c r="B403" s="84" t="s">
        <v>805</v>
      </c>
      <c r="C403" s="84" t="s">
        <v>433</v>
      </c>
      <c r="D403" s="84"/>
      <c r="E403" s="84" t="s">
        <v>448</v>
      </c>
      <c r="F403" s="84"/>
      <c r="G403" s="89">
        <v>10003477</v>
      </c>
      <c r="H403" s="89">
        <v>18953596</v>
      </c>
      <c r="I403" s="84" t="s">
        <v>469</v>
      </c>
      <c r="J403" s="89">
        <v>3</v>
      </c>
      <c r="K403" s="89">
        <v>22</v>
      </c>
      <c r="L403" s="85">
        <v>-50000</v>
      </c>
      <c r="M403" s="90">
        <v>44651</v>
      </c>
      <c r="N403" s="90">
        <v>44651</v>
      </c>
      <c r="O403" s="90">
        <v>44614</v>
      </c>
      <c r="P403" s="84" t="s">
        <v>812</v>
      </c>
      <c r="Q403" s="84" t="s">
        <v>813</v>
      </c>
      <c r="R403" s="84"/>
      <c r="S403" s="84">
        <v>0</v>
      </c>
      <c r="T403" s="84" t="s">
        <v>814</v>
      </c>
      <c r="U403" s="84"/>
      <c r="V403" s="84"/>
      <c r="W403" s="84"/>
      <c r="X403" s="84"/>
      <c r="Y403" s="84" t="s">
        <v>441</v>
      </c>
      <c r="Z403" s="84" t="s">
        <v>442</v>
      </c>
      <c r="AA403" s="84" t="s">
        <v>629</v>
      </c>
      <c r="AB403" s="84" t="s">
        <v>626</v>
      </c>
      <c r="AC403" s="84" t="s">
        <v>810</v>
      </c>
      <c r="AD403" s="84" t="s">
        <v>815</v>
      </c>
      <c r="AE403" s="84"/>
      <c r="AF403" s="84"/>
    </row>
    <row r="404" spans="1:32" x14ac:dyDescent="0.25">
      <c r="A404" s="84" t="s">
        <v>399</v>
      </c>
      <c r="B404" s="84" t="s">
        <v>570</v>
      </c>
      <c r="C404" s="84" t="s">
        <v>433</v>
      </c>
      <c r="D404" s="84"/>
      <c r="E404" s="84" t="s">
        <v>434</v>
      </c>
      <c r="F404" s="84"/>
      <c r="G404" s="89">
        <v>10012422</v>
      </c>
      <c r="H404" s="89">
        <v>1429030</v>
      </c>
      <c r="I404" s="84" t="s">
        <v>435</v>
      </c>
      <c r="J404" s="89">
        <v>3</v>
      </c>
      <c r="K404" s="89">
        <v>22</v>
      </c>
      <c r="L404" s="85">
        <v>100000</v>
      </c>
      <c r="M404" s="90">
        <v>44523</v>
      </c>
      <c r="N404" s="90">
        <v>44634</v>
      </c>
      <c r="O404" s="90">
        <v>44634</v>
      </c>
      <c r="P404" s="84" t="s">
        <v>816</v>
      </c>
      <c r="Q404" s="84" t="s">
        <v>90</v>
      </c>
      <c r="R404" s="84" t="s">
        <v>817</v>
      </c>
      <c r="S404" s="84" t="s">
        <v>561</v>
      </c>
      <c r="T404" s="84" t="s">
        <v>818</v>
      </c>
      <c r="U404" s="84"/>
      <c r="V404" s="84"/>
      <c r="W404" s="84"/>
      <c r="X404" s="84"/>
      <c r="Y404" s="84" t="s">
        <v>441</v>
      </c>
      <c r="Z404" s="84" t="s">
        <v>442</v>
      </c>
      <c r="AA404" s="84" t="s">
        <v>443</v>
      </c>
      <c r="AB404" s="84" t="s">
        <v>444</v>
      </c>
      <c r="AC404" s="84" t="s">
        <v>575</v>
      </c>
      <c r="AD404" s="84" t="s">
        <v>819</v>
      </c>
      <c r="AE404" s="84"/>
      <c r="AF404" s="84"/>
    </row>
    <row r="405" spans="1:32" x14ac:dyDescent="0.25">
      <c r="A405" s="84" t="s">
        <v>400</v>
      </c>
      <c r="B405" s="84" t="s">
        <v>641</v>
      </c>
      <c r="C405" s="84" t="s">
        <v>433</v>
      </c>
      <c r="D405" s="84"/>
      <c r="E405" s="84" t="s">
        <v>434</v>
      </c>
      <c r="F405" s="84" t="s">
        <v>434</v>
      </c>
      <c r="G405" s="89">
        <v>10008572</v>
      </c>
      <c r="H405" s="89">
        <v>1426303</v>
      </c>
      <c r="I405" s="84" t="s">
        <v>435</v>
      </c>
      <c r="J405" s="89">
        <v>3</v>
      </c>
      <c r="K405" s="89">
        <v>22</v>
      </c>
      <c r="L405" s="85">
        <v>-48524.99</v>
      </c>
      <c r="M405" s="90">
        <v>44614</v>
      </c>
      <c r="N405" s="90">
        <v>44630</v>
      </c>
      <c r="O405" s="90">
        <v>44630</v>
      </c>
      <c r="P405" s="84" t="s">
        <v>820</v>
      </c>
      <c r="Q405" s="84" t="s">
        <v>213</v>
      </c>
      <c r="R405" s="84" t="s">
        <v>821</v>
      </c>
      <c r="S405" s="84" t="s">
        <v>822</v>
      </c>
      <c r="T405" s="84" t="s">
        <v>823</v>
      </c>
      <c r="U405" s="84"/>
      <c r="V405" s="84"/>
      <c r="W405" s="84"/>
      <c r="X405" s="84"/>
      <c r="Y405" s="84" t="s">
        <v>441</v>
      </c>
      <c r="Z405" s="84" t="s">
        <v>442</v>
      </c>
      <c r="AA405" s="84" t="s">
        <v>443</v>
      </c>
      <c r="AB405" s="84" t="s">
        <v>444</v>
      </c>
      <c r="AC405" s="84" t="s">
        <v>646</v>
      </c>
      <c r="AD405" s="84" t="s">
        <v>824</v>
      </c>
      <c r="AE405" s="84"/>
      <c r="AF405" s="84"/>
    </row>
    <row r="406" spans="1:32" x14ac:dyDescent="0.25">
      <c r="A406" s="84" t="s">
        <v>400</v>
      </c>
      <c r="B406" s="84" t="s">
        <v>641</v>
      </c>
      <c r="C406" s="84" t="s">
        <v>433</v>
      </c>
      <c r="D406" s="84"/>
      <c r="E406" s="84" t="s">
        <v>434</v>
      </c>
      <c r="F406" s="84" t="s">
        <v>434</v>
      </c>
      <c r="G406" s="89">
        <v>10008572</v>
      </c>
      <c r="H406" s="89">
        <v>1426303</v>
      </c>
      <c r="I406" s="84" t="s">
        <v>435</v>
      </c>
      <c r="J406" s="89">
        <v>3</v>
      </c>
      <c r="K406" s="89">
        <v>22</v>
      </c>
      <c r="L406" s="85">
        <v>48525</v>
      </c>
      <c r="M406" s="90">
        <v>44614</v>
      </c>
      <c r="N406" s="90">
        <v>44630</v>
      </c>
      <c r="O406" s="90">
        <v>44630</v>
      </c>
      <c r="P406" s="84" t="s">
        <v>825</v>
      </c>
      <c r="Q406" s="84" t="s">
        <v>213</v>
      </c>
      <c r="R406" s="84" t="s">
        <v>821</v>
      </c>
      <c r="S406" s="84" t="s">
        <v>822</v>
      </c>
      <c r="T406" s="84" t="s">
        <v>823</v>
      </c>
      <c r="U406" s="84"/>
      <c r="V406" s="84"/>
      <c r="W406" s="84"/>
      <c r="X406" s="84"/>
      <c r="Y406" s="84" t="s">
        <v>441</v>
      </c>
      <c r="Z406" s="84" t="s">
        <v>442</v>
      </c>
      <c r="AA406" s="84" t="s">
        <v>443</v>
      </c>
      <c r="AB406" s="84" t="s">
        <v>444</v>
      </c>
      <c r="AC406" s="84" t="s">
        <v>646</v>
      </c>
      <c r="AD406" s="84" t="s">
        <v>824</v>
      </c>
      <c r="AE406" s="84"/>
      <c r="AF406" s="84"/>
    </row>
    <row r="407" spans="1:32" x14ac:dyDescent="0.25">
      <c r="A407" s="84" t="s">
        <v>400</v>
      </c>
      <c r="B407" s="84" t="s">
        <v>641</v>
      </c>
      <c r="C407" s="84" t="s">
        <v>433</v>
      </c>
      <c r="D407" s="84"/>
      <c r="E407" s="84" t="s">
        <v>464</v>
      </c>
      <c r="F407" s="84"/>
      <c r="G407" s="89">
        <v>10008169</v>
      </c>
      <c r="H407" s="89">
        <v>3940970</v>
      </c>
      <c r="I407" s="84" t="s">
        <v>465</v>
      </c>
      <c r="J407" s="89">
        <v>3</v>
      </c>
      <c r="K407" s="89">
        <v>22</v>
      </c>
      <c r="L407" s="85">
        <v>42187.62</v>
      </c>
      <c r="M407" s="90">
        <v>44651</v>
      </c>
      <c r="N407" s="90">
        <v>44630</v>
      </c>
      <c r="O407" s="90">
        <v>44630</v>
      </c>
      <c r="P407" s="84" t="s">
        <v>466</v>
      </c>
      <c r="Q407" s="84" t="s">
        <v>722</v>
      </c>
      <c r="R407" s="84"/>
      <c r="S407" s="84" t="s">
        <v>724</v>
      </c>
      <c r="T407" s="84" t="s">
        <v>826</v>
      </c>
      <c r="U407" s="84"/>
      <c r="V407" s="84"/>
      <c r="W407" s="84"/>
      <c r="X407" s="84"/>
      <c r="Y407" s="84" t="s">
        <v>441</v>
      </c>
      <c r="Z407" s="84" t="s">
        <v>442</v>
      </c>
      <c r="AA407" s="84" t="s">
        <v>444</v>
      </c>
      <c r="AB407" s="84" t="s">
        <v>444</v>
      </c>
      <c r="AC407" s="84" t="s">
        <v>646</v>
      </c>
      <c r="AD407" s="84"/>
      <c r="AE407" s="84"/>
      <c r="AF407" s="84"/>
    </row>
    <row r="408" spans="1:32" x14ac:dyDescent="0.25">
      <c r="A408" s="84" t="s">
        <v>400</v>
      </c>
      <c r="B408" s="84" t="s">
        <v>641</v>
      </c>
      <c r="C408" s="84" t="s">
        <v>433</v>
      </c>
      <c r="D408" s="84"/>
      <c r="E408" s="84" t="s">
        <v>434</v>
      </c>
      <c r="F408" s="84" t="s">
        <v>434</v>
      </c>
      <c r="G408" s="89">
        <v>10008572</v>
      </c>
      <c r="H408" s="89">
        <v>1426303</v>
      </c>
      <c r="I408" s="84" t="s">
        <v>435</v>
      </c>
      <c r="J408" s="89">
        <v>3</v>
      </c>
      <c r="K408" s="89">
        <v>22</v>
      </c>
      <c r="L408" s="85">
        <v>48524.99</v>
      </c>
      <c r="M408" s="90">
        <v>44614</v>
      </c>
      <c r="N408" s="90">
        <v>44636</v>
      </c>
      <c r="O408" s="90">
        <v>44630</v>
      </c>
      <c r="P408" s="84" t="s">
        <v>820</v>
      </c>
      <c r="Q408" s="84" t="s">
        <v>213</v>
      </c>
      <c r="R408" s="84" t="s">
        <v>821</v>
      </c>
      <c r="S408" s="84" t="s">
        <v>822</v>
      </c>
      <c r="T408" s="84" t="s">
        <v>823</v>
      </c>
      <c r="U408" s="84"/>
      <c r="V408" s="84"/>
      <c r="W408" s="84"/>
      <c r="X408" s="84"/>
      <c r="Y408" s="84" t="s">
        <v>441</v>
      </c>
      <c r="Z408" s="84" t="s">
        <v>442</v>
      </c>
      <c r="AA408" s="84" t="s">
        <v>443</v>
      </c>
      <c r="AB408" s="84" t="s">
        <v>827</v>
      </c>
      <c r="AC408" s="84" t="s">
        <v>646</v>
      </c>
      <c r="AD408" s="84" t="s">
        <v>824</v>
      </c>
      <c r="AE408" s="84"/>
      <c r="AF408" s="84"/>
    </row>
    <row r="409" spans="1:32" x14ac:dyDescent="0.25">
      <c r="A409" s="84" t="s">
        <v>400</v>
      </c>
      <c r="B409" s="84" t="s">
        <v>641</v>
      </c>
      <c r="C409" s="84" t="s">
        <v>433</v>
      </c>
      <c r="D409" s="84"/>
      <c r="E409" s="84" t="s">
        <v>434</v>
      </c>
      <c r="F409" s="84" t="s">
        <v>434</v>
      </c>
      <c r="G409" s="89">
        <v>10008572</v>
      </c>
      <c r="H409" s="89">
        <v>1426303</v>
      </c>
      <c r="I409" s="84" t="s">
        <v>435</v>
      </c>
      <c r="J409" s="89">
        <v>3</v>
      </c>
      <c r="K409" s="89">
        <v>22</v>
      </c>
      <c r="L409" s="85">
        <v>-48525</v>
      </c>
      <c r="M409" s="90">
        <v>44614</v>
      </c>
      <c r="N409" s="90">
        <v>44636</v>
      </c>
      <c r="O409" s="90">
        <v>44630</v>
      </c>
      <c r="P409" s="84" t="s">
        <v>825</v>
      </c>
      <c r="Q409" s="84" t="s">
        <v>213</v>
      </c>
      <c r="R409" s="84" t="s">
        <v>821</v>
      </c>
      <c r="S409" s="84" t="s">
        <v>822</v>
      </c>
      <c r="T409" s="84" t="s">
        <v>823</v>
      </c>
      <c r="U409" s="84"/>
      <c r="V409" s="84"/>
      <c r="W409" s="84"/>
      <c r="X409" s="84"/>
      <c r="Y409" s="84" t="s">
        <v>441</v>
      </c>
      <c r="Z409" s="84" t="s">
        <v>442</v>
      </c>
      <c r="AA409" s="84" t="s">
        <v>443</v>
      </c>
      <c r="AB409" s="84" t="s">
        <v>827</v>
      </c>
      <c r="AC409" s="84" t="s">
        <v>646</v>
      </c>
      <c r="AD409" s="84" t="s">
        <v>824</v>
      </c>
      <c r="AE409" s="84"/>
      <c r="AF409" s="84"/>
    </row>
    <row r="410" spans="1:32" x14ac:dyDescent="0.25">
      <c r="A410" s="84" t="s">
        <v>400</v>
      </c>
      <c r="B410" s="84" t="s">
        <v>641</v>
      </c>
      <c r="C410" s="84" t="s">
        <v>433</v>
      </c>
      <c r="D410" s="84"/>
      <c r="E410" s="84" t="s">
        <v>464</v>
      </c>
      <c r="F410" s="84"/>
      <c r="G410" s="89">
        <v>10016370</v>
      </c>
      <c r="H410" s="89">
        <v>3954275</v>
      </c>
      <c r="I410" s="84" t="s">
        <v>465</v>
      </c>
      <c r="J410" s="89">
        <v>3</v>
      </c>
      <c r="K410" s="89">
        <v>22</v>
      </c>
      <c r="L410" s="85">
        <v>48525</v>
      </c>
      <c r="M410" s="90">
        <v>44651</v>
      </c>
      <c r="N410" s="90">
        <v>44643</v>
      </c>
      <c r="O410" s="90">
        <v>44643</v>
      </c>
      <c r="P410" s="84" t="s">
        <v>466</v>
      </c>
      <c r="Q410" s="84" t="s">
        <v>213</v>
      </c>
      <c r="R410" s="84"/>
      <c r="S410" s="84" t="s">
        <v>822</v>
      </c>
      <c r="T410" s="84" t="s">
        <v>828</v>
      </c>
      <c r="U410" s="84"/>
      <c r="V410" s="84"/>
      <c r="W410" s="84"/>
      <c r="X410" s="84"/>
      <c r="Y410" s="84" t="s">
        <v>441</v>
      </c>
      <c r="Z410" s="84" t="s">
        <v>442</v>
      </c>
      <c r="AA410" s="84" t="s">
        <v>444</v>
      </c>
      <c r="AB410" s="84" t="s">
        <v>444</v>
      </c>
      <c r="AC410" s="84" t="s">
        <v>646</v>
      </c>
      <c r="AD410" s="84"/>
      <c r="AE410" s="84"/>
      <c r="AF410" s="84"/>
    </row>
    <row r="411" spans="1:32" x14ac:dyDescent="0.25">
      <c r="A411" s="84" t="s">
        <v>401</v>
      </c>
      <c r="B411" s="84" t="s">
        <v>457</v>
      </c>
      <c r="C411" s="84" t="s">
        <v>433</v>
      </c>
      <c r="D411" s="84"/>
      <c r="E411" s="84" t="s">
        <v>448</v>
      </c>
      <c r="F411" s="84"/>
      <c r="G411" s="89">
        <v>10002654</v>
      </c>
      <c r="H411" s="89">
        <v>18951517</v>
      </c>
      <c r="I411" s="84" t="s">
        <v>469</v>
      </c>
      <c r="J411" s="89">
        <v>3</v>
      </c>
      <c r="K411" s="89">
        <v>22</v>
      </c>
      <c r="L411" s="85">
        <v>-40000</v>
      </c>
      <c r="M411" s="90">
        <v>44651</v>
      </c>
      <c r="N411" s="90">
        <v>44651</v>
      </c>
      <c r="O411" s="90">
        <v>44610</v>
      </c>
      <c r="P411" s="84" t="s">
        <v>829</v>
      </c>
      <c r="Q411" s="84" t="s">
        <v>830</v>
      </c>
      <c r="R411" s="84"/>
      <c r="S411" s="84">
        <v>0</v>
      </c>
      <c r="T411" s="84" t="s">
        <v>831</v>
      </c>
      <c r="U411" s="84"/>
      <c r="V411" s="84"/>
      <c r="W411" s="84" t="s">
        <v>473</v>
      </c>
      <c r="X411" s="84"/>
      <c r="Y411" s="84" t="s">
        <v>441</v>
      </c>
      <c r="Z411" s="84" t="s">
        <v>442</v>
      </c>
      <c r="AA411" s="84" t="s">
        <v>474</v>
      </c>
      <c r="AB411" s="84" t="s">
        <v>444</v>
      </c>
      <c r="AC411" s="84" t="s">
        <v>463</v>
      </c>
      <c r="AD411" s="84" t="s">
        <v>832</v>
      </c>
      <c r="AE411" s="84"/>
      <c r="AF411" s="84"/>
    </row>
    <row r="412" spans="1:32" x14ac:dyDescent="0.25">
      <c r="A412" s="84" t="s">
        <v>401</v>
      </c>
      <c r="B412" s="84" t="s">
        <v>457</v>
      </c>
      <c r="C412" s="84" t="s">
        <v>433</v>
      </c>
      <c r="D412" s="84"/>
      <c r="E412" s="84" t="s">
        <v>448</v>
      </c>
      <c r="F412" s="84"/>
      <c r="G412" s="89">
        <v>10003937</v>
      </c>
      <c r="H412" s="89">
        <v>18955630</v>
      </c>
      <c r="I412" s="84" t="s">
        <v>469</v>
      </c>
      <c r="J412" s="89">
        <v>3</v>
      </c>
      <c r="K412" s="89">
        <v>22</v>
      </c>
      <c r="L412" s="85">
        <v>-30000</v>
      </c>
      <c r="M412" s="90">
        <v>44651</v>
      </c>
      <c r="N412" s="90">
        <v>44651</v>
      </c>
      <c r="O412" s="90">
        <v>44615</v>
      </c>
      <c r="P412" s="84" t="s">
        <v>833</v>
      </c>
      <c r="Q412" s="84" t="s">
        <v>833</v>
      </c>
      <c r="R412" s="84"/>
      <c r="S412" s="84">
        <v>0</v>
      </c>
      <c r="T412" s="84" t="s">
        <v>462</v>
      </c>
      <c r="U412" s="84"/>
      <c r="V412" s="84"/>
      <c r="W412" s="84" t="s">
        <v>473</v>
      </c>
      <c r="X412" s="84"/>
      <c r="Y412" s="84" t="s">
        <v>441</v>
      </c>
      <c r="Z412" s="84" t="s">
        <v>442</v>
      </c>
      <c r="AA412" s="84" t="s">
        <v>474</v>
      </c>
      <c r="AB412" s="84" t="s">
        <v>444</v>
      </c>
      <c r="AC412" s="84" t="s">
        <v>463</v>
      </c>
      <c r="AD412" s="84" t="s">
        <v>458</v>
      </c>
      <c r="AE412" s="84"/>
      <c r="AF412" s="84"/>
    </row>
    <row r="413" spans="1:32" x14ac:dyDescent="0.25">
      <c r="A413" s="84" t="s">
        <v>399</v>
      </c>
      <c r="B413" s="84" t="s">
        <v>586</v>
      </c>
      <c r="C413" s="84" t="s">
        <v>433</v>
      </c>
      <c r="D413" s="84"/>
      <c r="E413" s="84" t="s">
        <v>434</v>
      </c>
      <c r="F413" s="84"/>
      <c r="G413" s="89">
        <v>10012406</v>
      </c>
      <c r="H413" s="89">
        <v>1429015</v>
      </c>
      <c r="I413" s="84" t="s">
        <v>435</v>
      </c>
      <c r="J413" s="89">
        <v>3</v>
      </c>
      <c r="K413" s="89">
        <v>22</v>
      </c>
      <c r="L413" s="85">
        <v>239840</v>
      </c>
      <c r="M413" s="90">
        <v>44405</v>
      </c>
      <c r="N413" s="90">
        <v>44634</v>
      </c>
      <c r="O413" s="90">
        <v>44634</v>
      </c>
      <c r="P413" s="84" t="s">
        <v>834</v>
      </c>
      <c r="Q413" s="84" t="s">
        <v>835</v>
      </c>
      <c r="R413" s="84" t="s">
        <v>836</v>
      </c>
      <c r="S413" s="84" t="s">
        <v>837</v>
      </c>
      <c r="T413" s="84" t="s">
        <v>838</v>
      </c>
      <c r="U413" s="84"/>
      <c r="V413" s="84"/>
      <c r="W413" s="84"/>
      <c r="X413" s="84"/>
      <c r="Y413" s="84" t="s">
        <v>441</v>
      </c>
      <c r="Z413" s="84" t="s">
        <v>442</v>
      </c>
      <c r="AA413" s="84" t="s">
        <v>443</v>
      </c>
      <c r="AB413" s="84" t="s">
        <v>444</v>
      </c>
      <c r="AC413" s="84" t="s">
        <v>592</v>
      </c>
      <c r="AD413" s="84" t="s">
        <v>839</v>
      </c>
      <c r="AE413" s="84"/>
      <c r="AF413" s="84"/>
    </row>
    <row r="414" spans="1:32" x14ac:dyDescent="0.25">
      <c r="A414" s="84" t="s">
        <v>399</v>
      </c>
      <c r="B414" s="84" t="s">
        <v>586</v>
      </c>
      <c r="C414" s="84" t="s">
        <v>433</v>
      </c>
      <c r="D414" s="84"/>
      <c r="E414" s="84" t="s">
        <v>448</v>
      </c>
      <c r="F414" s="84"/>
      <c r="G414" s="89">
        <v>10003237</v>
      </c>
      <c r="H414" s="89">
        <v>18952821</v>
      </c>
      <c r="I414" s="84" t="s">
        <v>469</v>
      </c>
      <c r="J414" s="89">
        <v>3</v>
      </c>
      <c r="K414" s="89">
        <v>22</v>
      </c>
      <c r="L414" s="85">
        <v>-298100</v>
      </c>
      <c r="M414" s="90">
        <v>44651</v>
      </c>
      <c r="N414" s="90">
        <v>44651</v>
      </c>
      <c r="O414" s="90">
        <v>44614</v>
      </c>
      <c r="P414" s="84" t="s">
        <v>840</v>
      </c>
      <c r="Q414" s="84" t="s">
        <v>841</v>
      </c>
      <c r="R414" s="84"/>
      <c r="S414" s="84">
        <v>0</v>
      </c>
      <c r="T414" s="84" t="s">
        <v>842</v>
      </c>
      <c r="U414" s="84"/>
      <c r="V414" s="84"/>
      <c r="W414" s="84" t="s">
        <v>489</v>
      </c>
      <c r="X414" s="84"/>
      <c r="Y414" s="84" t="s">
        <v>441</v>
      </c>
      <c r="Z414" s="84" t="s">
        <v>442</v>
      </c>
      <c r="AA414" s="84" t="s">
        <v>843</v>
      </c>
      <c r="AB414" s="84" t="s">
        <v>444</v>
      </c>
      <c r="AC414" s="84" t="s">
        <v>592</v>
      </c>
      <c r="AD414" s="84" t="s">
        <v>844</v>
      </c>
      <c r="AE414" s="84"/>
      <c r="AF414" s="84"/>
    </row>
    <row r="415" spans="1:32" x14ac:dyDescent="0.25">
      <c r="A415" s="84" t="s">
        <v>399</v>
      </c>
      <c r="B415" s="84" t="s">
        <v>586</v>
      </c>
      <c r="C415" s="84" t="s">
        <v>433</v>
      </c>
      <c r="D415" s="84"/>
      <c r="E415" s="84" t="s">
        <v>448</v>
      </c>
      <c r="F415" s="84"/>
      <c r="G415" s="89">
        <v>10003237</v>
      </c>
      <c r="H415" s="89">
        <v>18952821</v>
      </c>
      <c r="I415" s="84" t="s">
        <v>469</v>
      </c>
      <c r="J415" s="89">
        <v>3</v>
      </c>
      <c r="K415" s="89">
        <v>22</v>
      </c>
      <c r="L415" s="85">
        <v>-630430</v>
      </c>
      <c r="M415" s="90">
        <v>44651</v>
      </c>
      <c r="N415" s="90">
        <v>44651</v>
      </c>
      <c r="O415" s="90">
        <v>44614</v>
      </c>
      <c r="P415" s="84" t="s">
        <v>845</v>
      </c>
      <c r="Q415" s="84" t="s">
        <v>841</v>
      </c>
      <c r="R415" s="84"/>
      <c r="S415" s="84">
        <v>0</v>
      </c>
      <c r="T415" s="84" t="s">
        <v>846</v>
      </c>
      <c r="U415" s="84"/>
      <c r="V415" s="84"/>
      <c r="W415" s="84" t="s">
        <v>489</v>
      </c>
      <c r="X415" s="84"/>
      <c r="Y415" s="84" t="s">
        <v>441</v>
      </c>
      <c r="Z415" s="84" t="s">
        <v>442</v>
      </c>
      <c r="AA415" s="84" t="s">
        <v>843</v>
      </c>
      <c r="AB415" s="84" t="s">
        <v>444</v>
      </c>
      <c r="AC415" s="84" t="s">
        <v>592</v>
      </c>
      <c r="AD415" s="84" t="s">
        <v>847</v>
      </c>
      <c r="AE415" s="84"/>
      <c r="AF415" s="84"/>
    </row>
    <row r="416" spans="1:32" x14ac:dyDescent="0.25">
      <c r="A416" s="84" t="s">
        <v>398</v>
      </c>
      <c r="B416" s="84" t="s">
        <v>848</v>
      </c>
      <c r="C416" s="84" t="s">
        <v>433</v>
      </c>
      <c r="D416" s="84"/>
      <c r="E416" s="84" t="s">
        <v>434</v>
      </c>
      <c r="F416" s="84"/>
      <c r="G416" s="89">
        <v>10014075</v>
      </c>
      <c r="H416" s="89">
        <v>1429320</v>
      </c>
      <c r="I416" s="84" t="s">
        <v>435</v>
      </c>
      <c r="J416" s="89">
        <v>3</v>
      </c>
      <c r="K416" s="89">
        <v>22</v>
      </c>
      <c r="L416" s="85">
        <v>21535.88</v>
      </c>
      <c r="M416" s="90">
        <v>44586</v>
      </c>
      <c r="N416" s="90">
        <v>44637</v>
      </c>
      <c r="O416" s="90">
        <v>44637</v>
      </c>
      <c r="P416" s="84" t="s">
        <v>849</v>
      </c>
      <c r="Q416" s="84" t="s">
        <v>178</v>
      </c>
      <c r="R416" s="84" t="s">
        <v>850</v>
      </c>
      <c r="S416" s="84" t="s">
        <v>851</v>
      </c>
      <c r="T416" s="84" t="s">
        <v>852</v>
      </c>
      <c r="U416" s="84"/>
      <c r="V416" s="84"/>
      <c r="W416" s="84"/>
      <c r="X416" s="84"/>
      <c r="Y416" s="84" t="s">
        <v>441</v>
      </c>
      <c r="Z416" s="84" t="s">
        <v>442</v>
      </c>
      <c r="AA416" s="84" t="s">
        <v>443</v>
      </c>
      <c r="AB416" s="84" t="s">
        <v>444</v>
      </c>
      <c r="AC416" s="84" t="s">
        <v>853</v>
      </c>
      <c r="AD416" s="84"/>
      <c r="AE416" s="84"/>
      <c r="AF416" s="84"/>
    </row>
    <row r="417" spans="1:32" x14ac:dyDescent="0.25">
      <c r="A417" s="84" t="s">
        <v>401</v>
      </c>
      <c r="B417" s="84" t="s">
        <v>475</v>
      </c>
      <c r="C417" s="84" t="s">
        <v>433</v>
      </c>
      <c r="D417" s="84"/>
      <c r="E417" s="84" t="s">
        <v>434</v>
      </c>
      <c r="F417" s="84"/>
      <c r="G417" s="89">
        <v>10009705</v>
      </c>
      <c r="H417" s="89">
        <v>1427422</v>
      </c>
      <c r="I417" s="84" t="s">
        <v>435</v>
      </c>
      <c r="J417" s="89">
        <v>3</v>
      </c>
      <c r="K417" s="89">
        <v>22</v>
      </c>
      <c r="L417" s="85">
        <v>37500</v>
      </c>
      <c r="M417" s="90">
        <v>44608</v>
      </c>
      <c r="N417" s="90">
        <v>44630</v>
      </c>
      <c r="O417" s="90">
        <v>44630</v>
      </c>
      <c r="P417" s="84" t="s">
        <v>854</v>
      </c>
      <c r="Q417" s="84" t="s">
        <v>262</v>
      </c>
      <c r="R417" s="84" t="s">
        <v>855</v>
      </c>
      <c r="S417" s="84" t="s">
        <v>856</v>
      </c>
      <c r="T417" s="84" t="s">
        <v>857</v>
      </c>
      <c r="U417" s="84"/>
      <c r="V417" s="84"/>
      <c r="W417" s="84"/>
      <c r="X417" s="84"/>
      <c r="Y417" s="84" t="s">
        <v>441</v>
      </c>
      <c r="Z417" s="84" t="s">
        <v>442</v>
      </c>
      <c r="AA417" s="84" t="s">
        <v>443</v>
      </c>
      <c r="AB417" s="84" t="s">
        <v>444</v>
      </c>
      <c r="AC417" s="84" t="s">
        <v>479</v>
      </c>
      <c r="AD417" s="84" t="s">
        <v>858</v>
      </c>
      <c r="AE417" s="84"/>
      <c r="AF417" s="84"/>
    </row>
    <row r="418" spans="1:32" x14ac:dyDescent="0.25">
      <c r="A418" s="84" t="s">
        <v>401</v>
      </c>
      <c r="B418" s="84" t="s">
        <v>475</v>
      </c>
      <c r="C418" s="84" t="s">
        <v>433</v>
      </c>
      <c r="D418" s="84"/>
      <c r="E418" s="84" t="s">
        <v>434</v>
      </c>
      <c r="F418" s="84"/>
      <c r="G418" s="89">
        <v>10014210</v>
      </c>
      <c r="H418" s="89">
        <v>1429446</v>
      </c>
      <c r="I418" s="84" t="s">
        <v>435</v>
      </c>
      <c r="J418" s="89">
        <v>3</v>
      </c>
      <c r="K418" s="89">
        <v>22</v>
      </c>
      <c r="L418" s="85">
        <v>70500</v>
      </c>
      <c r="M418" s="90">
        <v>44614</v>
      </c>
      <c r="N418" s="90">
        <v>44637</v>
      </c>
      <c r="O418" s="90">
        <v>44637</v>
      </c>
      <c r="P418" s="84" t="s">
        <v>859</v>
      </c>
      <c r="Q418" s="84" t="s">
        <v>860</v>
      </c>
      <c r="R418" s="84" t="s">
        <v>861</v>
      </c>
      <c r="S418" s="84" t="s">
        <v>862</v>
      </c>
      <c r="T418" s="84" t="s">
        <v>863</v>
      </c>
      <c r="U418" s="84"/>
      <c r="V418" s="84"/>
      <c r="W418" s="84"/>
      <c r="X418" s="84"/>
      <c r="Y418" s="84" t="s">
        <v>441</v>
      </c>
      <c r="Z418" s="84" t="s">
        <v>442</v>
      </c>
      <c r="AA418" s="84" t="s">
        <v>443</v>
      </c>
      <c r="AB418" s="84" t="s">
        <v>444</v>
      </c>
      <c r="AC418" s="84" t="s">
        <v>479</v>
      </c>
      <c r="AD418" s="84" t="s">
        <v>864</v>
      </c>
      <c r="AE418" s="84"/>
      <c r="AF418" s="84"/>
    </row>
    <row r="419" spans="1:32" x14ac:dyDescent="0.25">
      <c r="A419" s="84" t="s">
        <v>401</v>
      </c>
      <c r="B419" s="84" t="s">
        <v>475</v>
      </c>
      <c r="C419" s="84" t="s">
        <v>433</v>
      </c>
      <c r="D419" s="84"/>
      <c r="E419" s="84" t="s">
        <v>434</v>
      </c>
      <c r="F419" s="84"/>
      <c r="G419" s="89">
        <v>10018228</v>
      </c>
      <c r="H419" s="89">
        <v>1430571</v>
      </c>
      <c r="I419" s="84" t="s">
        <v>435</v>
      </c>
      <c r="J419" s="89">
        <v>3</v>
      </c>
      <c r="K419" s="89">
        <v>22</v>
      </c>
      <c r="L419" s="85">
        <v>381700</v>
      </c>
      <c r="M419" s="90">
        <v>44610</v>
      </c>
      <c r="N419" s="90">
        <v>44645</v>
      </c>
      <c r="O419" s="90">
        <v>44645</v>
      </c>
      <c r="P419" s="84" t="s">
        <v>865</v>
      </c>
      <c r="Q419" s="84" t="s">
        <v>247</v>
      </c>
      <c r="R419" s="84" t="s">
        <v>866</v>
      </c>
      <c r="S419" s="84" t="s">
        <v>590</v>
      </c>
      <c r="T419" s="84" t="s">
        <v>867</v>
      </c>
      <c r="U419" s="84"/>
      <c r="V419" s="84"/>
      <c r="W419" s="84"/>
      <c r="X419" s="84"/>
      <c r="Y419" s="84" t="s">
        <v>441</v>
      </c>
      <c r="Z419" s="84" t="s">
        <v>442</v>
      </c>
      <c r="AA419" s="84" t="s">
        <v>443</v>
      </c>
      <c r="AB419" s="84" t="s">
        <v>444</v>
      </c>
      <c r="AC419" s="84" t="s">
        <v>479</v>
      </c>
      <c r="AD419" s="84" t="s">
        <v>868</v>
      </c>
      <c r="AE419" s="84"/>
      <c r="AF419" s="84"/>
    </row>
    <row r="420" spans="1:32" x14ac:dyDescent="0.25">
      <c r="A420" s="84" t="s">
        <v>399</v>
      </c>
      <c r="B420" s="84" t="s">
        <v>869</v>
      </c>
      <c r="C420" s="84" t="s">
        <v>433</v>
      </c>
      <c r="D420" s="84"/>
      <c r="E420" s="84" t="s">
        <v>434</v>
      </c>
      <c r="F420" s="84"/>
      <c r="G420" s="89">
        <v>10008539</v>
      </c>
      <c r="H420" s="89">
        <v>1426270</v>
      </c>
      <c r="I420" s="84" t="s">
        <v>435</v>
      </c>
      <c r="J420" s="89">
        <v>3</v>
      </c>
      <c r="K420" s="89">
        <v>22</v>
      </c>
      <c r="L420" s="85">
        <v>95000</v>
      </c>
      <c r="M420" s="90">
        <v>44627</v>
      </c>
      <c r="N420" s="90">
        <v>44630</v>
      </c>
      <c r="O420" s="90">
        <v>44630</v>
      </c>
      <c r="P420" s="84" t="s">
        <v>870</v>
      </c>
      <c r="Q420" s="84" t="s">
        <v>322</v>
      </c>
      <c r="R420" s="84" t="s">
        <v>871</v>
      </c>
      <c r="S420" s="84" t="s">
        <v>872</v>
      </c>
      <c r="T420" s="84" t="s">
        <v>873</v>
      </c>
      <c r="U420" s="84"/>
      <c r="V420" s="84"/>
      <c r="W420" s="84"/>
      <c r="X420" s="84"/>
      <c r="Y420" s="84" t="s">
        <v>441</v>
      </c>
      <c r="Z420" s="84" t="s">
        <v>442</v>
      </c>
      <c r="AA420" s="84" t="s">
        <v>443</v>
      </c>
      <c r="AB420" s="84" t="s">
        <v>444</v>
      </c>
      <c r="AC420" s="84" t="s">
        <v>874</v>
      </c>
      <c r="AD420" s="84" t="s">
        <v>875</v>
      </c>
      <c r="AE420" s="84"/>
      <c r="AF420" s="84"/>
    </row>
    <row r="421" spans="1:32" x14ac:dyDescent="0.25">
      <c r="A421" s="84" t="s">
        <v>399</v>
      </c>
      <c r="B421" s="84" t="s">
        <v>869</v>
      </c>
      <c r="C421" s="84" t="s">
        <v>433</v>
      </c>
      <c r="D421" s="84"/>
      <c r="E421" s="84" t="s">
        <v>448</v>
      </c>
      <c r="F421" s="84"/>
      <c r="G421" s="89">
        <v>10003237</v>
      </c>
      <c r="H421" s="89">
        <v>18952821</v>
      </c>
      <c r="I421" s="84" t="s">
        <v>469</v>
      </c>
      <c r="J421" s="89">
        <v>3</v>
      </c>
      <c r="K421" s="89">
        <v>22</v>
      </c>
      <c r="L421" s="85">
        <v>-125000</v>
      </c>
      <c r="M421" s="90">
        <v>44651</v>
      </c>
      <c r="N421" s="90">
        <v>44651</v>
      </c>
      <c r="O421" s="90">
        <v>44614</v>
      </c>
      <c r="P421" s="84" t="s">
        <v>876</v>
      </c>
      <c r="Q421" s="84" t="s">
        <v>841</v>
      </c>
      <c r="R421" s="84"/>
      <c r="S421" s="84">
        <v>0</v>
      </c>
      <c r="T421" s="84" t="s">
        <v>877</v>
      </c>
      <c r="U421" s="84"/>
      <c r="V421" s="84"/>
      <c r="W421" s="84" t="s">
        <v>489</v>
      </c>
      <c r="X421" s="84"/>
      <c r="Y421" s="84" t="s">
        <v>441</v>
      </c>
      <c r="Z421" s="84" t="s">
        <v>442</v>
      </c>
      <c r="AA421" s="84" t="s">
        <v>843</v>
      </c>
      <c r="AB421" s="84" t="s">
        <v>444</v>
      </c>
      <c r="AC421" s="84" t="s">
        <v>874</v>
      </c>
      <c r="AD421" s="84" t="s">
        <v>878</v>
      </c>
      <c r="AE421" s="84"/>
      <c r="AF421" s="84"/>
    </row>
    <row r="422" spans="1:32" x14ac:dyDescent="0.25">
      <c r="A422" s="84" t="s">
        <v>399</v>
      </c>
      <c r="B422" s="84" t="s">
        <v>869</v>
      </c>
      <c r="C422" s="84" t="s">
        <v>433</v>
      </c>
      <c r="D422" s="84"/>
      <c r="E422" s="84" t="s">
        <v>448</v>
      </c>
      <c r="F422" s="84"/>
      <c r="G422" s="89">
        <v>10003237</v>
      </c>
      <c r="H422" s="89">
        <v>18952821</v>
      </c>
      <c r="I422" s="84" t="s">
        <v>469</v>
      </c>
      <c r="J422" s="89">
        <v>3</v>
      </c>
      <c r="K422" s="89">
        <v>22</v>
      </c>
      <c r="L422" s="85">
        <v>-186050</v>
      </c>
      <c r="M422" s="90">
        <v>44651</v>
      </c>
      <c r="N422" s="90">
        <v>44651</v>
      </c>
      <c r="O422" s="90">
        <v>44614</v>
      </c>
      <c r="P422" s="84" t="s">
        <v>879</v>
      </c>
      <c r="Q422" s="84" t="s">
        <v>841</v>
      </c>
      <c r="R422" s="84"/>
      <c r="S422" s="84">
        <v>0</v>
      </c>
      <c r="T422" s="84" t="s">
        <v>880</v>
      </c>
      <c r="U422" s="84"/>
      <c r="V422" s="84"/>
      <c r="W422" s="84" t="s">
        <v>489</v>
      </c>
      <c r="X422" s="84"/>
      <c r="Y422" s="84" t="s">
        <v>441</v>
      </c>
      <c r="Z422" s="84" t="s">
        <v>442</v>
      </c>
      <c r="AA422" s="84" t="s">
        <v>843</v>
      </c>
      <c r="AB422" s="84" t="s">
        <v>444</v>
      </c>
      <c r="AC422" s="84" t="s">
        <v>874</v>
      </c>
      <c r="AD422" s="84" t="s">
        <v>881</v>
      </c>
      <c r="AE422" s="84"/>
      <c r="AF422" s="84"/>
    </row>
    <row r="423" spans="1:32" x14ac:dyDescent="0.25">
      <c r="A423" s="86" t="s">
        <v>398</v>
      </c>
      <c r="B423" s="86" t="s">
        <v>696</v>
      </c>
      <c r="C423" s="86" t="s">
        <v>433</v>
      </c>
      <c r="D423" s="86"/>
      <c r="E423" s="86" t="s">
        <v>434</v>
      </c>
      <c r="F423" s="86"/>
      <c r="G423" s="89">
        <v>10016966</v>
      </c>
      <c r="H423" s="89">
        <v>1430217</v>
      </c>
      <c r="I423" s="84" t="s">
        <v>435</v>
      </c>
      <c r="J423" s="89">
        <v>3</v>
      </c>
      <c r="K423" s="89">
        <v>22</v>
      </c>
      <c r="L423" s="91">
        <v>150000</v>
      </c>
      <c r="M423" s="92">
        <v>44480</v>
      </c>
      <c r="N423" s="92">
        <v>44644</v>
      </c>
      <c r="O423" s="92">
        <v>44644</v>
      </c>
      <c r="P423" s="86" t="s">
        <v>882</v>
      </c>
      <c r="Q423" s="86" t="s">
        <v>883</v>
      </c>
      <c r="R423" s="86" t="s">
        <v>884</v>
      </c>
      <c r="S423" s="86" t="s">
        <v>885</v>
      </c>
      <c r="T423" s="86" t="s">
        <v>886</v>
      </c>
      <c r="U423" s="86"/>
      <c r="V423" s="86"/>
      <c r="W423" s="86"/>
      <c r="X423" s="86"/>
      <c r="Y423" s="86" t="s">
        <v>441</v>
      </c>
      <c r="Z423" s="86" t="s">
        <v>442</v>
      </c>
      <c r="AA423" s="86" t="s">
        <v>443</v>
      </c>
      <c r="AB423" s="86" t="s">
        <v>444</v>
      </c>
      <c r="AC423" s="86" t="s">
        <v>701</v>
      </c>
      <c r="AD423" s="86" t="s">
        <v>887</v>
      </c>
      <c r="AE423" s="86"/>
      <c r="AF423" s="86"/>
    </row>
    <row r="424" spans="1:32" x14ac:dyDescent="0.25">
      <c r="A424" s="87" t="s">
        <v>402</v>
      </c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95">
        <v>-2961930.53</v>
      </c>
      <c r="M424" s="124"/>
      <c r="N424" s="124"/>
      <c r="O424" s="124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</row>
    <row r="425" spans="1:32" x14ac:dyDescent="0.25">
      <c r="G425" s="96"/>
      <c r="H425" s="96"/>
      <c r="J425" s="96"/>
      <c r="K425" s="96"/>
    </row>
    <row r="426" spans="1:32" ht="31.5" x14ac:dyDescent="0.25">
      <c r="A426" s="81" t="s">
        <v>397</v>
      </c>
      <c r="B426" s="81" t="s">
        <v>355</v>
      </c>
      <c r="C426" s="81" t="s">
        <v>403</v>
      </c>
      <c r="D426" s="81" t="s">
        <v>404</v>
      </c>
      <c r="E426" s="81" t="s">
        <v>405</v>
      </c>
      <c r="F426" s="81" t="s">
        <v>406</v>
      </c>
      <c r="G426" s="81" t="s">
        <v>407</v>
      </c>
      <c r="H426" s="81" t="s">
        <v>408</v>
      </c>
      <c r="I426" s="81" t="s">
        <v>409</v>
      </c>
      <c r="J426" s="81" t="s">
        <v>410</v>
      </c>
      <c r="K426" s="81" t="s">
        <v>411</v>
      </c>
      <c r="L426" s="81" t="s">
        <v>412</v>
      </c>
      <c r="M426" s="123" t="s">
        <v>414</v>
      </c>
      <c r="N426" s="123" t="s">
        <v>10</v>
      </c>
      <c r="O426" s="123" t="s">
        <v>415</v>
      </c>
      <c r="P426" s="81" t="s">
        <v>416</v>
      </c>
      <c r="Q426" s="81" t="s">
        <v>417</v>
      </c>
      <c r="R426" s="81" t="s">
        <v>418</v>
      </c>
      <c r="S426" s="81" t="s">
        <v>419</v>
      </c>
      <c r="T426" s="81" t="s">
        <v>420</v>
      </c>
      <c r="U426" s="81" t="s">
        <v>421</v>
      </c>
      <c r="V426" s="81" t="s">
        <v>422</v>
      </c>
      <c r="W426" s="81" t="s">
        <v>423</v>
      </c>
      <c r="X426" s="81" t="s">
        <v>424</v>
      </c>
      <c r="Y426" s="81" t="s">
        <v>425</v>
      </c>
      <c r="Z426" s="81" t="s">
        <v>426</v>
      </c>
      <c r="AA426" s="81" t="s">
        <v>427</v>
      </c>
      <c r="AB426" s="81" t="s">
        <v>428</v>
      </c>
      <c r="AC426" s="81" t="s">
        <v>429</v>
      </c>
      <c r="AD426" s="81" t="s">
        <v>413</v>
      </c>
      <c r="AE426" s="81" t="s">
        <v>430</v>
      </c>
      <c r="AF426" s="81" t="s">
        <v>431</v>
      </c>
    </row>
    <row r="427" spans="1:32" x14ac:dyDescent="0.25">
      <c r="A427" s="84" t="s">
        <v>401</v>
      </c>
      <c r="B427" s="84" t="s">
        <v>432</v>
      </c>
      <c r="C427" s="84" t="s">
        <v>433</v>
      </c>
      <c r="D427" s="84"/>
      <c r="E427" s="84" t="s">
        <v>434</v>
      </c>
      <c r="F427" s="84"/>
      <c r="G427" s="89">
        <v>10028752</v>
      </c>
      <c r="H427" s="89">
        <v>1433510</v>
      </c>
      <c r="I427" s="84" t="s">
        <v>435</v>
      </c>
      <c r="J427" s="89">
        <v>4</v>
      </c>
      <c r="K427" s="89">
        <v>22</v>
      </c>
      <c r="L427" s="85">
        <v>21642.5</v>
      </c>
      <c r="M427" s="90">
        <v>44655</v>
      </c>
      <c r="N427" s="90">
        <v>44673</v>
      </c>
      <c r="O427" s="90">
        <v>44673</v>
      </c>
      <c r="P427" s="84" t="s">
        <v>437</v>
      </c>
      <c r="Q427" s="84" t="s">
        <v>116</v>
      </c>
      <c r="R427" s="84" t="s">
        <v>888</v>
      </c>
      <c r="S427" s="84" t="s">
        <v>439</v>
      </c>
      <c r="T427" s="84" t="s">
        <v>440</v>
      </c>
      <c r="U427" s="84"/>
      <c r="V427" s="84"/>
      <c r="W427" s="84"/>
      <c r="X427" s="84"/>
      <c r="Y427" s="84" t="s">
        <v>441</v>
      </c>
      <c r="Z427" s="84" t="s">
        <v>442</v>
      </c>
      <c r="AA427" s="84" t="s">
        <v>443</v>
      </c>
      <c r="AB427" s="84" t="s">
        <v>444</v>
      </c>
      <c r="AC427" s="84" t="s">
        <v>445</v>
      </c>
      <c r="AD427" s="84" t="s">
        <v>436</v>
      </c>
      <c r="AE427" s="84"/>
      <c r="AF427" s="84"/>
    </row>
    <row r="428" spans="1:32" x14ac:dyDescent="0.25">
      <c r="A428" s="84" t="s">
        <v>401</v>
      </c>
      <c r="B428" s="84" t="s">
        <v>432</v>
      </c>
      <c r="C428" s="84" t="s">
        <v>433</v>
      </c>
      <c r="D428" s="84"/>
      <c r="E428" s="84" t="s">
        <v>448</v>
      </c>
      <c r="F428" s="84"/>
      <c r="G428" s="89">
        <v>10024017</v>
      </c>
      <c r="H428" s="89">
        <v>18965781</v>
      </c>
      <c r="I428" s="84" t="s">
        <v>469</v>
      </c>
      <c r="J428" s="89">
        <v>4</v>
      </c>
      <c r="K428" s="89">
        <v>22</v>
      </c>
      <c r="L428" s="85">
        <v>-167140.32</v>
      </c>
      <c r="M428" s="90">
        <v>44681</v>
      </c>
      <c r="N428" s="90">
        <v>44681</v>
      </c>
      <c r="O428" s="90">
        <v>44662</v>
      </c>
      <c r="P428" s="84" t="s">
        <v>889</v>
      </c>
      <c r="Q428" s="84" t="s">
        <v>890</v>
      </c>
      <c r="R428" s="84"/>
      <c r="S428" s="84">
        <v>0</v>
      </c>
      <c r="T428" s="84" t="s">
        <v>891</v>
      </c>
      <c r="U428" s="84"/>
      <c r="V428" s="84"/>
      <c r="W428" s="84"/>
      <c r="X428" s="84"/>
      <c r="Y428" s="84" t="s">
        <v>441</v>
      </c>
      <c r="Z428" s="84" t="s">
        <v>442</v>
      </c>
      <c r="AA428" s="84" t="s">
        <v>773</v>
      </c>
      <c r="AB428" s="84" t="s">
        <v>444</v>
      </c>
      <c r="AC428" s="84" t="s">
        <v>445</v>
      </c>
      <c r="AD428" s="84" t="s">
        <v>892</v>
      </c>
      <c r="AE428" s="84"/>
      <c r="AF428" s="84"/>
    </row>
    <row r="429" spans="1:32" x14ac:dyDescent="0.25">
      <c r="A429" s="84" t="s">
        <v>401</v>
      </c>
      <c r="B429" s="84" t="s">
        <v>447</v>
      </c>
      <c r="C429" s="84" t="s">
        <v>433</v>
      </c>
      <c r="D429" s="84"/>
      <c r="E429" s="84" t="s">
        <v>434</v>
      </c>
      <c r="F429" s="84"/>
      <c r="G429" s="89">
        <v>10028197</v>
      </c>
      <c r="H429" s="89">
        <v>1433238</v>
      </c>
      <c r="I429" s="84" t="s">
        <v>435</v>
      </c>
      <c r="J429" s="89">
        <v>4</v>
      </c>
      <c r="K429" s="89">
        <v>22</v>
      </c>
      <c r="L429" s="85">
        <v>282800</v>
      </c>
      <c r="M429" s="90">
        <v>44652</v>
      </c>
      <c r="N429" s="90">
        <v>44672</v>
      </c>
      <c r="O429" s="90">
        <v>44672</v>
      </c>
      <c r="P429" s="84" t="s">
        <v>893</v>
      </c>
      <c r="Q429" s="84" t="s">
        <v>102</v>
      </c>
      <c r="R429" s="84" t="s">
        <v>894</v>
      </c>
      <c r="S429" s="84" t="s">
        <v>895</v>
      </c>
      <c r="T429" s="84" t="s">
        <v>896</v>
      </c>
      <c r="U429" s="84"/>
      <c r="V429" s="84"/>
      <c r="W429" s="84"/>
      <c r="X429" s="84"/>
      <c r="Y429" s="84" t="s">
        <v>441</v>
      </c>
      <c r="Z429" s="84" t="s">
        <v>442</v>
      </c>
      <c r="AA429" s="84" t="s">
        <v>443</v>
      </c>
      <c r="AB429" s="84" t="s">
        <v>444</v>
      </c>
      <c r="AC429" s="84" t="s">
        <v>456</v>
      </c>
      <c r="AD429" s="84" t="s">
        <v>897</v>
      </c>
      <c r="AE429" s="84"/>
      <c r="AF429" s="84"/>
    </row>
    <row r="430" spans="1:32" x14ac:dyDescent="0.25">
      <c r="A430" s="84" t="s">
        <v>401</v>
      </c>
      <c r="B430" s="84" t="s">
        <v>447</v>
      </c>
      <c r="C430" s="84" t="s">
        <v>433</v>
      </c>
      <c r="D430" s="84"/>
      <c r="E430" s="84" t="s">
        <v>434</v>
      </c>
      <c r="F430" s="84"/>
      <c r="G430" s="89">
        <v>10030026</v>
      </c>
      <c r="H430" s="89">
        <v>1433973</v>
      </c>
      <c r="I430" s="84" t="s">
        <v>435</v>
      </c>
      <c r="J430" s="89">
        <v>4</v>
      </c>
      <c r="K430" s="89">
        <v>22</v>
      </c>
      <c r="L430" s="85">
        <v>462857.14</v>
      </c>
      <c r="M430" s="90">
        <v>44655</v>
      </c>
      <c r="N430" s="90">
        <v>44677</v>
      </c>
      <c r="O430" s="90">
        <v>44677</v>
      </c>
      <c r="P430" s="84" t="s">
        <v>685</v>
      </c>
      <c r="Q430" s="84" t="s">
        <v>180</v>
      </c>
      <c r="R430" s="84" t="s">
        <v>898</v>
      </c>
      <c r="S430" s="84" t="s">
        <v>687</v>
      </c>
      <c r="T430" s="84" t="s">
        <v>688</v>
      </c>
      <c r="U430" s="84"/>
      <c r="V430" s="84"/>
      <c r="W430" s="84"/>
      <c r="X430" s="84"/>
      <c r="Y430" s="84" t="s">
        <v>441</v>
      </c>
      <c r="Z430" s="84" t="s">
        <v>442</v>
      </c>
      <c r="AA430" s="84" t="s">
        <v>443</v>
      </c>
      <c r="AB430" s="84" t="s">
        <v>444</v>
      </c>
      <c r="AC430" s="84" t="s">
        <v>456</v>
      </c>
      <c r="AD430" s="84" t="s">
        <v>689</v>
      </c>
      <c r="AE430" s="84"/>
      <c r="AF430" s="84"/>
    </row>
    <row r="431" spans="1:32" x14ac:dyDescent="0.25">
      <c r="A431" s="84" t="s">
        <v>401</v>
      </c>
      <c r="B431" s="84" t="s">
        <v>447</v>
      </c>
      <c r="C431" s="84" t="s">
        <v>433</v>
      </c>
      <c r="D431" s="84"/>
      <c r="E431" s="84" t="s">
        <v>448</v>
      </c>
      <c r="F431" s="84"/>
      <c r="G431" s="89">
        <v>10022665</v>
      </c>
      <c r="H431" s="89">
        <v>18965557</v>
      </c>
      <c r="I431" s="84" t="s">
        <v>469</v>
      </c>
      <c r="J431" s="89">
        <v>4</v>
      </c>
      <c r="K431" s="89">
        <v>22</v>
      </c>
      <c r="L431" s="85">
        <v>-30000</v>
      </c>
      <c r="M431" s="90">
        <v>44681</v>
      </c>
      <c r="N431" s="90">
        <v>44681</v>
      </c>
      <c r="O431" s="90">
        <v>44658</v>
      </c>
      <c r="P431" s="84" t="s">
        <v>899</v>
      </c>
      <c r="Q431" s="84" t="s">
        <v>900</v>
      </c>
      <c r="R431" s="84"/>
      <c r="S431" s="84">
        <v>0</v>
      </c>
      <c r="T431" s="84" t="s">
        <v>901</v>
      </c>
      <c r="U431" s="84"/>
      <c r="V431" s="84"/>
      <c r="W431" s="84"/>
      <c r="X431" s="84"/>
      <c r="Y431" s="84" t="s">
        <v>441</v>
      </c>
      <c r="Z431" s="84" t="s">
        <v>442</v>
      </c>
      <c r="AA431" s="84" t="s">
        <v>773</v>
      </c>
      <c r="AB431" s="84" t="s">
        <v>444</v>
      </c>
      <c r="AC431" s="84" t="s">
        <v>456</v>
      </c>
      <c r="AD431" s="84" t="s">
        <v>902</v>
      </c>
      <c r="AE431" s="84"/>
      <c r="AF431" s="84"/>
    </row>
    <row r="432" spans="1:32" x14ac:dyDescent="0.25">
      <c r="A432" s="84" t="s">
        <v>401</v>
      </c>
      <c r="B432" s="84" t="s">
        <v>447</v>
      </c>
      <c r="C432" s="84" t="s">
        <v>433</v>
      </c>
      <c r="D432" s="84"/>
      <c r="E432" s="84" t="s">
        <v>448</v>
      </c>
      <c r="F432" s="84"/>
      <c r="G432" s="89">
        <v>10022864</v>
      </c>
      <c r="H432" s="89">
        <v>18965600</v>
      </c>
      <c r="I432" s="84" t="s">
        <v>469</v>
      </c>
      <c r="J432" s="89">
        <v>4</v>
      </c>
      <c r="K432" s="89">
        <v>22</v>
      </c>
      <c r="L432" s="85">
        <v>-1825000</v>
      </c>
      <c r="M432" s="90">
        <v>44681</v>
      </c>
      <c r="N432" s="90">
        <v>44681</v>
      </c>
      <c r="O432" s="90">
        <v>44658</v>
      </c>
      <c r="P432" s="84" t="s">
        <v>903</v>
      </c>
      <c r="Q432" s="84" t="s">
        <v>904</v>
      </c>
      <c r="R432" s="84"/>
      <c r="S432" s="84">
        <v>0</v>
      </c>
      <c r="T432" s="84" t="s">
        <v>905</v>
      </c>
      <c r="U432" s="84"/>
      <c r="V432" s="84"/>
      <c r="W432" s="84"/>
      <c r="X432" s="84"/>
      <c r="Y432" s="84" t="s">
        <v>441</v>
      </c>
      <c r="Z432" s="84" t="s">
        <v>442</v>
      </c>
      <c r="AA432" s="84" t="s">
        <v>773</v>
      </c>
      <c r="AB432" s="84" t="s">
        <v>444</v>
      </c>
      <c r="AC432" s="84" t="s">
        <v>456</v>
      </c>
      <c r="AD432" s="84" t="s">
        <v>906</v>
      </c>
      <c r="AE432" s="84"/>
      <c r="AF432" s="84"/>
    </row>
    <row r="433" spans="1:32" x14ac:dyDescent="0.25">
      <c r="A433" s="84" t="s">
        <v>401</v>
      </c>
      <c r="B433" s="84" t="s">
        <v>457</v>
      </c>
      <c r="C433" s="84" t="s">
        <v>433</v>
      </c>
      <c r="D433" s="84"/>
      <c r="E433" s="84" t="s">
        <v>448</v>
      </c>
      <c r="F433" s="84"/>
      <c r="G433" s="89">
        <v>10019564</v>
      </c>
      <c r="H433" s="89">
        <v>18962051</v>
      </c>
      <c r="I433" s="84" t="s">
        <v>469</v>
      </c>
      <c r="J433" s="89">
        <v>4</v>
      </c>
      <c r="K433" s="89">
        <v>22</v>
      </c>
      <c r="L433" s="85">
        <v>114775</v>
      </c>
      <c r="M433" s="90">
        <v>44652</v>
      </c>
      <c r="N433" s="90">
        <v>44652</v>
      </c>
      <c r="O433" s="90">
        <v>44652</v>
      </c>
      <c r="P433" s="84" t="s">
        <v>907</v>
      </c>
      <c r="Q433" s="84" t="s">
        <v>908</v>
      </c>
      <c r="R433" s="84"/>
      <c r="S433" s="84">
        <v>0</v>
      </c>
      <c r="T433" s="84" t="s">
        <v>909</v>
      </c>
      <c r="U433" s="84"/>
      <c r="V433" s="84"/>
      <c r="W433" s="84" t="s">
        <v>473</v>
      </c>
      <c r="X433" s="84"/>
      <c r="Y433" s="84" t="s">
        <v>441</v>
      </c>
      <c r="Z433" s="84" t="s">
        <v>442</v>
      </c>
      <c r="AA433" s="84" t="s">
        <v>474</v>
      </c>
      <c r="AB433" s="84" t="s">
        <v>444</v>
      </c>
      <c r="AC433" s="84" t="s">
        <v>463</v>
      </c>
      <c r="AD433" s="84" t="s">
        <v>910</v>
      </c>
      <c r="AE433" s="84"/>
      <c r="AF433" s="84"/>
    </row>
    <row r="434" spans="1:32" x14ac:dyDescent="0.25">
      <c r="A434" s="84" t="s">
        <v>401</v>
      </c>
      <c r="B434" s="84" t="s">
        <v>457</v>
      </c>
      <c r="C434" s="84" t="s">
        <v>433</v>
      </c>
      <c r="D434" s="84"/>
      <c r="E434" s="84" t="s">
        <v>448</v>
      </c>
      <c r="F434" s="84"/>
      <c r="G434" s="89">
        <v>10019564</v>
      </c>
      <c r="H434" s="89">
        <v>18962051</v>
      </c>
      <c r="I434" s="84" t="s">
        <v>469</v>
      </c>
      <c r="J434" s="89">
        <v>4</v>
      </c>
      <c r="K434" s="89">
        <v>22</v>
      </c>
      <c r="L434" s="85">
        <v>148000</v>
      </c>
      <c r="M434" s="90">
        <v>44652</v>
      </c>
      <c r="N434" s="90">
        <v>44652</v>
      </c>
      <c r="O434" s="90">
        <v>44652</v>
      </c>
      <c r="P434" s="84" t="s">
        <v>911</v>
      </c>
      <c r="Q434" s="84" t="s">
        <v>908</v>
      </c>
      <c r="R434" s="84"/>
      <c r="S434" s="84">
        <v>0</v>
      </c>
      <c r="T434" s="84" t="s">
        <v>912</v>
      </c>
      <c r="U434" s="84"/>
      <c r="V434" s="84"/>
      <c r="W434" s="84" t="s">
        <v>473</v>
      </c>
      <c r="X434" s="84"/>
      <c r="Y434" s="84" t="s">
        <v>441</v>
      </c>
      <c r="Z434" s="84" t="s">
        <v>442</v>
      </c>
      <c r="AA434" s="84" t="s">
        <v>474</v>
      </c>
      <c r="AB434" s="84" t="s">
        <v>444</v>
      </c>
      <c r="AC434" s="84" t="s">
        <v>463</v>
      </c>
      <c r="AD434" s="84" t="s">
        <v>913</v>
      </c>
      <c r="AE434" s="84"/>
      <c r="AF434" s="84"/>
    </row>
    <row r="435" spans="1:32" x14ac:dyDescent="0.25">
      <c r="A435" s="84" t="s">
        <v>401</v>
      </c>
      <c r="B435" s="84" t="s">
        <v>457</v>
      </c>
      <c r="C435" s="84" t="s">
        <v>433</v>
      </c>
      <c r="D435" s="84"/>
      <c r="E435" s="84" t="s">
        <v>448</v>
      </c>
      <c r="F435" s="84"/>
      <c r="G435" s="89">
        <v>10021163</v>
      </c>
      <c r="H435" s="89">
        <v>18962100</v>
      </c>
      <c r="I435" s="84" t="s">
        <v>469</v>
      </c>
      <c r="J435" s="89">
        <v>4</v>
      </c>
      <c r="K435" s="89">
        <v>22</v>
      </c>
      <c r="L435" s="85">
        <v>-110100</v>
      </c>
      <c r="M435" s="90">
        <v>44652</v>
      </c>
      <c r="N435" s="90">
        <v>44652</v>
      </c>
      <c r="O435" s="90">
        <v>44655</v>
      </c>
      <c r="P435" s="84" t="s">
        <v>914</v>
      </c>
      <c r="Q435" s="84" t="s">
        <v>914</v>
      </c>
      <c r="R435" s="84"/>
      <c r="S435" s="84">
        <v>0</v>
      </c>
      <c r="T435" s="84" t="s">
        <v>915</v>
      </c>
      <c r="U435" s="84"/>
      <c r="V435" s="84"/>
      <c r="W435" s="84" t="s">
        <v>473</v>
      </c>
      <c r="X435" s="84"/>
      <c r="Y435" s="84" t="s">
        <v>441</v>
      </c>
      <c r="Z435" s="84" t="s">
        <v>442</v>
      </c>
      <c r="AA435" s="84" t="s">
        <v>474</v>
      </c>
      <c r="AB435" s="84" t="s">
        <v>444</v>
      </c>
      <c r="AC435" s="84" t="s">
        <v>463</v>
      </c>
      <c r="AD435" s="84" t="s">
        <v>916</v>
      </c>
      <c r="AE435" s="84"/>
      <c r="AF435" s="84"/>
    </row>
    <row r="436" spans="1:32" x14ac:dyDescent="0.25">
      <c r="A436" s="84" t="s">
        <v>401</v>
      </c>
      <c r="B436" s="84" t="s">
        <v>475</v>
      </c>
      <c r="C436" s="84" t="s">
        <v>433</v>
      </c>
      <c r="D436" s="84"/>
      <c r="E436" s="84" t="s">
        <v>448</v>
      </c>
      <c r="F436" s="84"/>
      <c r="G436" s="89">
        <v>10025788</v>
      </c>
      <c r="H436" s="89">
        <v>18966085</v>
      </c>
      <c r="I436" s="84" t="s">
        <v>469</v>
      </c>
      <c r="J436" s="89">
        <v>4</v>
      </c>
      <c r="K436" s="89">
        <v>22</v>
      </c>
      <c r="L436" s="85">
        <v>-150000</v>
      </c>
      <c r="M436" s="90">
        <v>44681</v>
      </c>
      <c r="N436" s="90">
        <v>44681</v>
      </c>
      <c r="O436" s="90">
        <v>44665</v>
      </c>
      <c r="P436" s="84" t="s">
        <v>917</v>
      </c>
      <c r="Q436" s="84" t="s">
        <v>918</v>
      </c>
      <c r="R436" s="84"/>
      <c r="S436" s="84">
        <v>0</v>
      </c>
      <c r="T436" s="84" t="s">
        <v>919</v>
      </c>
      <c r="U436" s="84"/>
      <c r="V436" s="84"/>
      <c r="W436" s="84" t="s">
        <v>489</v>
      </c>
      <c r="X436" s="84"/>
      <c r="Y436" s="84" t="s">
        <v>441</v>
      </c>
      <c r="Z436" s="84" t="s">
        <v>442</v>
      </c>
      <c r="AA436" s="84" t="s">
        <v>682</v>
      </c>
      <c r="AB436" s="84" t="s">
        <v>444</v>
      </c>
      <c r="AC436" s="84" t="s">
        <v>479</v>
      </c>
      <c r="AD436" s="84" t="s">
        <v>920</v>
      </c>
      <c r="AE436" s="84"/>
      <c r="AF436" s="84"/>
    </row>
    <row r="437" spans="1:32" x14ac:dyDescent="0.25">
      <c r="A437" s="84" t="s">
        <v>401</v>
      </c>
      <c r="B437" s="84" t="s">
        <v>475</v>
      </c>
      <c r="C437" s="84" t="s">
        <v>433</v>
      </c>
      <c r="D437" s="84"/>
      <c r="E437" s="84" t="s">
        <v>448</v>
      </c>
      <c r="F437" s="84"/>
      <c r="G437" s="89">
        <v>10025788</v>
      </c>
      <c r="H437" s="89">
        <v>18966085</v>
      </c>
      <c r="I437" s="84" t="s">
        <v>469</v>
      </c>
      <c r="J437" s="89">
        <v>4</v>
      </c>
      <c r="K437" s="89">
        <v>22</v>
      </c>
      <c r="L437" s="85">
        <v>-763400</v>
      </c>
      <c r="M437" s="90">
        <v>44681</v>
      </c>
      <c r="N437" s="90">
        <v>44681</v>
      </c>
      <c r="O437" s="90">
        <v>44665</v>
      </c>
      <c r="P437" s="84" t="s">
        <v>921</v>
      </c>
      <c r="Q437" s="84" t="s">
        <v>918</v>
      </c>
      <c r="R437" s="84"/>
      <c r="S437" s="84">
        <v>0</v>
      </c>
      <c r="T437" s="84" t="s">
        <v>867</v>
      </c>
      <c r="U437" s="84"/>
      <c r="V437" s="84"/>
      <c r="W437" s="84" t="s">
        <v>489</v>
      </c>
      <c r="X437" s="84"/>
      <c r="Y437" s="84" t="s">
        <v>441</v>
      </c>
      <c r="Z437" s="84" t="s">
        <v>442</v>
      </c>
      <c r="AA437" s="84" t="s">
        <v>682</v>
      </c>
      <c r="AB437" s="84" t="s">
        <v>444</v>
      </c>
      <c r="AC437" s="84" t="s">
        <v>479</v>
      </c>
      <c r="AD437" s="84" t="s">
        <v>868</v>
      </c>
      <c r="AE437" s="84"/>
      <c r="AF437" s="84"/>
    </row>
    <row r="438" spans="1:32" x14ac:dyDescent="0.25">
      <c r="A438" s="84" t="s">
        <v>398</v>
      </c>
      <c r="B438" s="84" t="s">
        <v>480</v>
      </c>
      <c r="C438" s="84" t="s">
        <v>433</v>
      </c>
      <c r="D438" s="84"/>
      <c r="E438" s="84" t="s">
        <v>448</v>
      </c>
      <c r="F438" s="84"/>
      <c r="G438" s="89">
        <v>10030894</v>
      </c>
      <c r="H438" s="89">
        <v>19009103</v>
      </c>
      <c r="I438" s="84" t="s">
        <v>469</v>
      </c>
      <c r="J438" s="89">
        <v>4</v>
      </c>
      <c r="K438" s="89">
        <v>22</v>
      </c>
      <c r="L438" s="85">
        <v>-1462500</v>
      </c>
      <c r="M438" s="90">
        <v>44679</v>
      </c>
      <c r="N438" s="90">
        <v>44679</v>
      </c>
      <c r="O438" s="90">
        <v>44679</v>
      </c>
      <c r="P438" s="84" t="s">
        <v>922</v>
      </c>
      <c r="Q438" s="84" t="s">
        <v>922</v>
      </c>
      <c r="R438" s="84"/>
      <c r="S438" s="84">
        <v>0</v>
      </c>
      <c r="T438" s="84" t="s">
        <v>484</v>
      </c>
      <c r="U438" s="84"/>
      <c r="V438" s="84"/>
      <c r="W438" s="84" t="s">
        <v>473</v>
      </c>
      <c r="X438" s="84"/>
      <c r="Y438" s="84" t="s">
        <v>441</v>
      </c>
      <c r="Z438" s="84" t="s">
        <v>442</v>
      </c>
      <c r="AA438" s="84" t="s">
        <v>923</v>
      </c>
      <c r="AB438" s="84" t="s">
        <v>774</v>
      </c>
      <c r="AC438" s="84" t="s">
        <v>485</v>
      </c>
      <c r="AD438" s="84" t="s">
        <v>924</v>
      </c>
      <c r="AE438" s="84"/>
      <c r="AF438" s="84"/>
    </row>
    <row r="439" spans="1:32" x14ac:dyDescent="0.25">
      <c r="A439" s="84" t="s">
        <v>398</v>
      </c>
      <c r="B439" s="84" t="s">
        <v>925</v>
      </c>
      <c r="C439" s="84" t="s">
        <v>433</v>
      </c>
      <c r="D439" s="84"/>
      <c r="E439" s="84" t="s">
        <v>448</v>
      </c>
      <c r="F439" s="84"/>
      <c r="G439" s="89">
        <v>10027875</v>
      </c>
      <c r="H439" s="89">
        <v>18966405</v>
      </c>
      <c r="I439" s="84" t="s">
        <v>469</v>
      </c>
      <c r="J439" s="89">
        <v>4</v>
      </c>
      <c r="K439" s="89">
        <v>22</v>
      </c>
      <c r="L439" s="85">
        <v>328.75</v>
      </c>
      <c r="M439" s="90">
        <v>44652</v>
      </c>
      <c r="N439" s="90">
        <v>44652</v>
      </c>
      <c r="O439" s="90">
        <v>44671</v>
      </c>
      <c r="P439" s="84" t="s">
        <v>926</v>
      </c>
      <c r="Q439" s="84" t="s">
        <v>927</v>
      </c>
      <c r="R439" s="84"/>
      <c r="S439" s="84">
        <v>0</v>
      </c>
      <c r="T439" s="84" t="s">
        <v>928</v>
      </c>
      <c r="U439" s="84"/>
      <c r="V439" s="84"/>
      <c r="W439" s="84" t="s">
        <v>489</v>
      </c>
      <c r="X439" s="84"/>
      <c r="Y439" s="84" t="s">
        <v>441</v>
      </c>
      <c r="Z439" s="84" t="s">
        <v>442</v>
      </c>
      <c r="AA439" s="84" t="s">
        <v>645</v>
      </c>
      <c r="AB439" s="84" t="s">
        <v>626</v>
      </c>
      <c r="AC439" s="84" t="s">
        <v>929</v>
      </c>
      <c r="AD439" s="84" t="s">
        <v>930</v>
      </c>
      <c r="AE439" s="84"/>
      <c r="AF439" s="84"/>
    </row>
    <row r="440" spans="1:32" x14ac:dyDescent="0.25">
      <c r="A440" s="84" t="s">
        <v>398</v>
      </c>
      <c r="B440" s="84" t="s">
        <v>931</v>
      </c>
      <c r="C440" s="84" t="s">
        <v>433</v>
      </c>
      <c r="D440" s="84"/>
      <c r="E440" s="84" t="s">
        <v>448</v>
      </c>
      <c r="F440" s="84"/>
      <c r="G440" s="89">
        <v>10012319</v>
      </c>
      <c r="H440" s="89">
        <v>18960702</v>
      </c>
      <c r="I440" s="84" t="s">
        <v>469</v>
      </c>
      <c r="J440" s="89">
        <v>4</v>
      </c>
      <c r="K440" s="89">
        <v>22</v>
      </c>
      <c r="L440" s="85">
        <v>100968</v>
      </c>
      <c r="M440" s="90">
        <v>44652</v>
      </c>
      <c r="N440" s="90">
        <v>44652</v>
      </c>
      <c r="O440" s="90">
        <v>44634</v>
      </c>
      <c r="P440" s="84" t="s">
        <v>932</v>
      </c>
      <c r="Q440" s="84" t="s">
        <v>932</v>
      </c>
      <c r="R440" s="84"/>
      <c r="S440" s="84">
        <v>0</v>
      </c>
      <c r="T440" s="84"/>
      <c r="U440" s="84"/>
      <c r="V440" s="84"/>
      <c r="W440" s="84"/>
      <c r="X440" s="84"/>
      <c r="Y440" s="84" t="s">
        <v>441</v>
      </c>
      <c r="Z440" s="84" t="s">
        <v>442</v>
      </c>
      <c r="AA440" s="84" t="s">
        <v>933</v>
      </c>
      <c r="AB440" s="84" t="s">
        <v>662</v>
      </c>
      <c r="AC440" s="84" t="s">
        <v>934</v>
      </c>
      <c r="AD440" s="84"/>
      <c r="AE440" s="84"/>
      <c r="AF440" s="84"/>
    </row>
    <row r="441" spans="1:32" x14ac:dyDescent="0.25">
      <c r="A441" s="84" t="s">
        <v>398</v>
      </c>
      <c r="B441" s="84" t="s">
        <v>931</v>
      </c>
      <c r="C441" s="84" t="s">
        <v>433</v>
      </c>
      <c r="D441" s="84"/>
      <c r="E441" s="84" t="s">
        <v>448</v>
      </c>
      <c r="F441" s="84"/>
      <c r="G441" s="89">
        <v>10012319</v>
      </c>
      <c r="H441" s="89">
        <v>18960702</v>
      </c>
      <c r="I441" s="84" t="s">
        <v>469</v>
      </c>
      <c r="J441" s="89">
        <v>4</v>
      </c>
      <c r="K441" s="89">
        <v>22</v>
      </c>
      <c r="L441" s="85">
        <v>200000</v>
      </c>
      <c r="M441" s="90">
        <v>44652</v>
      </c>
      <c r="N441" s="90">
        <v>44652</v>
      </c>
      <c r="O441" s="90">
        <v>44634</v>
      </c>
      <c r="P441" s="84" t="s">
        <v>932</v>
      </c>
      <c r="Q441" s="84" t="s">
        <v>932</v>
      </c>
      <c r="R441" s="84"/>
      <c r="S441" s="84">
        <v>0</v>
      </c>
      <c r="T441" s="84" t="s">
        <v>935</v>
      </c>
      <c r="U441" s="84"/>
      <c r="V441" s="84"/>
      <c r="W441" s="84"/>
      <c r="X441" s="84"/>
      <c r="Y441" s="84" t="s">
        <v>441</v>
      </c>
      <c r="Z441" s="84" t="s">
        <v>442</v>
      </c>
      <c r="AA441" s="84" t="s">
        <v>933</v>
      </c>
      <c r="AB441" s="84" t="s">
        <v>662</v>
      </c>
      <c r="AC441" s="84" t="s">
        <v>934</v>
      </c>
      <c r="AD441" s="84"/>
      <c r="AE441" s="84"/>
      <c r="AF441" s="84"/>
    </row>
    <row r="442" spans="1:32" x14ac:dyDescent="0.25">
      <c r="A442" s="84" t="s">
        <v>398</v>
      </c>
      <c r="B442" s="84" t="s">
        <v>931</v>
      </c>
      <c r="C442" s="84" t="s">
        <v>433</v>
      </c>
      <c r="D442" s="84"/>
      <c r="E442" s="84" t="s">
        <v>448</v>
      </c>
      <c r="F442" s="84"/>
      <c r="G442" s="89">
        <v>10012319</v>
      </c>
      <c r="H442" s="89">
        <v>18960702</v>
      </c>
      <c r="I442" s="84" t="s">
        <v>469</v>
      </c>
      <c r="J442" s="89">
        <v>4</v>
      </c>
      <c r="K442" s="89">
        <v>22</v>
      </c>
      <c r="L442" s="85">
        <v>-15000</v>
      </c>
      <c r="M442" s="90">
        <v>44652</v>
      </c>
      <c r="N442" s="90">
        <v>44652</v>
      </c>
      <c r="O442" s="90">
        <v>44634</v>
      </c>
      <c r="P442" s="84" t="s">
        <v>932</v>
      </c>
      <c r="Q442" s="84" t="s">
        <v>932</v>
      </c>
      <c r="R442" s="84"/>
      <c r="S442" s="84">
        <v>0</v>
      </c>
      <c r="T442" s="84" t="s">
        <v>936</v>
      </c>
      <c r="U442" s="84"/>
      <c r="V442" s="84"/>
      <c r="W442" s="84"/>
      <c r="X442" s="84"/>
      <c r="Y442" s="84" t="s">
        <v>441</v>
      </c>
      <c r="Z442" s="84" t="s">
        <v>442</v>
      </c>
      <c r="AA442" s="84" t="s">
        <v>933</v>
      </c>
      <c r="AB442" s="84" t="s">
        <v>662</v>
      </c>
      <c r="AC442" s="84" t="s">
        <v>934</v>
      </c>
      <c r="AD442" s="84"/>
      <c r="AE442" s="84"/>
      <c r="AF442" s="84"/>
    </row>
    <row r="443" spans="1:32" x14ac:dyDescent="0.25">
      <c r="A443" s="84" t="s">
        <v>398</v>
      </c>
      <c r="B443" s="84" t="s">
        <v>931</v>
      </c>
      <c r="C443" s="84" t="s">
        <v>433</v>
      </c>
      <c r="D443" s="84"/>
      <c r="E443" s="84" t="s">
        <v>448</v>
      </c>
      <c r="F443" s="84"/>
      <c r="G443" s="89">
        <v>10012319</v>
      </c>
      <c r="H443" s="89">
        <v>18960702</v>
      </c>
      <c r="I443" s="84" t="s">
        <v>469</v>
      </c>
      <c r="J443" s="89">
        <v>4</v>
      </c>
      <c r="K443" s="89">
        <v>22</v>
      </c>
      <c r="L443" s="85">
        <v>-10000</v>
      </c>
      <c r="M443" s="90">
        <v>44652</v>
      </c>
      <c r="N443" s="90">
        <v>44652</v>
      </c>
      <c r="O443" s="90">
        <v>44634</v>
      </c>
      <c r="P443" s="84" t="s">
        <v>932</v>
      </c>
      <c r="Q443" s="84" t="s">
        <v>932</v>
      </c>
      <c r="R443" s="84"/>
      <c r="S443" s="84">
        <v>0</v>
      </c>
      <c r="T443" s="84" t="s">
        <v>937</v>
      </c>
      <c r="U443" s="84"/>
      <c r="V443" s="84"/>
      <c r="W443" s="84"/>
      <c r="X443" s="84"/>
      <c r="Y443" s="84" t="s">
        <v>441</v>
      </c>
      <c r="Z443" s="84" t="s">
        <v>442</v>
      </c>
      <c r="AA443" s="84" t="s">
        <v>933</v>
      </c>
      <c r="AB443" s="84" t="s">
        <v>662</v>
      </c>
      <c r="AC443" s="84" t="s">
        <v>934</v>
      </c>
      <c r="AD443" s="84"/>
      <c r="AE443" s="84"/>
      <c r="AF443" s="84"/>
    </row>
    <row r="444" spans="1:32" x14ac:dyDescent="0.25">
      <c r="A444" s="84" t="s">
        <v>398</v>
      </c>
      <c r="B444" s="84" t="s">
        <v>931</v>
      </c>
      <c r="C444" s="84" t="s">
        <v>433</v>
      </c>
      <c r="D444" s="84"/>
      <c r="E444" s="84" t="s">
        <v>448</v>
      </c>
      <c r="F444" s="84"/>
      <c r="G444" s="89">
        <v>10012319</v>
      </c>
      <c r="H444" s="89">
        <v>18960702</v>
      </c>
      <c r="I444" s="84" t="s">
        <v>469</v>
      </c>
      <c r="J444" s="89">
        <v>4</v>
      </c>
      <c r="K444" s="89">
        <v>22</v>
      </c>
      <c r="L444" s="85">
        <v>-8000</v>
      </c>
      <c r="M444" s="90">
        <v>44652</v>
      </c>
      <c r="N444" s="90">
        <v>44652</v>
      </c>
      <c r="O444" s="90">
        <v>44634</v>
      </c>
      <c r="P444" s="84" t="s">
        <v>932</v>
      </c>
      <c r="Q444" s="84" t="s">
        <v>932</v>
      </c>
      <c r="R444" s="84"/>
      <c r="S444" s="84">
        <v>0</v>
      </c>
      <c r="T444" s="84" t="s">
        <v>938</v>
      </c>
      <c r="U444" s="84"/>
      <c r="V444" s="84"/>
      <c r="W444" s="84"/>
      <c r="X444" s="84"/>
      <c r="Y444" s="84" t="s">
        <v>441</v>
      </c>
      <c r="Z444" s="84" t="s">
        <v>442</v>
      </c>
      <c r="AA444" s="84" t="s">
        <v>933</v>
      </c>
      <c r="AB444" s="84" t="s">
        <v>662</v>
      </c>
      <c r="AC444" s="84" t="s">
        <v>934</v>
      </c>
      <c r="AD444" s="84"/>
      <c r="AE444" s="84"/>
      <c r="AF444" s="84"/>
    </row>
    <row r="445" spans="1:32" x14ac:dyDescent="0.25">
      <c r="A445" s="84" t="s">
        <v>398</v>
      </c>
      <c r="B445" s="84" t="s">
        <v>931</v>
      </c>
      <c r="C445" s="84" t="s">
        <v>433</v>
      </c>
      <c r="D445" s="84"/>
      <c r="E445" s="84" t="s">
        <v>448</v>
      </c>
      <c r="F445" s="84"/>
      <c r="G445" s="89">
        <v>10012319</v>
      </c>
      <c r="H445" s="89">
        <v>18960702</v>
      </c>
      <c r="I445" s="84" t="s">
        <v>469</v>
      </c>
      <c r="J445" s="89">
        <v>4</v>
      </c>
      <c r="K445" s="89">
        <v>22</v>
      </c>
      <c r="L445" s="85">
        <v>15000</v>
      </c>
      <c r="M445" s="90">
        <v>44652</v>
      </c>
      <c r="N445" s="90">
        <v>44652</v>
      </c>
      <c r="O445" s="90">
        <v>44634</v>
      </c>
      <c r="P445" s="84" t="s">
        <v>932</v>
      </c>
      <c r="Q445" s="84" t="s">
        <v>932</v>
      </c>
      <c r="R445" s="84"/>
      <c r="S445" s="84">
        <v>0</v>
      </c>
      <c r="T445" s="84" t="s">
        <v>939</v>
      </c>
      <c r="U445" s="84"/>
      <c r="V445" s="84"/>
      <c r="W445" s="84"/>
      <c r="X445" s="84"/>
      <c r="Y445" s="84" t="s">
        <v>441</v>
      </c>
      <c r="Z445" s="84" t="s">
        <v>442</v>
      </c>
      <c r="AA445" s="84" t="s">
        <v>933</v>
      </c>
      <c r="AB445" s="84" t="s">
        <v>662</v>
      </c>
      <c r="AC445" s="84" t="s">
        <v>934</v>
      </c>
      <c r="AD445" s="84"/>
      <c r="AE445" s="84"/>
      <c r="AF445" s="84"/>
    </row>
    <row r="446" spans="1:32" x14ac:dyDescent="0.25">
      <c r="A446" s="84" t="s">
        <v>398</v>
      </c>
      <c r="B446" s="84" t="s">
        <v>931</v>
      </c>
      <c r="C446" s="84" t="s">
        <v>433</v>
      </c>
      <c r="D446" s="84"/>
      <c r="E446" s="84" t="s">
        <v>448</v>
      </c>
      <c r="F446" s="84"/>
      <c r="G446" s="89">
        <v>10012319</v>
      </c>
      <c r="H446" s="89">
        <v>18960702</v>
      </c>
      <c r="I446" s="84" t="s">
        <v>469</v>
      </c>
      <c r="J446" s="89">
        <v>4</v>
      </c>
      <c r="K446" s="89">
        <v>22</v>
      </c>
      <c r="L446" s="85">
        <v>547.34</v>
      </c>
      <c r="M446" s="90">
        <v>44652</v>
      </c>
      <c r="N446" s="90">
        <v>44652</v>
      </c>
      <c r="O446" s="90">
        <v>44634</v>
      </c>
      <c r="P446" s="84" t="s">
        <v>932</v>
      </c>
      <c r="Q446" s="84" t="s">
        <v>932</v>
      </c>
      <c r="R446" s="84"/>
      <c r="S446" s="84">
        <v>0</v>
      </c>
      <c r="T446" s="84" t="s">
        <v>940</v>
      </c>
      <c r="U446" s="84"/>
      <c r="V446" s="84"/>
      <c r="W446" s="84"/>
      <c r="X446" s="84"/>
      <c r="Y446" s="84" t="s">
        <v>441</v>
      </c>
      <c r="Z446" s="84" t="s">
        <v>442</v>
      </c>
      <c r="AA446" s="84" t="s">
        <v>933</v>
      </c>
      <c r="AB446" s="84" t="s">
        <v>662</v>
      </c>
      <c r="AC446" s="84" t="s">
        <v>934</v>
      </c>
      <c r="AD446" s="84"/>
      <c r="AE446" s="84"/>
      <c r="AF446" s="84"/>
    </row>
    <row r="447" spans="1:32" x14ac:dyDescent="0.25">
      <c r="A447" s="84" t="s">
        <v>398</v>
      </c>
      <c r="B447" s="84" t="s">
        <v>931</v>
      </c>
      <c r="C447" s="84" t="s">
        <v>433</v>
      </c>
      <c r="D447" s="84"/>
      <c r="E447" s="84" t="s">
        <v>448</v>
      </c>
      <c r="F447" s="84"/>
      <c r="G447" s="89">
        <v>10012319</v>
      </c>
      <c r="H447" s="89">
        <v>18960702</v>
      </c>
      <c r="I447" s="84" t="s">
        <v>469</v>
      </c>
      <c r="J447" s="89">
        <v>4</v>
      </c>
      <c r="K447" s="89">
        <v>22</v>
      </c>
      <c r="L447" s="85">
        <v>-2755473</v>
      </c>
      <c r="M447" s="90">
        <v>44652</v>
      </c>
      <c r="N447" s="90">
        <v>44652</v>
      </c>
      <c r="O447" s="90">
        <v>44634</v>
      </c>
      <c r="P447" s="84" t="s">
        <v>932</v>
      </c>
      <c r="Q447" s="84" t="s">
        <v>932</v>
      </c>
      <c r="R447" s="84"/>
      <c r="S447" s="84">
        <v>0</v>
      </c>
      <c r="T447" s="84" t="s">
        <v>941</v>
      </c>
      <c r="U447" s="84"/>
      <c r="V447" s="84"/>
      <c r="W447" s="84"/>
      <c r="X447" s="84"/>
      <c r="Y447" s="84" t="s">
        <v>441</v>
      </c>
      <c r="Z447" s="84" t="s">
        <v>442</v>
      </c>
      <c r="AA447" s="84" t="s">
        <v>933</v>
      </c>
      <c r="AB447" s="84" t="s">
        <v>662</v>
      </c>
      <c r="AC447" s="84" t="s">
        <v>934</v>
      </c>
      <c r="AD447" s="84"/>
      <c r="AE447" s="84"/>
      <c r="AF447" s="84"/>
    </row>
    <row r="448" spans="1:32" x14ac:dyDescent="0.25">
      <c r="A448" s="84" t="s">
        <v>398</v>
      </c>
      <c r="B448" s="84" t="s">
        <v>931</v>
      </c>
      <c r="C448" s="84" t="s">
        <v>433</v>
      </c>
      <c r="D448" s="84"/>
      <c r="E448" s="84" t="s">
        <v>448</v>
      </c>
      <c r="F448" s="84"/>
      <c r="G448" s="89">
        <v>10012319</v>
      </c>
      <c r="H448" s="89">
        <v>18960702</v>
      </c>
      <c r="I448" s="84" t="s">
        <v>469</v>
      </c>
      <c r="J448" s="89">
        <v>4</v>
      </c>
      <c r="K448" s="89">
        <v>22</v>
      </c>
      <c r="L448" s="85">
        <v>13274.9</v>
      </c>
      <c r="M448" s="90">
        <v>44652</v>
      </c>
      <c r="N448" s="90">
        <v>44652</v>
      </c>
      <c r="O448" s="90">
        <v>44634</v>
      </c>
      <c r="P448" s="84" t="s">
        <v>932</v>
      </c>
      <c r="Q448" s="84" t="s">
        <v>932</v>
      </c>
      <c r="R448" s="84"/>
      <c r="S448" s="84">
        <v>0</v>
      </c>
      <c r="T448" s="84" t="s">
        <v>942</v>
      </c>
      <c r="U448" s="84"/>
      <c r="V448" s="84"/>
      <c r="W448" s="84"/>
      <c r="X448" s="84"/>
      <c r="Y448" s="84" t="s">
        <v>441</v>
      </c>
      <c r="Z448" s="84" t="s">
        <v>442</v>
      </c>
      <c r="AA448" s="84" t="s">
        <v>933</v>
      </c>
      <c r="AB448" s="84" t="s">
        <v>662</v>
      </c>
      <c r="AC448" s="84" t="s">
        <v>934</v>
      </c>
      <c r="AD448" s="84"/>
      <c r="AE448" s="84"/>
      <c r="AF448" s="84"/>
    </row>
    <row r="449" spans="1:32" x14ac:dyDescent="0.25">
      <c r="A449" s="84" t="s">
        <v>398</v>
      </c>
      <c r="B449" s="84" t="s">
        <v>931</v>
      </c>
      <c r="C449" s="84" t="s">
        <v>433</v>
      </c>
      <c r="D449" s="84"/>
      <c r="E449" s="84" t="s">
        <v>448</v>
      </c>
      <c r="F449" s="84"/>
      <c r="G449" s="89">
        <v>10012319</v>
      </c>
      <c r="H449" s="89">
        <v>18960702</v>
      </c>
      <c r="I449" s="84" t="s">
        <v>469</v>
      </c>
      <c r="J449" s="89">
        <v>4</v>
      </c>
      <c r="K449" s="89">
        <v>22</v>
      </c>
      <c r="L449" s="85">
        <v>14588.1</v>
      </c>
      <c r="M449" s="90">
        <v>44652</v>
      </c>
      <c r="N449" s="90">
        <v>44652</v>
      </c>
      <c r="O449" s="90">
        <v>44634</v>
      </c>
      <c r="P449" s="84" t="s">
        <v>932</v>
      </c>
      <c r="Q449" s="84" t="s">
        <v>932</v>
      </c>
      <c r="R449" s="84"/>
      <c r="S449" s="84">
        <v>0</v>
      </c>
      <c r="T449" s="84" t="s">
        <v>943</v>
      </c>
      <c r="U449" s="84"/>
      <c r="V449" s="84"/>
      <c r="W449" s="84"/>
      <c r="X449" s="84"/>
      <c r="Y449" s="84" t="s">
        <v>441</v>
      </c>
      <c r="Z449" s="84" t="s">
        <v>442</v>
      </c>
      <c r="AA449" s="84" t="s">
        <v>933</v>
      </c>
      <c r="AB449" s="84" t="s">
        <v>662</v>
      </c>
      <c r="AC449" s="84" t="s">
        <v>934</v>
      </c>
      <c r="AD449" s="84"/>
      <c r="AE449" s="84"/>
      <c r="AF449" s="84"/>
    </row>
    <row r="450" spans="1:32" x14ac:dyDescent="0.25">
      <c r="A450" s="84" t="s">
        <v>398</v>
      </c>
      <c r="B450" s="84" t="s">
        <v>931</v>
      </c>
      <c r="C450" s="84" t="s">
        <v>433</v>
      </c>
      <c r="D450" s="84"/>
      <c r="E450" s="84" t="s">
        <v>448</v>
      </c>
      <c r="F450" s="84"/>
      <c r="G450" s="89">
        <v>10012319</v>
      </c>
      <c r="H450" s="89">
        <v>18960702</v>
      </c>
      <c r="I450" s="84" t="s">
        <v>469</v>
      </c>
      <c r="J450" s="89">
        <v>4</v>
      </c>
      <c r="K450" s="89">
        <v>22</v>
      </c>
      <c r="L450" s="85">
        <v>29811.93</v>
      </c>
      <c r="M450" s="90">
        <v>44652</v>
      </c>
      <c r="N450" s="90">
        <v>44652</v>
      </c>
      <c r="O450" s="90">
        <v>44634</v>
      </c>
      <c r="P450" s="84" t="s">
        <v>932</v>
      </c>
      <c r="Q450" s="84" t="s">
        <v>932</v>
      </c>
      <c r="R450" s="84"/>
      <c r="S450" s="84">
        <v>0</v>
      </c>
      <c r="T450" s="84" t="s">
        <v>944</v>
      </c>
      <c r="U450" s="84"/>
      <c r="V450" s="84"/>
      <c r="W450" s="84"/>
      <c r="X450" s="84"/>
      <c r="Y450" s="84" t="s">
        <v>441</v>
      </c>
      <c r="Z450" s="84" t="s">
        <v>442</v>
      </c>
      <c r="AA450" s="84" t="s">
        <v>933</v>
      </c>
      <c r="AB450" s="84" t="s">
        <v>662</v>
      </c>
      <c r="AC450" s="84" t="s">
        <v>934</v>
      </c>
      <c r="AD450" s="84"/>
      <c r="AE450" s="84"/>
      <c r="AF450" s="84"/>
    </row>
    <row r="451" spans="1:32" x14ac:dyDescent="0.25">
      <c r="A451" s="84" t="s">
        <v>398</v>
      </c>
      <c r="B451" s="84" t="s">
        <v>931</v>
      </c>
      <c r="C451" s="84" t="s">
        <v>433</v>
      </c>
      <c r="D451" s="84"/>
      <c r="E451" s="84" t="s">
        <v>448</v>
      </c>
      <c r="F451" s="84"/>
      <c r="G451" s="89">
        <v>10012319</v>
      </c>
      <c r="H451" s="89">
        <v>18960702</v>
      </c>
      <c r="I451" s="84" t="s">
        <v>469</v>
      </c>
      <c r="J451" s="89">
        <v>4</v>
      </c>
      <c r="K451" s="89">
        <v>22</v>
      </c>
      <c r="L451" s="85">
        <v>569160</v>
      </c>
      <c r="M451" s="90">
        <v>44652</v>
      </c>
      <c r="N451" s="90">
        <v>44652</v>
      </c>
      <c r="O451" s="90">
        <v>44634</v>
      </c>
      <c r="P451" s="84" t="s">
        <v>932</v>
      </c>
      <c r="Q451" s="84" t="s">
        <v>932</v>
      </c>
      <c r="R451" s="84"/>
      <c r="S451" s="84">
        <v>0</v>
      </c>
      <c r="T451" s="84" t="s">
        <v>945</v>
      </c>
      <c r="U451" s="84"/>
      <c r="V451" s="84"/>
      <c r="W451" s="84"/>
      <c r="X451" s="84"/>
      <c r="Y451" s="84" t="s">
        <v>441</v>
      </c>
      <c r="Z451" s="84" t="s">
        <v>442</v>
      </c>
      <c r="AA451" s="84" t="s">
        <v>933</v>
      </c>
      <c r="AB451" s="84" t="s">
        <v>662</v>
      </c>
      <c r="AC451" s="84" t="s">
        <v>934</v>
      </c>
      <c r="AD451" s="84"/>
      <c r="AE451" s="84"/>
      <c r="AF451" s="84"/>
    </row>
    <row r="452" spans="1:32" x14ac:dyDescent="0.25">
      <c r="A452" s="84" t="s">
        <v>398</v>
      </c>
      <c r="B452" s="84" t="s">
        <v>931</v>
      </c>
      <c r="C452" s="84" t="s">
        <v>433</v>
      </c>
      <c r="D452" s="84"/>
      <c r="E452" s="84" t="s">
        <v>448</v>
      </c>
      <c r="F452" s="84"/>
      <c r="G452" s="89">
        <v>10012319</v>
      </c>
      <c r="H452" s="89">
        <v>18960702</v>
      </c>
      <c r="I452" s="84" t="s">
        <v>469</v>
      </c>
      <c r="J452" s="89">
        <v>4</v>
      </c>
      <c r="K452" s="89">
        <v>22</v>
      </c>
      <c r="L452" s="85">
        <v>44231.95</v>
      </c>
      <c r="M452" s="90">
        <v>44652</v>
      </c>
      <c r="N452" s="90">
        <v>44652</v>
      </c>
      <c r="O452" s="90">
        <v>44634</v>
      </c>
      <c r="P452" s="84" t="s">
        <v>932</v>
      </c>
      <c r="Q452" s="84" t="s">
        <v>932</v>
      </c>
      <c r="R452" s="84"/>
      <c r="S452" s="84">
        <v>0</v>
      </c>
      <c r="T452" s="84" t="s">
        <v>946</v>
      </c>
      <c r="U452" s="84"/>
      <c r="V452" s="84"/>
      <c r="W452" s="84"/>
      <c r="X452" s="84"/>
      <c r="Y452" s="84" t="s">
        <v>441</v>
      </c>
      <c r="Z452" s="84" t="s">
        <v>442</v>
      </c>
      <c r="AA452" s="84" t="s">
        <v>933</v>
      </c>
      <c r="AB452" s="84" t="s">
        <v>662</v>
      </c>
      <c r="AC452" s="84" t="s">
        <v>934</v>
      </c>
      <c r="AD452" s="84"/>
      <c r="AE452" s="84"/>
      <c r="AF452" s="84"/>
    </row>
    <row r="453" spans="1:32" x14ac:dyDescent="0.25">
      <c r="A453" s="84" t="s">
        <v>398</v>
      </c>
      <c r="B453" s="84" t="s">
        <v>931</v>
      </c>
      <c r="C453" s="84" t="s">
        <v>433</v>
      </c>
      <c r="D453" s="84"/>
      <c r="E453" s="84" t="s">
        <v>448</v>
      </c>
      <c r="F453" s="84"/>
      <c r="G453" s="89">
        <v>10012319</v>
      </c>
      <c r="H453" s="89">
        <v>18960702</v>
      </c>
      <c r="I453" s="84" t="s">
        <v>469</v>
      </c>
      <c r="J453" s="89">
        <v>4</v>
      </c>
      <c r="K453" s="89">
        <v>22</v>
      </c>
      <c r="L453" s="85">
        <v>101968.2</v>
      </c>
      <c r="M453" s="90">
        <v>44652</v>
      </c>
      <c r="N453" s="90">
        <v>44652</v>
      </c>
      <c r="O453" s="90">
        <v>44634</v>
      </c>
      <c r="P453" s="84" t="s">
        <v>932</v>
      </c>
      <c r="Q453" s="84" t="s">
        <v>932</v>
      </c>
      <c r="R453" s="84"/>
      <c r="S453" s="84">
        <v>0</v>
      </c>
      <c r="T453" s="84" t="s">
        <v>947</v>
      </c>
      <c r="U453" s="84"/>
      <c r="V453" s="84"/>
      <c r="W453" s="84"/>
      <c r="X453" s="84"/>
      <c r="Y453" s="84" t="s">
        <v>441</v>
      </c>
      <c r="Z453" s="84" t="s">
        <v>442</v>
      </c>
      <c r="AA453" s="84" t="s">
        <v>933</v>
      </c>
      <c r="AB453" s="84" t="s">
        <v>662</v>
      </c>
      <c r="AC453" s="84" t="s">
        <v>934</v>
      </c>
      <c r="AD453" s="84"/>
      <c r="AE453" s="84"/>
      <c r="AF453" s="84"/>
    </row>
    <row r="454" spans="1:32" x14ac:dyDescent="0.25">
      <c r="A454" s="84" t="s">
        <v>398</v>
      </c>
      <c r="B454" s="84" t="s">
        <v>931</v>
      </c>
      <c r="C454" s="84" t="s">
        <v>433</v>
      </c>
      <c r="D454" s="84"/>
      <c r="E454" s="84" t="s">
        <v>448</v>
      </c>
      <c r="F454" s="84"/>
      <c r="G454" s="89">
        <v>10012319</v>
      </c>
      <c r="H454" s="89">
        <v>18960702</v>
      </c>
      <c r="I454" s="84" t="s">
        <v>469</v>
      </c>
      <c r="J454" s="89">
        <v>4</v>
      </c>
      <c r="K454" s="89">
        <v>22</v>
      </c>
      <c r="L454" s="85">
        <v>1262150</v>
      </c>
      <c r="M454" s="90">
        <v>44652</v>
      </c>
      <c r="N454" s="90">
        <v>44652</v>
      </c>
      <c r="O454" s="90">
        <v>44634</v>
      </c>
      <c r="P454" s="84" t="s">
        <v>932</v>
      </c>
      <c r="Q454" s="84" t="s">
        <v>932</v>
      </c>
      <c r="R454" s="84"/>
      <c r="S454" s="84">
        <v>0</v>
      </c>
      <c r="T454" s="84" t="s">
        <v>948</v>
      </c>
      <c r="U454" s="84"/>
      <c r="V454" s="84"/>
      <c r="W454" s="84"/>
      <c r="X454" s="84"/>
      <c r="Y454" s="84" t="s">
        <v>441</v>
      </c>
      <c r="Z454" s="84" t="s">
        <v>442</v>
      </c>
      <c r="AA454" s="84" t="s">
        <v>933</v>
      </c>
      <c r="AB454" s="84" t="s">
        <v>662</v>
      </c>
      <c r="AC454" s="84" t="s">
        <v>934</v>
      </c>
      <c r="AD454" s="84"/>
      <c r="AE454" s="84"/>
      <c r="AF454" s="84"/>
    </row>
    <row r="455" spans="1:32" x14ac:dyDescent="0.25">
      <c r="A455" s="84" t="s">
        <v>398</v>
      </c>
      <c r="B455" s="84" t="s">
        <v>931</v>
      </c>
      <c r="C455" s="84" t="s">
        <v>433</v>
      </c>
      <c r="D455" s="84"/>
      <c r="E455" s="84" t="s">
        <v>448</v>
      </c>
      <c r="F455" s="84"/>
      <c r="G455" s="89">
        <v>10012319</v>
      </c>
      <c r="H455" s="89">
        <v>18960702</v>
      </c>
      <c r="I455" s="84" t="s">
        <v>469</v>
      </c>
      <c r="J455" s="89">
        <v>4</v>
      </c>
      <c r="K455" s="89">
        <v>22</v>
      </c>
      <c r="L455" s="85">
        <v>263760.36</v>
      </c>
      <c r="M455" s="90">
        <v>44652</v>
      </c>
      <c r="N455" s="90">
        <v>44652</v>
      </c>
      <c r="O455" s="90">
        <v>44634</v>
      </c>
      <c r="P455" s="84" t="s">
        <v>932</v>
      </c>
      <c r="Q455" s="84" t="s">
        <v>932</v>
      </c>
      <c r="R455" s="84"/>
      <c r="S455" s="84">
        <v>0</v>
      </c>
      <c r="T455" s="84" t="s">
        <v>949</v>
      </c>
      <c r="U455" s="84"/>
      <c r="V455" s="84"/>
      <c r="W455" s="84"/>
      <c r="X455" s="84"/>
      <c r="Y455" s="84" t="s">
        <v>441</v>
      </c>
      <c r="Z455" s="84" t="s">
        <v>442</v>
      </c>
      <c r="AA455" s="84" t="s">
        <v>933</v>
      </c>
      <c r="AB455" s="84" t="s">
        <v>662</v>
      </c>
      <c r="AC455" s="84" t="s">
        <v>934</v>
      </c>
      <c r="AD455" s="84"/>
      <c r="AE455" s="84"/>
      <c r="AF455" s="84"/>
    </row>
    <row r="456" spans="1:32" x14ac:dyDescent="0.25">
      <c r="A456" s="84" t="s">
        <v>398</v>
      </c>
      <c r="B456" s="84" t="s">
        <v>931</v>
      </c>
      <c r="C456" s="84" t="s">
        <v>433</v>
      </c>
      <c r="D456" s="84"/>
      <c r="E456" s="84" t="s">
        <v>448</v>
      </c>
      <c r="F456" s="84"/>
      <c r="G456" s="89">
        <v>10012319</v>
      </c>
      <c r="H456" s="89">
        <v>18960702</v>
      </c>
      <c r="I456" s="84" t="s">
        <v>469</v>
      </c>
      <c r="J456" s="89">
        <v>4</v>
      </c>
      <c r="K456" s="89">
        <v>22</v>
      </c>
      <c r="L456" s="85">
        <v>65000</v>
      </c>
      <c r="M456" s="90">
        <v>44652</v>
      </c>
      <c r="N456" s="90">
        <v>44652</v>
      </c>
      <c r="O456" s="90">
        <v>44634</v>
      </c>
      <c r="P456" s="84" t="s">
        <v>932</v>
      </c>
      <c r="Q456" s="84" t="s">
        <v>932</v>
      </c>
      <c r="R456" s="84"/>
      <c r="S456" s="84">
        <v>0</v>
      </c>
      <c r="T456" s="84" t="s">
        <v>950</v>
      </c>
      <c r="U456" s="84"/>
      <c r="V456" s="84"/>
      <c r="W456" s="84"/>
      <c r="X456" s="84"/>
      <c r="Y456" s="84" t="s">
        <v>441</v>
      </c>
      <c r="Z456" s="84" t="s">
        <v>442</v>
      </c>
      <c r="AA456" s="84" t="s">
        <v>933</v>
      </c>
      <c r="AB456" s="84" t="s">
        <v>662</v>
      </c>
      <c r="AC456" s="84" t="s">
        <v>934</v>
      </c>
      <c r="AD456" s="84"/>
      <c r="AE456" s="84"/>
      <c r="AF456" s="84"/>
    </row>
    <row r="457" spans="1:32" x14ac:dyDescent="0.25">
      <c r="A457" s="84" t="s">
        <v>398</v>
      </c>
      <c r="B457" s="84" t="s">
        <v>931</v>
      </c>
      <c r="C457" s="84" t="s">
        <v>433</v>
      </c>
      <c r="D457" s="84"/>
      <c r="E457" s="84" t="s">
        <v>448</v>
      </c>
      <c r="F457" s="84"/>
      <c r="G457" s="89">
        <v>10012319</v>
      </c>
      <c r="H457" s="89">
        <v>18960702</v>
      </c>
      <c r="I457" s="84" t="s">
        <v>469</v>
      </c>
      <c r="J457" s="89">
        <v>4</v>
      </c>
      <c r="K457" s="89">
        <v>22</v>
      </c>
      <c r="L457" s="85">
        <v>-569160</v>
      </c>
      <c r="M457" s="90">
        <v>44652</v>
      </c>
      <c r="N457" s="90">
        <v>44652</v>
      </c>
      <c r="O457" s="90">
        <v>44634</v>
      </c>
      <c r="P457" s="84" t="s">
        <v>932</v>
      </c>
      <c r="Q457" s="84" t="s">
        <v>932</v>
      </c>
      <c r="R457" s="84"/>
      <c r="S457" s="84">
        <v>0</v>
      </c>
      <c r="T457" s="84" t="s">
        <v>951</v>
      </c>
      <c r="U457" s="84"/>
      <c r="V457" s="84"/>
      <c r="W457" s="84"/>
      <c r="X457" s="84"/>
      <c r="Y457" s="84" t="s">
        <v>441</v>
      </c>
      <c r="Z457" s="84" t="s">
        <v>442</v>
      </c>
      <c r="AA457" s="84" t="s">
        <v>933</v>
      </c>
      <c r="AB457" s="84" t="s">
        <v>662</v>
      </c>
      <c r="AC457" s="84" t="s">
        <v>934</v>
      </c>
      <c r="AD457" s="84"/>
      <c r="AE457" s="84"/>
      <c r="AF457" s="84"/>
    </row>
    <row r="458" spans="1:32" x14ac:dyDescent="0.25">
      <c r="A458" s="84" t="s">
        <v>398</v>
      </c>
      <c r="B458" s="84" t="s">
        <v>931</v>
      </c>
      <c r="C458" s="84" t="s">
        <v>433</v>
      </c>
      <c r="D458" s="84"/>
      <c r="E458" s="84" t="s">
        <v>448</v>
      </c>
      <c r="F458" s="84"/>
      <c r="G458" s="89">
        <v>10012319</v>
      </c>
      <c r="H458" s="89">
        <v>18960702</v>
      </c>
      <c r="I458" s="84" t="s">
        <v>469</v>
      </c>
      <c r="J458" s="89">
        <v>4</v>
      </c>
      <c r="K458" s="89">
        <v>22</v>
      </c>
      <c r="L458" s="85">
        <v>-101968.2</v>
      </c>
      <c r="M458" s="90">
        <v>44652</v>
      </c>
      <c r="N458" s="90">
        <v>44652</v>
      </c>
      <c r="O458" s="90">
        <v>44634</v>
      </c>
      <c r="P458" s="84" t="s">
        <v>932</v>
      </c>
      <c r="Q458" s="84" t="s">
        <v>932</v>
      </c>
      <c r="R458" s="84"/>
      <c r="S458" s="84">
        <v>0</v>
      </c>
      <c r="T458" s="84" t="s">
        <v>952</v>
      </c>
      <c r="U458" s="84"/>
      <c r="V458" s="84"/>
      <c r="W458" s="84"/>
      <c r="X458" s="84"/>
      <c r="Y458" s="84" t="s">
        <v>441</v>
      </c>
      <c r="Z458" s="84" t="s">
        <v>442</v>
      </c>
      <c r="AA458" s="84" t="s">
        <v>933</v>
      </c>
      <c r="AB458" s="84" t="s">
        <v>662</v>
      </c>
      <c r="AC458" s="84" t="s">
        <v>934</v>
      </c>
      <c r="AD458" s="84"/>
      <c r="AE458" s="84"/>
      <c r="AF458" s="84"/>
    </row>
    <row r="459" spans="1:32" x14ac:dyDescent="0.25">
      <c r="A459" s="84" t="s">
        <v>398</v>
      </c>
      <c r="B459" s="84" t="s">
        <v>931</v>
      </c>
      <c r="C459" s="84" t="s">
        <v>433</v>
      </c>
      <c r="D459" s="84"/>
      <c r="E459" s="84" t="s">
        <v>448</v>
      </c>
      <c r="F459" s="84"/>
      <c r="G459" s="89">
        <v>10012319</v>
      </c>
      <c r="H459" s="89">
        <v>18960702</v>
      </c>
      <c r="I459" s="84" t="s">
        <v>469</v>
      </c>
      <c r="J459" s="89">
        <v>4</v>
      </c>
      <c r="K459" s="89">
        <v>22</v>
      </c>
      <c r="L459" s="85">
        <v>-14588.1</v>
      </c>
      <c r="M459" s="90">
        <v>44652</v>
      </c>
      <c r="N459" s="90">
        <v>44652</v>
      </c>
      <c r="O459" s="90">
        <v>44634</v>
      </c>
      <c r="P459" s="84" t="s">
        <v>932</v>
      </c>
      <c r="Q459" s="84" t="s">
        <v>932</v>
      </c>
      <c r="R459" s="84"/>
      <c r="S459" s="84">
        <v>0</v>
      </c>
      <c r="T459" s="84" t="s">
        <v>953</v>
      </c>
      <c r="U459" s="84"/>
      <c r="V459" s="84"/>
      <c r="W459" s="84"/>
      <c r="X459" s="84"/>
      <c r="Y459" s="84" t="s">
        <v>441</v>
      </c>
      <c r="Z459" s="84" t="s">
        <v>442</v>
      </c>
      <c r="AA459" s="84" t="s">
        <v>933</v>
      </c>
      <c r="AB459" s="84" t="s">
        <v>662</v>
      </c>
      <c r="AC459" s="84" t="s">
        <v>934</v>
      </c>
      <c r="AD459" s="84"/>
      <c r="AE459" s="84"/>
      <c r="AF459" s="84"/>
    </row>
    <row r="460" spans="1:32" x14ac:dyDescent="0.25">
      <c r="A460" s="84" t="s">
        <v>398</v>
      </c>
      <c r="B460" s="84" t="s">
        <v>931</v>
      </c>
      <c r="C460" s="84" t="s">
        <v>433</v>
      </c>
      <c r="D460" s="84"/>
      <c r="E460" s="84" t="s">
        <v>448</v>
      </c>
      <c r="F460" s="84"/>
      <c r="G460" s="89">
        <v>10012319</v>
      </c>
      <c r="H460" s="89">
        <v>18960702</v>
      </c>
      <c r="I460" s="84" t="s">
        <v>469</v>
      </c>
      <c r="J460" s="89">
        <v>4</v>
      </c>
      <c r="K460" s="89">
        <v>22</v>
      </c>
      <c r="L460" s="85">
        <v>-331728.36</v>
      </c>
      <c r="M460" s="90">
        <v>44652</v>
      </c>
      <c r="N460" s="90">
        <v>44652</v>
      </c>
      <c r="O460" s="90">
        <v>44634</v>
      </c>
      <c r="P460" s="84" t="s">
        <v>932</v>
      </c>
      <c r="Q460" s="84" t="s">
        <v>932</v>
      </c>
      <c r="R460" s="84"/>
      <c r="S460" s="84">
        <v>0</v>
      </c>
      <c r="T460" s="84" t="s">
        <v>954</v>
      </c>
      <c r="U460" s="84"/>
      <c r="V460" s="84"/>
      <c r="W460" s="84"/>
      <c r="X460" s="84"/>
      <c r="Y460" s="84" t="s">
        <v>441</v>
      </c>
      <c r="Z460" s="84" t="s">
        <v>442</v>
      </c>
      <c r="AA460" s="84" t="s">
        <v>933</v>
      </c>
      <c r="AB460" s="84" t="s">
        <v>662</v>
      </c>
      <c r="AC460" s="84" t="s">
        <v>934</v>
      </c>
      <c r="AD460" s="84"/>
      <c r="AE460" s="84"/>
      <c r="AF460" s="84"/>
    </row>
    <row r="461" spans="1:32" x14ac:dyDescent="0.25">
      <c r="A461" s="84" t="s">
        <v>398</v>
      </c>
      <c r="B461" s="84" t="s">
        <v>931</v>
      </c>
      <c r="C461" s="84" t="s">
        <v>433</v>
      </c>
      <c r="D461" s="84"/>
      <c r="E461" s="84" t="s">
        <v>448</v>
      </c>
      <c r="F461" s="84"/>
      <c r="G461" s="89">
        <v>10012319</v>
      </c>
      <c r="H461" s="89">
        <v>18960702</v>
      </c>
      <c r="I461" s="84" t="s">
        <v>469</v>
      </c>
      <c r="J461" s="89">
        <v>4</v>
      </c>
      <c r="K461" s="89">
        <v>22</v>
      </c>
      <c r="L461" s="85">
        <v>-44231.95</v>
      </c>
      <c r="M461" s="90">
        <v>44652</v>
      </c>
      <c r="N461" s="90">
        <v>44652</v>
      </c>
      <c r="O461" s="90">
        <v>44634</v>
      </c>
      <c r="P461" s="84" t="s">
        <v>932</v>
      </c>
      <c r="Q461" s="84" t="s">
        <v>932</v>
      </c>
      <c r="R461" s="84"/>
      <c r="S461" s="84">
        <v>0</v>
      </c>
      <c r="T461" s="84" t="s">
        <v>955</v>
      </c>
      <c r="U461" s="84"/>
      <c r="V461" s="84"/>
      <c r="W461" s="84"/>
      <c r="X461" s="84"/>
      <c r="Y461" s="84" t="s">
        <v>441</v>
      </c>
      <c r="Z461" s="84" t="s">
        <v>442</v>
      </c>
      <c r="AA461" s="84" t="s">
        <v>933</v>
      </c>
      <c r="AB461" s="84" t="s">
        <v>662</v>
      </c>
      <c r="AC461" s="84" t="s">
        <v>934</v>
      </c>
      <c r="AD461" s="84"/>
      <c r="AE461" s="84"/>
      <c r="AF461" s="84"/>
    </row>
    <row r="462" spans="1:32" x14ac:dyDescent="0.25">
      <c r="A462" s="84" t="s">
        <v>398</v>
      </c>
      <c r="B462" s="84" t="s">
        <v>931</v>
      </c>
      <c r="C462" s="84" t="s">
        <v>433</v>
      </c>
      <c r="D462" s="84"/>
      <c r="E462" s="84" t="s">
        <v>448</v>
      </c>
      <c r="F462" s="84"/>
      <c r="G462" s="89">
        <v>10012319</v>
      </c>
      <c r="H462" s="89">
        <v>18960702</v>
      </c>
      <c r="I462" s="84" t="s">
        <v>469</v>
      </c>
      <c r="J462" s="89">
        <v>4</v>
      </c>
      <c r="K462" s="89">
        <v>22</v>
      </c>
      <c r="L462" s="85">
        <v>2755473</v>
      </c>
      <c r="M462" s="90">
        <v>44652</v>
      </c>
      <c r="N462" s="90">
        <v>44652</v>
      </c>
      <c r="O462" s="90">
        <v>44634</v>
      </c>
      <c r="P462" s="84" t="s">
        <v>932</v>
      </c>
      <c r="Q462" s="84" t="s">
        <v>932</v>
      </c>
      <c r="R462" s="84"/>
      <c r="S462" s="84">
        <v>0</v>
      </c>
      <c r="T462" s="84" t="s">
        <v>956</v>
      </c>
      <c r="U462" s="84"/>
      <c r="V462" s="84"/>
      <c r="W462" s="84"/>
      <c r="X462" s="84"/>
      <c r="Y462" s="84" t="s">
        <v>441</v>
      </c>
      <c r="Z462" s="84" t="s">
        <v>442</v>
      </c>
      <c r="AA462" s="84" t="s">
        <v>933</v>
      </c>
      <c r="AB462" s="84" t="s">
        <v>662</v>
      </c>
      <c r="AC462" s="84" t="s">
        <v>934</v>
      </c>
      <c r="AD462" s="84"/>
      <c r="AE462" s="84"/>
      <c r="AF462" s="84"/>
    </row>
    <row r="463" spans="1:32" x14ac:dyDescent="0.25">
      <c r="A463" s="84" t="s">
        <v>398</v>
      </c>
      <c r="B463" s="84" t="s">
        <v>931</v>
      </c>
      <c r="C463" s="84" t="s">
        <v>433</v>
      </c>
      <c r="D463" s="84"/>
      <c r="E463" s="84" t="s">
        <v>448</v>
      </c>
      <c r="F463" s="84"/>
      <c r="G463" s="89">
        <v>10012319</v>
      </c>
      <c r="H463" s="89">
        <v>18960702</v>
      </c>
      <c r="I463" s="84" t="s">
        <v>469</v>
      </c>
      <c r="J463" s="89">
        <v>4</v>
      </c>
      <c r="K463" s="89">
        <v>22</v>
      </c>
      <c r="L463" s="85">
        <v>-29811.93</v>
      </c>
      <c r="M463" s="90">
        <v>44652</v>
      </c>
      <c r="N463" s="90">
        <v>44652</v>
      </c>
      <c r="O463" s="90">
        <v>44634</v>
      </c>
      <c r="P463" s="84" t="s">
        <v>932</v>
      </c>
      <c r="Q463" s="84" t="s">
        <v>932</v>
      </c>
      <c r="R463" s="84"/>
      <c r="S463" s="84">
        <v>0</v>
      </c>
      <c r="T463" s="84" t="s">
        <v>957</v>
      </c>
      <c r="U463" s="84"/>
      <c r="V463" s="84"/>
      <c r="W463" s="84"/>
      <c r="X463" s="84"/>
      <c r="Y463" s="84" t="s">
        <v>441</v>
      </c>
      <c r="Z463" s="84" t="s">
        <v>442</v>
      </c>
      <c r="AA463" s="84" t="s">
        <v>933</v>
      </c>
      <c r="AB463" s="84" t="s">
        <v>662</v>
      </c>
      <c r="AC463" s="84" t="s">
        <v>934</v>
      </c>
      <c r="AD463" s="84"/>
      <c r="AE463" s="84"/>
      <c r="AF463" s="84"/>
    </row>
    <row r="464" spans="1:32" x14ac:dyDescent="0.25">
      <c r="A464" s="84" t="s">
        <v>398</v>
      </c>
      <c r="B464" s="84" t="s">
        <v>931</v>
      </c>
      <c r="C464" s="84" t="s">
        <v>433</v>
      </c>
      <c r="D464" s="84"/>
      <c r="E464" s="84" t="s">
        <v>448</v>
      </c>
      <c r="F464" s="84"/>
      <c r="G464" s="89">
        <v>10012319</v>
      </c>
      <c r="H464" s="89">
        <v>18960702</v>
      </c>
      <c r="I464" s="84" t="s">
        <v>469</v>
      </c>
      <c r="J464" s="89">
        <v>4</v>
      </c>
      <c r="K464" s="89">
        <v>22</v>
      </c>
      <c r="L464" s="85">
        <v>-13274.9</v>
      </c>
      <c r="M464" s="90">
        <v>44652</v>
      </c>
      <c r="N464" s="90">
        <v>44652</v>
      </c>
      <c r="O464" s="90">
        <v>44634</v>
      </c>
      <c r="P464" s="84" t="s">
        <v>932</v>
      </c>
      <c r="Q464" s="84" t="s">
        <v>932</v>
      </c>
      <c r="R464" s="84"/>
      <c r="S464" s="84">
        <v>0</v>
      </c>
      <c r="T464" s="84" t="s">
        <v>958</v>
      </c>
      <c r="U464" s="84"/>
      <c r="V464" s="84"/>
      <c r="W464" s="84"/>
      <c r="X464" s="84"/>
      <c r="Y464" s="84" t="s">
        <v>441</v>
      </c>
      <c r="Z464" s="84" t="s">
        <v>442</v>
      </c>
      <c r="AA464" s="84" t="s">
        <v>933</v>
      </c>
      <c r="AB464" s="84" t="s">
        <v>662</v>
      </c>
      <c r="AC464" s="84" t="s">
        <v>934</v>
      </c>
      <c r="AD464" s="84"/>
      <c r="AE464" s="84"/>
      <c r="AF464" s="84"/>
    </row>
    <row r="465" spans="1:32" x14ac:dyDescent="0.25">
      <c r="A465" s="84" t="s">
        <v>398</v>
      </c>
      <c r="B465" s="84" t="s">
        <v>931</v>
      </c>
      <c r="C465" s="84" t="s">
        <v>433</v>
      </c>
      <c r="D465" s="84"/>
      <c r="E465" s="84" t="s">
        <v>448</v>
      </c>
      <c r="F465" s="84"/>
      <c r="G465" s="89">
        <v>10012319</v>
      </c>
      <c r="H465" s="89">
        <v>18960702</v>
      </c>
      <c r="I465" s="84" t="s">
        <v>469</v>
      </c>
      <c r="J465" s="89">
        <v>4</v>
      </c>
      <c r="K465" s="89">
        <v>22</v>
      </c>
      <c r="L465" s="85">
        <v>-15000</v>
      </c>
      <c r="M465" s="90">
        <v>44652</v>
      </c>
      <c r="N465" s="90">
        <v>44652</v>
      </c>
      <c r="O465" s="90">
        <v>44634</v>
      </c>
      <c r="P465" s="84" t="s">
        <v>932</v>
      </c>
      <c r="Q465" s="84" t="s">
        <v>932</v>
      </c>
      <c r="R465" s="84"/>
      <c r="S465" s="84">
        <v>0</v>
      </c>
      <c r="T465" s="84" t="s">
        <v>959</v>
      </c>
      <c r="U465" s="84"/>
      <c r="V465" s="84"/>
      <c r="W465" s="84"/>
      <c r="X465" s="84"/>
      <c r="Y465" s="84" t="s">
        <v>441</v>
      </c>
      <c r="Z465" s="84" t="s">
        <v>442</v>
      </c>
      <c r="AA465" s="84" t="s">
        <v>933</v>
      </c>
      <c r="AB465" s="84" t="s">
        <v>662</v>
      </c>
      <c r="AC465" s="84" t="s">
        <v>934</v>
      </c>
      <c r="AD465" s="84"/>
      <c r="AE465" s="84"/>
      <c r="AF465" s="84"/>
    </row>
    <row r="466" spans="1:32" x14ac:dyDescent="0.25">
      <c r="A466" s="84" t="s">
        <v>398</v>
      </c>
      <c r="B466" s="84" t="s">
        <v>931</v>
      </c>
      <c r="C466" s="84" t="s">
        <v>433</v>
      </c>
      <c r="D466" s="84"/>
      <c r="E466" s="84" t="s">
        <v>448</v>
      </c>
      <c r="F466" s="84"/>
      <c r="G466" s="89">
        <v>10012319</v>
      </c>
      <c r="H466" s="89">
        <v>18960702</v>
      </c>
      <c r="I466" s="84" t="s">
        <v>469</v>
      </c>
      <c r="J466" s="89">
        <v>4</v>
      </c>
      <c r="K466" s="89">
        <v>22</v>
      </c>
      <c r="L466" s="85">
        <v>-547.34</v>
      </c>
      <c r="M466" s="90">
        <v>44652</v>
      </c>
      <c r="N466" s="90">
        <v>44652</v>
      </c>
      <c r="O466" s="90">
        <v>44634</v>
      </c>
      <c r="P466" s="84" t="s">
        <v>932</v>
      </c>
      <c r="Q466" s="84" t="s">
        <v>932</v>
      </c>
      <c r="R466" s="84"/>
      <c r="S466" s="84">
        <v>0</v>
      </c>
      <c r="T466" s="84" t="s">
        <v>960</v>
      </c>
      <c r="U466" s="84"/>
      <c r="V466" s="84"/>
      <c r="W466" s="84"/>
      <c r="X466" s="84"/>
      <c r="Y466" s="84" t="s">
        <v>441</v>
      </c>
      <c r="Z466" s="84" t="s">
        <v>442</v>
      </c>
      <c r="AA466" s="84" t="s">
        <v>933</v>
      </c>
      <c r="AB466" s="84" t="s">
        <v>662</v>
      </c>
      <c r="AC466" s="84" t="s">
        <v>934</v>
      </c>
      <c r="AD466" s="84"/>
      <c r="AE466" s="84"/>
      <c r="AF466" s="84"/>
    </row>
    <row r="467" spans="1:32" x14ac:dyDescent="0.25">
      <c r="A467" s="84" t="s">
        <v>398</v>
      </c>
      <c r="B467" s="84" t="s">
        <v>696</v>
      </c>
      <c r="C467" s="84" t="s">
        <v>433</v>
      </c>
      <c r="D467" s="84"/>
      <c r="E467" s="84" t="s">
        <v>434</v>
      </c>
      <c r="F467" s="84"/>
      <c r="G467" s="89">
        <v>10025199</v>
      </c>
      <c r="H467" s="89">
        <v>1432546</v>
      </c>
      <c r="I467" s="84" t="s">
        <v>435</v>
      </c>
      <c r="J467" s="89">
        <v>4</v>
      </c>
      <c r="K467" s="89">
        <v>22</v>
      </c>
      <c r="L467" s="85">
        <v>50000</v>
      </c>
      <c r="M467" s="90">
        <v>44645</v>
      </c>
      <c r="N467" s="90">
        <v>44664</v>
      </c>
      <c r="O467" s="90">
        <v>44664</v>
      </c>
      <c r="P467" s="84" t="s">
        <v>961</v>
      </c>
      <c r="Q467" s="84" t="s">
        <v>329</v>
      </c>
      <c r="R467" s="84" t="s">
        <v>962</v>
      </c>
      <c r="S467" s="84" t="s">
        <v>255</v>
      </c>
      <c r="T467" s="84" t="s">
        <v>963</v>
      </c>
      <c r="U467" s="84"/>
      <c r="V467" s="84"/>
      <c r="W467" s="84"/>
      <c r="X467" s="84"/>
      <c r="Y467" s="84" t="s">
        <v>441</v>
      </c>
      <c r="Z467" s="84" t="s">
        <v>442</v>
      </c>
      <c r="AA467" s="84" t="s">
        <v>443</v>
      </c>
      <c r="AB467" s="84" t="s">
        <v>444</v>
      </c>
      <c r="AC467" s="84" t="s">
        <v>701</v>
      </c>
      <c r="AD467" s="84" t="s">
        <v>964</v>
      </c>
      <c r="AE467" s="84"/>
      <c r="AF467" s="84"/>
    </row>
    <row r="468" spans="1:32" x14ac:dyDescent="0.25">
      <c r="A468" s="84" t="s">
        <v>399</v>
      </c>
      <c r="B468" s="84" t="s">
        <v>505</v>
      </c>
      <c r="C468" s="84" t="s">
        <v>433</v>
      </c>
      <c r="D468" s="84"/>
      <c r="E468" s="84" t="s">
        <v>448</v>
      </c>
      <c r="F468" s="84"/>
      <c r="G468" s="89">
        <v>10024658</v>
      </c>
      <c r="H468" s="89">
        <v>18965860</v>
      </c>
      <c r="I468" s="84" t="s">
        <v>469</v>
      </c>
      <c r="J468" s="89">
        <v>4</v>
      </c>
      <c r="K468" s="89">
        <v>22</v>
      </c>
      <c r="L468" s="85">
        <v>-2256490</v>
      </c>
      <c r="M468" s="90">
        <v>44663</v>
      </c>
      <c r="N468" s="90">
        <v>44663</v>
      </c>
      <c r="O468" s="90">
        <v>44663</v>
      </c>
      <c r="P468" s="84" t="s">
        <v>965</v>
      </c>
      <c r="Q468" s="84" t="s">
        <v>508</v>
      </c>
      <c r="R468" s="84"/>
      <c r="S468" s="84">
        <v>0</v>
      </c>
      <c r="T468" s="84" t="s">
        <v>966</v>
      </c>
      <c r="U468" s="84"/>
      <c r="V468" s="84"/>
      <c r="W468" s="84" t="s">
        <v>489</v>
      </c>
      <c r="X468" s="84"/>
      <c r="Y468" s="84" t="s">
        <v>441</v>
      </c>
      <c r="Z468" s="84" t="s">
        <v>442</v>
      </c>
      <c r="AA468" s="84" t="s">
        <v>510</v>
      </c>
      <c r="AB468" s="84" t="s">
        <v>444</v>
      </c>
      <c r="AC468" s="84" t="s">
        <v>511</v>
      </c>
      <c r="AD468" s="84" t="s">
        <v>967</v>
      </c>
      <c r="AE468" s="84"/>
      <c r="AF468" s="84"/>
    </row>
    <row r="469" spans="1:32" x14ac:dyDescent="0.25">
      <c r="A469" s="84" t="s">
        <v>399</v>
      </c>
      <c r="B469" s="84" t="s">
        <v>505</v>
      </c>
      <c r="C469" s="84" t="s">
        <v>433</v>
      </c>
      <c r="D469" s="84"/>
      <c r="E469" s="84" t="s">
        <v>434</v>
      </c>
      <c r="F469" s="84" t="s">
        <v>434</v>
      </c>
      <c r="G469" s="89">
        <v>10029433</v>
      </c>
      <c r="H469" s="89">
        <v>1433754</v>
      </c>
      <c r="I469" s="84" t="s">
        <v>435</v>
      </c>
      <c r="J469" s="89">
        <v>4</v>
      </c>
      <c r="K469" s="89">
        <v>22</v>
      </c>
      <c r="L469" s="85">
        <v>-44999.99</v>
      </c>
      <c r="M469" s="90">
        <v>44671</v>
      </c>
      <c r="N469" s="90">
        <v>44676</v>
      </c>
      <c r="O469" s="90">
        <v>44676</v>
      </c>
      <c r="P469" s="84" t="s">
        <v>968</v>
      </c>
      <c r="Q469" s="84" t="s">
        <v>38</v>
      </c>
      <c r="R469" s="84" t="s">
        <v>969</v>
      </c>
      <c r="S469" s="84" t="s">
        <v>970</v>
      </c>
      <c r="T469" s="84" t="s">
        <v>971</v>
      </c>
      <c r="U469" s="84"/>
      <c r="V469" s="84"/>
      <c r="W469" s="84"/>
      <c r="X469" s="84"/>
      <c r="Y469" s="84" t="s">
        <v>441</v>
      </c>
      <c r="Z469" s="84" t="s">
        <v>442</v>
      </c>
      <c r="AA469" s="84" t="s">
        <v>443</v>
      </c>
      <c r="AB469" s="84" t="s">
        <v>444</v>
      </c>
      <c r="AC469" s="84" t="s">
        <v>511</v>
      </c>
      <c r="AD469" s="84" t="s">
        <v>972</v>
      </c>
      <c r="AE469" s="84"/>
      <c r="AF469" s="84"/>
    </row>
    <row r="470" spans="1:32" x14ac:dyDescent="0.25">
      <c r="A470" s="84" t="s">
        <v>399</v>
      </c>
      <c r="B470" s="84" t="s">
        <v>505</v>
      </c>
      <c r="C470" s="84" t="s">
        <v>433</v>
      </c>
      <c r="D470" s="84"/>
      <c r="E470" s="84" t="s">
        <v>434</v>
      </c>
      <c r="F470" s="84" t="s">
        <v>434</v>
      </c>
      <c r="G470" s="89">
        <v>10029433</v>
      </c>
      <c r="H470" s="89">
        <v>1433754</v>
      </c>
      <c r="I470" s="84" t="s">
        <v>435</v>
      </c>
      <c r="J470" s="89">
        <v>4</v>
      </c>
      <c r="K470" s="89">
        <v>22</v>
      </c>
      <c r="L470" s="85">
        <v>45000</v>
      </c>
      <c r="M470" s="90">
        <v>44671</v>
      </c>
      <c r="N470" s="90">
        <v>44676</v>
      </c>
      <c r="O470" s="90">
        <v>44676</v>
      </c>
      <c r="P470" s="84" t="s">
        <v>973</v>
      </c>
      <c r="Q470" s="84" t="s">
        <v>38</v>
      </c>
      <c r="R470" s="84" t="s">
        <v>969</v>
      </c>
      <c r="S470" s="84" t="s">
        <v>970</v>
      </c>
      <c r="T470" s="84" t="s">
        <v>971</v>
      </c>
      <c r="U470" s="84"/>
      <c r="V470" s="84"/>
      <c r="W470" s="84"/>
      <c r="X470" s="84"/>
      <c r="Y470" s="84" t="s">
        <v>441</v>
      </c>
      <c r="Z470" s="84" t="s">
        <v>442</v>
      </c>
      <c r="AA470" s="84" t="s">
        <v>443</v>
      </c>
      <c r="AB470" s="84" t="s">
        <v>444</v>
      </c>
      <c r="AC470" s="84" t="s">
        <v>511</v>
      </c>
      <c r="AD470" s="84" t="s">
        <v>972</v>
      </c>
      <c r="AE470" s="84"/>
      <c r="AF470" s="84"/>
    </row>
    <row r="471" spans="1:32" x14ac:dyDescent="0.25">
      <c r="A471" s="84" t="s">
        <v>399</v>
      </c>
      <c r="B471" s="84" t="s">
        <v>563</v>
      </c>
      <c r="C471" s="84" t="s">
        <v>433</v>
      </c>
      <c r="D471" s="84"/>
      <c r="E471" s="84" t="s">
        <v>448</v>
      </c>
      <c r="F471" s="84"/>
      <c r="G471" s="89">
        <v>10027921</v>
      </c>
      <c r="H471" s="89">
        <v>18966412</v>
      </c>
      <c r="I471" s="84" t="s">
        <v>469</v>
      </c>
      <c r="J471" s="89">
        <v>4</v>
      </c>
      <c r="K471" s="89">
        <v>22</v>
      </c>
      <c r="L471" s="85">
        <v>-265000</v>
      </c>
      <c r="M471" s="90">
        <v>44652</v>
      </c>
      <c r="N471" s="90">
        <v>44652</v>
      </c>
      <c r="O471" s="90">
        <v>44671</v>
      </c>
      <c r="P471" s="84" t="s">
        <v>974</v>
      </c>
      <c r="Q471" s="84" t="s">
        <v>975</v>
      </c>
      <c r="R471" s="84"/>
      <c r="S471" s="84">
        <v>0</v>
      </c>
      <c r="T471" s="84" t="s">
        <v>976</v>
      </c>
      <c r="U471" s="84"/>
      <c r="V471" s="84"/>
      <c r="W471" s="84"/>
      <c r="X471" s="84"/>
      <c r="Y471" s="84" t="s">
        <v>441</v>
      </c>
      <c r="Z471" s="84" t="s">
        <v>442</v>
      </c>
      <c r="AA471" s="84" t="s">
        <v>750</v>
      </c>
      <c r="AB471" s="84" t="s">
        <v>444</v>
      </c>
      <c r="AC471" s="84" t="s">
        <v>569</v>
      </c>
      <c r="AD471" s="84" t="s">
        <v>977</v>
      </c>
      <c r="AE471" s="84"/>
      <c r="AF471" s="84"/>
    </row>
    <row r="472" spans="1:32" x14ac:dyDescent="0.25">
      <c r="A472" s="84" t="s">
        <v>399</v>
      </c>
      <c r="B472" s="84" t="s">
        <v>563</v>
      </c>
      <c r="C472" s="84" t="s">
        <v>433</v>
      </c>
      <c r="D472" s="84"/>
      <c r="E472" s="84" t="s">
        <v>448</v>
      </c>
      <c r="F472" s="84"/>
      <c r="G472" s="89">
        <v>10027928</v>
      </c>
      <c r="H472" s="89">
        <v>18966415</v>
      </c>
      <c r="I472" s="84" t="s">
        <v>469</v>
      </c>
      <c r="J472" s="89">
        <v>4</v>
      </c>
      <c r="K472" s="89">
        <v>22</v>
      </c>
      <c r="L472" s="85">
        <v>125000</v>
      </c>
      <c r="M472" s="90">
        <v>44652</v>
      </c>
      <c r="N472" s="90">
        <v>44652</v>
      </c>
      <c r="O472" s="90">
        <v>44671</v>
      </c>
      <c r="P472" s="84" t="s">
        <v>756</v>
      </c>
      <c r="Q472" s="84" t="s">
        <v>978</v>
      </c>
      <c r="R472" s="84"/>
      <c r="S472" s="84">
        <v>0</v>
      </c>
      <c r="T472" s="84" t="s">
        <v>749</v>
      </c>
      <c r="U472" s="84"/>
      <c r="V472" s="84"/>
      <c r="W472" s="84" t="s">
        <v>473</v>
      </c>
      <c r="X472" s="84"/>
      <c r="Y472" s="84" t="s">
        <v>441</v>
      </c>
      <c r="Z472" s="84" t="s">
        <v>442</v>
      </c>
      <c r="AA472" s="84" t="s">
        <v>750</v>
      </c>
      <c r="AB472" s="84" t="s">
        <v>444</v>
      </c>
      <c r="AC472" s="84" t="s">
        <v>569</v>
      </c>
      <c r="AD472" s="84" t="s">
        <v>758</v>
      </c>
      <c r="AE472" s="84"/>
      <c r="AF472" s="84"/>
    </row>
    <row r="473" spans="1:32" x14ac:dyDescent="0.25">
      <c r="A473" s="84" t="s">
        <v>399</v>
      </c>
      <c r="B473" s="84" t="s">
        <v>570</v>
      </c>
      <c r="C473" s="84" t="s">
        <v>433</v>
      </c>
      <c r="D473" s="84"/>
      <c r="E473" s="84" t="s">
        <v>448</v>
      </c>
      <c r="F473" s="84"/>
      <c r="G473" s="89">
        <v>10029473</v>
      </c>
      <c r="H473" s="89">
        <v>18966584</v>
      </c>
      <c r="I473" s="84" t="s">
        <v>469</v>
      </c>
      <c r="J473" s="89">
        <v>4</v>
      </c>
      <c r="K473" s="89">
        <v>22</v>
      </c>
      <c r="L473" s="85">
        <v>183168</v>
      </c>
      <c r="M473" s="90">
        <v>44681</v>
      </c>
      <c r="N473" s="90">
        <v>44681</v>
      </c>
      <c r="O473" s="90">
        <v>44676</v>
      </c>
      <c r="P473" s="84" t="s">
        <v>979</v>
      </c>
      <c r="Q473" s="84" t="s">
        <v>980</v>
      </c>
      <c r="R473" s="84"/>
      <c r="S473" s="84">
        <v>0</v>
      </c>
      <c r="T473" s="84" t="s">
        <v>981</v>
      </c>
      <c r="U473" s="84"/>
      <c r="V473" s="84"/>
      <c r="W473" s="84" t="s">
        <v>473</v>
      </c>
      <c r="X473" s="84"/>
      <c r="Y473" s="84" t="s">
        <v>441</v>
      </c>
      <c r="Z473" s="84" t="s">
        <v>442</v>
      </c>
      <c r="AA473" s="84" t="s">
        <v>574</v>
      </c>
      <c r="AB473" s="84" t="s">
        <v>444</v>
      </c>
      <c r="AC473" s="84" t="s">
        <v>575</v>
      </c>
      <c r="AD473" s="84" t="s">
        <v>982</v>
      </c>
      <c r="AE473" s="84"/>
      <c r="AF473" s="84"/>
    </row>
    <row r="474" spans="1:32" x14ac:dyDescent="0.25">
      <c r="A474" s="84" t="s">
        <v>399</v>
      </c>
      <c r="B474" s="84" t="s">
        <v>570</v>
      </c>
      <c r="C474" s="84" t="s">
        <v>433</v>
      </c>
      <c r="D474" s="84"/>
      <c r="E474" s="84" t="s">
        <v>448</v>
      </c>
      <c r="F474" s="84"/>
      <c r="G474" s="89">
        <v>10029566</v>
      </c>
      <c r="H474" s="89">
        <v>18966593</v>
      </c>
      <c r="I474" s="84" t="s">
        <v>469</v>
      </c>
      <c r="J474" s="89">
        <v>4</v>
      </c>
      <c r="K474" s="89">
        <v>22</v>
      </c>
      <c r="L474" s="85">
        <v>183168</v>
      </c>
      <c r="M474" s="90">
        <v>44681</v>
      </c>
      <c r="N474" s="90">
        <v>44681</v>
      </c>
      <c r="O474" s="90">
        <v>44676</v>
      </c>
      <c r="P474" s="84" t="s">
        <v>979</v>
      </c>
      <c r="Q474" s="84" t="s">
        <v>983</v>
      </c>
      <c r="R474" s="84"/>
      <c r="S474" s="84">
        <v>0</v>
      </c>
      <c r="T474" s="84" t="s">
        <v>984</v>
      </c>
      <c r="U474" s="84"/>
      <c r="V474" s="84"/>
      <c r="W474" s="84" t="s">
        <v>473</v>
      </c>
      <c r="X474" s="84"/>
      <c r="Y474" s="84" t="s">
        <v>441</v>
      </c>
      <c r="Z474" s="84" t="s">
        <v>442</v>
      </c>
      <c r="AA474" s="84" t="s">
        <v>574</v>
      </c>
      <c r="AB474" s="84" t="s">
        <v>444</v>
      </c>
      <c r="AC474" s="84" t="s">
        <v>575</v>
      </c>
      <c r="AD474" s="84" t="s">
        <v>982</v>
      </c>
      <c r="AE474" s="84"/>
      <c r="AF474" s="84"/>
    </row>
    <row r="475" spans="1:32" x14ac:dyDescent="0.25">
      <c r="A475" s="84" t="s">
        <v>399</v>
      </c>
      <c r="B475" s="84" t="s">
        <v>570</v>
      </c>
      <c r="C475" s="84" t="s">
        <v>433</v>
      </c>
      <c r="D475" s="84"/>
      <c r="E475" s="84" t="s">
        <v>448</v>
      </c>
      <c r="F475" s="84"/>
      <c r="G475" s="89">
        <v>10029566</v>
      </c>
      <c r="H475" s="89">
        <v>18966593</v>
      </c>
      <c r="I475" s="84" t="s">
        <v>469</v>
      </c>
      <c r="J475" s="89">
        <v>4</v>
      </c>
      <c r="K475" s="89">
        <v>22</v>
      </c>
      <c r="L475" s="85">
        <v>-183168</v>
      </c>
      <c r="M475" s="90">
        <v>44681</v>
      </c>
      <c r="N475" s="90">
        <v>44681</v>
      </c>
      <c r="O475" s="90">
        <v>44676</v>
      </c>
      <c r="P475" s="84" t="s">
        <v>979</v>
      </c>
      <c r="Q475" s="84" t="s">
        <v>983</v>
      </c>
      <c r="R475" s="84"/>
      <c r="S475" s="84">
        <v>0</v>
      </c>
      <c r="T475" s="84" t="s">
        <v>981</v>
      </c>
      <c r="U475" s="84"/>
      <c r="V475" s="84"/>
      <c r="W475" s="84" t="s">
        <v>473</v>
      </c>
      <c r="X475" s="84"/>
      <c r="Y475" s="84" t="s">
        <v>441</v>
      </c>
      <c r="Z475" s="84" t="s">
        <v>442</v>
      </c>
      <c r="AA475" s="84" t="s">
        <v>574</v>
      </c>
      <c r="AB475" s="84" t="s">
        <v>444</v>
      </c>
      <c r="AC475" s="84" t="s">
        <v>575</v>
      </c>
      <c r="AD475" s="84" t="s">
        <v>982</v>
      </c>
      <c r="AE475" s="84"/>
      <c r="AF475" s="84"/>
    </row>
    <row r="476" spans="1:32" x14ac:dyDescent="0.25">
      <c r="A476" s="84" t="s">
        <v>399</v>
      </c>
      <c r="B476" s="84" t="s">
        <v>579</v>
      </c>
      <c r="C476" s="84" t="s">
        <v>433</v>
      </c>
      <c r="D476" s="84"/>
      <c r="E476" s="84" t="s">
        <v>434</v>
      </c>
      <c r="F476" s="84"/>
      <c r="G476" s="89">
        <v>10020153</v>
      </c>
      <c r="H476" s="89">
        <v>1430751</v>
      </c>
      <c r="I476" s="84" t="s">
        <v>435</v>
      </c>
      <c r="J476" s="89">
        <v>4</v>
      </c>
      <c r="K476" s="89">
        <v>22</v>
      </c>
      <c r="L476" s="85">
        <v>429840</v>
      </c>
      <c r="M476" s="90">
        <v>44634</v>
      </c>
      <c r="N476" s="90">
        <v>44655</v>
      </c>
      <c r="O476" s="90">
        <v>44655</v>
      </c>
      <c r="P476" s="84" t="s">
        <v>985</v>
      </c>
      <c r="Q476" s="84" t="s">
        <v>46</v>
      </c>
      <c r="R476" s="84" t="s">
        <v>986</v>
      </c>
      <c r="S476" s="84" t="s">
        <v>987</v>
      </c>
      <c r="T476" s="84" t="s">
        <v>988</v>
      </c>
      <c r="U476" s="84"/>
      <c r="V476" s="84"/>
      <c r="W476" s="84"/>
      <c r="X476" s="84"/>
      <c r="Y476" s="84" t="s">
        <v>441</v>
      </c>
      <c r="Z476" s="84" t="s">
        <v>442</v>
      </c>
      <c r="AA476" s="84" t="s">
        <v>443</v>
      </c>
      <c r="AB476" s="84" t="s">
        <v>444</v>
      </c>
      <c r="AC476" s="84" t="s">
        <v>585</v>
      </c>
      <c r="AD476" s="84" t="s">
        <v>989</v>
      </c>
      <c r="AE476" s="84"/>
      <c r="AF476" s="84"/>
    </row>
    <row r="477" spans="1:32" x14ac:dyDescent="0.25">
      <c r="A477" s="84" t="s">
        <v>399</v>
      </c>
      <c r="B477" s="84" t="s">
        <v>586</v>
      </c>
      <c r="C477" s="84" t="s">
        <v>433</v>
      </c>
      <c r="D477" s="84"/>
      <c r="E477" s="84" t="s">
        <v>464</v>
      </c>
      <c r="F477" s="84"/>
      <c r="G477" s="89">
        <v>10021836</v>
      </c>
      <c r="H477" s="89">
        <v>3960248</v>
      </c>
      <c r="I477" s="84" t="s">
        <v>465</v>
      </c>
      <c r="J477" s="89">
        <v>4</v>
      </c>
      <c r="K477" s="89">
        <v>22</v>
      </c>
      <c r="L477" s="85">
        <v>-944.5</v>
      </c>
      <c r="M477" s="90">
        <v>43830</v>
      </c>
      <c r="N477" s="90">
        <v>44657</v>
      </c>
      <c r="O477" s="90">
        <v>44657</v>
      </c>
      <c r="P477" s="84" t="s">
        <v>466</v>
      </c>
      <c r="Q477" s="84" t="s">
        <v>242</v>
      </c>
      <c r="R477" s="84"/>
      <c r="S477" s="84" t="s">
        <v>990</v>
      </c>
      <c r="T477" s="84" t="s">
        <v>991</v>
      </c>
      <c r="U477" s="84"/>
      <c r="V477" s="84"/>
      <c r="W477" s="84"/>
      <c r="X477" s="84"/>
      <c r="Y477" s="84" t="s">
        <v>441</v>
      </c>
      <c r="Z477" s="84" t="s">
        <v>442</v>
      </c>
      <c r="AA477" s="84" t="s">
        <v>444</v>
      </c>
      <c r="AB477" s="84" t="s">
        <v>444</v>
      </c>
      <c r="AC477" s="84" t="s">
        <v>592</v>
      </c>
      <c r="AD477" s="84"/>
      <c r="AE477" s="84"/>
      <c r="AF477" s="84"/>
    </row>
    <row r="478" spans="1:32" x14ac:dyDescent="0.25">
      <c r="A478" s="84" t="s">
        <v>399</v>
      </c>
      <c r="B478" s="84" t="s">
        <v>586</v>
      </c>
      <c r="C478" s="84" t="s">
        <v>433</v>
      </c>
      <c r="D478" s="84"/>
      <c r="E478" s="84" t="s">
        <v>464</v>
      </c>
      <c r="F478" s="84"/>
      <c r="G478" s="89">
        <v>10021836</v>
      </c>
      <c r="H478" s="89">
        <v>3960248</v>
      </c>
      <c r="I478" s="84" t="s">
        <v>465</v>
      </c>
      <c r="J478" s="89">
        <v>4</v>
      </c>
      <c r="K478" s="89">
        <v>22</v>
      </c>
      <c r="L478" s="85">
        <v>944.4</v>
      </c>
      <c r="M478" s="90">
        <v>43830</v>
      </c>
      <c r="N478" s="90">
        <v>44657</v>
      </c>
      <c r="O478" s="90">
        <v>44657</v>
      </c>
      <c r="P478" s="84" t="s">
        <v>466</v>
      </c>
      <c r="Q478" s="84" t="s">
        <v>242</v>
      </c>
      <c r="R478" s="84"/>
      <c r="S478" s="84" t="s">
        <v>990</v>
      </c>
      <c r="T478" s="84" t="s">
        <v>991</v>
      </c>
      <c r="U478" s="84"/>
      <c r="V478" s="84"/>
      <c r="W478" s="84"/>
      <c r="X478" s="84"/>
      <c r="Y478" s="84" t="s">
        <v>441</v>
      </c>
      <c r="Z478" s="84" t="s">
        <v>442</v>
      </c>
      <c r="AA478" s="84" t="s">
        <v>444</v>
      </c>
      <c r="AB478" s="84" t="s">
        <v>444</v>
      </c>
      <c r="AC478" s="84" t="s">
        <v>592</v>
      </c>
      <c r="AD478" s="84"/>
      <c r="AE478" s="84"/>
      <c r="AF478" s="84"/>
    </row>
    <row r="479" spans="1:32" x14ac:dyDescent="0.25">
      <c r="A479" s="84" t="s">
        <v>399</v>
      </c>
      <c r="B479" s="84" t="s">
        <v>593</v>
      </c>
      <c r="C479" s="84" t="s">
        <v>433</v>
      </c>
      <c r="D479" s="84"/>
      <c r="E479" s="84" t="s">
        <v>434</v>
      </c>
      <c r="F479" s="84"/>
      <c r="G479" s="89">
        <v>10022138</v>
      </c>
      <c r="H479" s="89">
        <v>1431740</v>
      </c>
      <c r="I479" s="84" t="s">
        <v>435</v>
      </c>
      <c r="J479" s="89">
        <v>4</v>
      </c>
      <c r="K479" s="89">
        <v>22</v>
      </c>
      <c r="L479" s="85">
        <v>88270</v>
      </c>
      <c r="M479" s="90">
        <v>44467</v>
      </c>
      <c r="N479" s="90">
        <v>44657</v>
      </c>
      <c r="O479" s="90">
        <v>44657</v>
      </c>
      <c r="P479" s="84" t="s">
        <v>992</v>
      </c>
      <c r="Q479" s="84" t="s">
        <v>299</v>
      </c>
      <c r="R479" s="84" t="s">
        <v>993</v>
      </c>
      <c r="S479" s="84" t="s">
        <v>994</v>
      </c>
      <c r="T479" s="84" t="s">
        <v>995</v>
      </c>
      <c r="U479" s="84"/>
      <c r="V479" s="84"/>
      <c r="W479" s="84"/>
      <c r="X479" s="84"/>
      <c r="Y479" s="84" t="s">
        <v>441</v>
      </c>
      <c r="Z479" s="84" t="s">
        <v>442</v>
      </c>
      <c r="AA479" s="84" t="s">
        <v>443</v>
      </c>
      <c r="AB479" s="84" t="s">
        <v>444</v>
      </c>
      <c r="AC479" s="84" t="s">
        <v>599</v>
      </c>
      <c r="AD479" s="84" t="s">
        <v>996</v>
      </c>
      <c r="AE479" s="84"/>
      <c r="AF479" s="84"/>
    </row>
    <row r="480" spans="1:32" x14ac:dyDescent="0.25">
      <c r="A480" s="84" t="s">
        <v>399</v>
      </c>
      <c r="B480" s="84" t="s">
        <v>593</v>
      </c>
      <c r="C480" s="84" t="s">
        <v>433</v>
      </c>
      <c r="D480" s="84"/>
      <c r="E480" s="84" t="s">
        <v>434</v>
      </c>
      <c r="F480" s="84"/>
      <c r="G480" s="89">
        <v>10024495</v>
      </c>
      <c r="H480" s="89">
        <v>1432384</v>
      </c>
      <c r="I480" s="84" t="s">
        <v>435</v>
      </c>
      <c r="J480" s="89">
        <v>4</v>
      </c>
      <c r="K480" s="89">
        <v>22</v>
      </c>
      <c r="L480" s="85">
        <v>90000</v>
      </c>
      <c r="M480" s="90">
        <v>44398</v>
      </c>
      <c r="N480" s="90">
        <v>44663</v>
      </c>
      <c r="O480" s="90">
        <v>44663</v>
      </c>
      <c r="P480" s="84" t="s">
        <v>997</v>
      </c>
      <c r="Q480" s="84" t="s">
        <v>998</v>
      </c>
      <c r="R480" s="84" t="s">
        <v>999</v>
      </c>
      <c r="S480" s="84" t="s">
        <v>1000</v>
      </c>
      <c r="T480" s="84" t="s">
        <v>1001</v>
      </c>
      <c r="U480" s="84"/>
      <c r="V480" s="84"/>
      <c r="W480" s="84"/>
      <c r="X480" s="84"/>
      <c r="Y480" s="84" t="s">
        <v>441</v>
      </c>
      <c r="Z480" s="84" t="s">
        <v>442</v>
      </c>
      <c r="AA480" s="84" t="s">
        <v>443</v>
      </c>
      <c r="AB480" s="84" t="s">
        <v>444</v>
      </c>
      <c r="AC480" s="84" t="s">
        <v>599</v>
      </c>
      <c r="AD480" s="84"/>
      <c r="AE480" s="84"/>
      <c r="AF480" s="84"/>
    </row>
    <row r="481" spans="1:32" x14ac:dyDescent="0.25">
      <c r="A481" s="84" t="s">
        <v>400</v>
      </c>
      <c r="B481" s="84" t="s">
        <v>630</v>
      </c>
      <c r="C481" s="84" t="s">
        <v>433</v>
      </c>
      <c r="D481" s="84"/>
      <c r="E481" s="84" t="s">
        <v>434</v>
      </c>
      <c r="F481" s="84"/>
      <c r="G481" s="89">
        <v>10028233</v>
      </c>
      <c r="H481" s="89">
        <v>1433274</v>
      </c>
      <c r="I481" s="84" t="s">
        <v>435</v>
      </c>
      <c r="J481" s="89">
        <v>4</v>
      </c>
      <c r="K481" s="89">
        <v>22</v>
      </c>
      <c r="L481" s="85">
        <v>150000</v>
      </c>
      <c r="M481" s="90">
        <v>44399</v>
      </c>
      <c r="N481" s="90">
        <v>44672</v>
      </c>
      <c r="O481" s="90">
        <v>44672</v>
      </c>
      <c r="P481" s="84" t="s">
        <v>1002</v>
      </c>
      <c r="Q481" s="84" t="s">
        <v>158</v>
      </c>
      <c r="R481" s="84" t="s">
        <v>1003</v>
      </c>
      <c r="S481" s="84" t="s">
        <v>1004</v>
      </c>
      <c r="T481" s="84" t="s">
        <v>1005</v>
      </c>
      <c r="U481" s="84"/>
      <c r="V481" s="84"/>
      <c r="W481" s="84"/>
      <c r="X481" s="84"/>
      <c r="Y481" s="84" t="s">
        <v>441</v>
      </c>
      <c r="Z481" s="84" t="s">
        <v>442</v>
      </c>
      <c r="AA481" s="84" t="s">
        <v>443</v>
      </c>
      <c r="AB481" s="84" t="s">
        <v>444</v>
      </c>
      <c r="AC481" s="84" t="s">
        <v>634</v>
      </c>
      <c r="AD481" s="84" t="s">
        <v>1006</v>
      </c>
      <c r="AE481" s="84"/>
      <c r="AF481" s="84"/>
    </row>
    <row r="482" spans="1:32" x14ac:dyDescent="0.25">
      <c r="A482" s="86" t="s">
        <v>400</v>
      </c>
      <c r="B482" s="86" t="s">
        <v>663</v>
      </c>
      <c r="C482" s="86" t="s">
        <v>433</v>
      </c>
      <c r="D482" s="86"/>
      <c r="E482" s="86" t="s">
        <v>464</v>
      </c>
      <c r="F482" s="86"/>
      <c r="G482" s="89">
        <v>10025866</v>
      </c>
      <c r="H482" s="89">
        <v>3961337</v>
      </c>
      <c r="I482" s="84" t="s">
        <v>465</v>
      </c>
      <c r="J482" s="89">
        <v>4</v>
      </c>
      <c r="K482" s="89">
        <v>22</v>
      </c>
      <c r="L482" s="91">
        <v>209812.5</v>
      </c>
      <c r="M482" s="92">
        <v>44681</v>
      </c>
      <c r="N482" s="92">
        <v>44666</v>
      </c>
      <c r="O482" s="92">
        <v>44666</v>
      </c>
      <c r="P482" s="86" t="s">
        <v>466</v>
      </c>
      <c r="Q482" s="86" t="s">
        <v>153</v>
      </c>
      <c r="R482" s="86"/>
      <c r="S482" s="86" t="s">
        <v>1007</v>
      </c>
      <c r="T482" s="86" t="s">
        <v>1008</v>
      </c>
      <c r="U482" s="86"/>
      <c r="V482" s="86"/>
      <c r="W482" s="86"/>
      <c r="X482" s="86"/>
      <c r="Y482" s="86" t="s">
        <v>441</v>
      </c>
      <c r="Z482" s="86" t="s">
        <v>442</v>
      </c>
      <c r="AA482" s="86" t="s">
        <v>444</v>
      </c>
      <c r="AB482" s="86" t="s">
        <v>444</v>
      </c>
      <c r="AC482" s="86" t="s">
        <v>669</v>
      </c>
      <c r="AD482" s="86"/>
      <c r="AE482" s="86"/>
      <c r="AF482" s="86"/>
    </row>
    <row r="483" spans="1:32" x14ac:dyDescent="0.25">
      <c r="A483" s="87" t="s">
        <v>402</v>
      </c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95">
        <v>-3145986.52</v>
      </c>
      <c r="M483" s="124"/>
      <c r="N483" s="124"/>
      <c r="O483" s="124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</row>
  </sheetData>
  <autoFilter ref="A1:AF48" xr:uid="{57C668F7-BAAC-4E1F-A22A-4C5ADA90352B}">
    <filterColumn colId="1">
      <filters>
        <filter val="12294"/>
      </filters>
    </filterColumn>
  </autoFilter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2"/>
  <sheetViews>
    <sheetView workbookViewId="0"/>
  </sheetViews>
  <sheetFormatPr defaultColWidth="9.140625" defaultRowHeight="15" x14ac:dyDescent="0.25"/>
  <cols>
    <col min="1" max="1" width="9.140625" style="96"/>
    <col min="2" max="2" width="34.140625" style="96" bestFit="1" customWidth="1"/>
    <col min="3" max="16384" width="9.140625" style="112"/>
  </cols>
  <sheetData>
    <row r="1" spans="1:2" ht="12.75" x14ac:dyDescent="0.2">
      <c r="A1" s="113" t="s">
        <v>1075</v>
      </c>
      <c r="B1" s="113" t="s">
        <v>1076</v>
      </c>
    </row>
    <row r="2" spans="1:2" x14ac:dyDescent="0.25">
      <c r="A2" s="103">
        <v>0</v>
      </c>
      <c r="B2" s="96" t="s">
        <v>1524</v>
      </c>
    </row>
    <row r="3" spans="1:2" x14ac:dyDescent="0.25">
      <c r="A3" s="103">
        <v>1</v>
      </c>
      <c r="B3" s="96" t="s">
        <v>1525</v>
      </c>
    </row>
    <row r="4" spans="1:2" x14ac:dyDescent="0.25">
      <c r="A4" s="103">
        <v>10000</v>
      </c>
      <c r="B4" s="96" t="s">
        <v>1526</v>
      </c>
    </row>
    <row r="5" spans="1:2" x14ac:dyDescent="0.25">
      <c r="A5" s="103">
        <v>10200</v>
      </c>
      <c r="B5" s="96" t="s">
        <v>1527</v>
      </c>
    </row>
    <row r="6" spans="1:2" x14ac:dyDescent="0.25">
      <c r="A6" s="103">
        <v>10500</v>
      </c>
      <c r="B6" s="96" t="s">
        <v>1528</v>
      </c>
    </row>
    <row r="7" spans="1:2" x14ac:dyDescent="0.25">
      <c r="A7" s="103">
        <v>10501</v>
      </c>
      <c r="B7" s="96" t="s">
        <v>1529</v>
      </c>
    </row>
    <row r="8" spans="1:2" x14ac:dyDescent="0.25">
      <c r="A8" s="103">
        <v>10503</v>
      </c>
      <c r="B8" s="96" t="s">
        <v>1530</v>
      </c>
    </row>
    <row r="9" spans="1:2" x14ac:dyDescent="0.25">
      <c r="A9" s="103">
        <v>10505</v>
      </c>
      <c r="B9" s="96" t="s">
        <v>1531</v>
      </c>
    </row>
    <row r="10" spans="1:2" x14ac:dyDescent="0.25">
      <c r="A10" s="103">
        <v>10506</v>
      </c>
      <c r="B10" s="96" t="s">
        <v>1532</v>
      </c>
    </row>
    <row r="11" spans="1:2" x14ac:dyDescent="0.25">
      <c r="A11" s="103">
        <v>10507</v>
      </c>
      <c r="B11" s="96" t="s">
        <v>1533</v>
      </c>
    </row>
    <row r="12" spans="1:2" x14ac:dyDescent="0.25">
      <c r="A12" s="103">
        <v>10508</v>
      </c>
      <c r="B12" s="96" t="s">
        <v>1534</v>
      </c>
    </row>
    <row r="13" spans="1:2" x14ac:dyDescent="0.25">
      <c r="A13" s="103">
        <v>10509</v>
      </c>
      <c r="B13" s="96" t="s">
        <v>1535</v>
      </c>
    </row>
    <row r="14" spans="1:2" x14ac:dyDescent="0.25">
      <c r="A14" s="103">
        <v>10510</v>
      </c>
      <c r="B14" s="96" t="s">
        <v>1536</v>
      </c>
    </row>
    <row r="15" spans="1:2" x14ac:dyDescent="0.25">
      <c r="A15" s="103">
        <v>10511</v>
      </c>
      <c r="B15" s="96" t="s">
        <v>1537</v>
      </c>
    </row>
    <row r="16" spans="1:2" x14ac:dyDescent="0.25">
      <c r="A16" s="103">
        <v>10513</v>
      </c>
      <c r="B16" s="96" t="s">
        <v>1538</v>
      </c>
    </row>
    <row r="17" spans="1:2" x14ac:dyDescent="0.25">
      <c r="A17" s="103">
        <v>10516</v>
      </c>
      <c r="B17" s="96" t="s">
        <v>1539</v>
      </c>
    </row>
    <row r="18" spans="1:2" x14ac:dyDescent="0.25">
      <c r="A18" s="103">
        <v>10519</v>
      </c>
      <c r="B18" s="96" t="s">
        <v>1540</v>
      </c>
    </row>
    <row r="19" spans="1:2" x14ac:dyDescent="0.25">
      <c r="A19" s="103">
        <v>10900</v>
      </c>
      <c r="B19" s="96" t="s">
        <v>1541</v>
      </c>
    </row>
    <row r="20" spans="1:2" x14ac:dyDescent="0.25">
      <c r="A20" s="103">
        <v>11998</v>
      </c>
      <c r="B20" s="96" t="s">
        <v>1542</v>
      </c>
    </row>
    <row r="21" spans="1:2" x14ac:dyDescent="0.25">
      <c r="A21" s="103">
        <v>11999</v>
      </c>
      <c r="B21" s="96" t="s">
        <v>1543</v>
      </c>
    </row>
    <row r="22" spans="1:2" x14ac:dyDescent="0.25">
      <c r="A22" s="103">
        <v>12001</v>
      </c>
      <c r="B22" s="96" t="s">
        <v>1544</v>
      </c>
    </row>
    <row r="23" spans="1:2" x14ac:dyDescent="0.25">
      <c r="A23" s="103">
        <v>12002</v>
      </c>
      <c r="B23" s="96" t="s">
        <v>1545</v>
      </c>
    </row>
    <row r="24" spans="1:2" x14ac:dyDescent="0.25">
      <c r="A24" s="103">
        <v>12003</v>
      </c>
      <c r="B24" s="96" t="s">
        <v>1546</v>
      </c>
    </row>
    <row r="25" spans="1:2" x14ac:dyDescent="0.25">
      <c r="A25" s="103">
        <v>12004</v>
      </c>
      <c r="B25" s="96" t="s">
        <v>1530</v>
      </c>
    </row>
    <row r="26" spans="1:2" x14ac:dyDescent="0.25">
      <c r="A26" s="103">
        <v>12005</v>
      </c>
      <c r="B26" s="96" t="s">
        <v>1531</v>
      </c>
    </row>
    <row r="27" spans="1:2" x14ac:dyDescent="0.25">
      <c r="A27" s="103">
        <v>12006</v>
      </c>
      <c r="B27" s="96" t="s">
        <v>1532</v>
      </c>
    </row>
    <row r="28" spans="1:2" x14ac:dyDescent="0.25">
      <c r="A28" s="103">
        <v>12007</v>
      </c>
      <c r="B28" s="96" t="s">
        <v>1533</v>
      </c>
    </row>
    <row r="29" spans="1:2" x14ac:dyDescent="0.25">
      <c r="A29" s="103">
        <v>12008</v>
      </c>
      <c r="B29" s="96" t="s">
        <v>1534</v>
      </c>
    </row>
    <row r="30" spans="1:2" x14ac:dyDescent="0.25">
      <c r="A30" s="103">
        <v>12009</v>
      </c>
      <c r="B30" s="96" t="s">
        <v>1535</v>
      </c>
    </row>
    <row r="31" spans="1:2" x14ac:dyDescent="0.25">
      <c r="A31" s="103">
        <v>12010</v>
      </c>
      <c r="B31" s="96" t="s">
        <v>1547</v>
      </c>
    </row>
    <row r="32" spans="1:2" x14ac:dyDescent="0.25">
      <c r="A32" s="103">
        <v>12011</v>
      </c>
      <c r="B32" s="96" t="s">
        <v>1537</v>
      </c>
    </row>
    <row r="33" spans="1:2" x14ac:dyDescent="0.25">
      <c r="A33" s="103">
        <v>12012</v>
      </c>
      <c r="B33" s="96" t="s">
        <v>1548</v>
      </c>
    </row>
    <row r="34" spans="1:2" x14ac:dyDescent="0.25">
      <c r="A34" s="103">
        <v>12013</v>
      </c>
      <c r="B34" s="96" t="s">
        <v>1538</v>
      </c>
    </row>
    <row r="35" spans="1:2" x14ac:dyDescent="0.25">
      <c r="A35" s="103">
        <v>12014</v>
      </c>
      <c r="B35" s="96" t="s">
        <v>1549</v>
      </c>
    </row>
    <row r="36" spans="1:2" x14ac:dyDescent="0.25">
      <c r="A36" s="103">
        <v>12015</v>
      </c>
      <c r="B36" s="96" t="s">
        <v>1550</v>
      </c>
    </row>
    <row r="37" spans="1:2" x14ac:dyDescent="0.25">
      <c r="A37" s="103">
        <v>12016</v>
      </c>
      <c r="B37" s="96" t="s">
        <v>1551</v>
      </c>
    </row>
    <row r="38" spans="1:2" x14ac:dyDescent="0.25">
      <c r="A38" s="103">
        <v>12017</v>
      </c>
      <c r="B38" s="96" t="s">
        <v>1552</v>
      </c>
    </row>
    <row r="39" spans="1:2" x14ac:dyDescent="0.25">
      <c r="A39" s="103">
        <v>12019</v>
      </c>
      <c r="B39" s="96" t="s">
        <v>1553</v>
      </c>
    </row>
    <row r="40" spans="1:2" x14ac:dyDescent="0.25">
      <c r="A40" s="103">
        <v>12020</v>
      </c>
      <c r="B40" s="96" t="s">
        <v>1554</v>
      </c>
    </row>
    <row r="41" spans="1:2" x14ac:dyDescent="0.25">
      <c r="A41" s="103">
        <v>12021</v>
      </c>
      <c r="B41" s="96" t="s">
        <v>1555</v>
      </c>
    </row>
    <row r="42" spans="1:2" x14ac:dyDescent="0.25">
      <c r="A42" s="103">
        <v>12022</v>
      </c>
      <c r="B42" s="96" t="s">
        <v>1556</v>
      </c>
    </row>
    <row r="43" spans="1:2" x14ac:dyDescent="0.25">
      <c r="A43" s="103">
        <v>12200</v>
      </c>
      <c r="B43" s="96" t="s">
        <v>1557</v>
      </c>
    </row>
    <row r="44" spans="1:2" x14ac:dyDescent="0.25">
      <c r="A44" s="103">
        <v>12201</v>
      </c>
      <c r="B44" s="96" t="s">
        <v>1558</v>
      </c>
    </row>
    <row r="45" spans="1:2" x14ac:dyDescent="0.25">
      <c r="A45" s="103">
        <v>12202</v>
      </c>
      <c r="B45" s="96" t="s">
        <v>1559</v>
      </c>
    </row>
    <row r="46" spans="1:2" x14ac:dyDescent="0.25">
      <c r="A46" s="103">
        <v>12203</v>
      </c>
      <c r="B46" s="96" t="s">
        <v>1560</v>
      </c>
    </row>
    <row r="47" spans="1:2" x14ac:dyDescent="0.25">
      <c r="A47" s="103">
        <v>12204</v>
      </c>
      <c r="B47" s="96" t="s">
        <v>20</v>
      </c>
    </row>
    <row r="48" spans="1:2" x14ac:dyDescent="0.25">
      <c r="A48" s="103">
        <v>12205</v>
      </c>
      <c r="B48" s="96" t="s">
        <v>1077</v>
      </c>
    </row>
    <row r="49" spans="1:2" x14ac:dyDescent="0.25">
      <c r="A49" s="103">
        <v>12206</v>
      </c>
      <c r="B49" s="96" t="s">
        <v>30</v>
      </c>
    </row>
    <row r="50" spans="1:2" x14ac:dyDescent="0.25">
      <c r="A50" s="103">
        <v>12207</v>
      </c>
      <c r="B50" s="96" t="s">
        <v>1078</v>
      </c>
    </row>
    <row r="51" spans="1:2" x14ac:dyDescent="0.25">
      <c r="A51" s="103">
        <v>12208</v>
      </c>
      <c r="B51" s="96" t="s">
        <v>1079</v>
      </c>
    </row>
    <row r="52" spans="1:2" x14ac:dyDescent="0.25">
      <c r="A52" s="103">
        <v>12209</v>
      </c>
      <c r="B52" s="96" t="s">
        <v>1080</v>
      </c>
    </row>
    <row r="53" spans="1:2" x14ac:dyDescent="0.25">
      <c r="A53" s="103">
        <v>12210</v>
      </c>
      <c r="B53" s="96" t="s">
        <v>1081</v>
      </c>
    </row>
    <row r="54" spans="1:2" x14ac:dyDescent="0.25">
      <c r="A54" s="103">
        <v>12211</v>
      </c>
      <c r="B54" s="96" t="s">
        <v>34</v>
      </c>
    </row>
    <row r="55" spans="1:2" x14ac:dyDescent="0.25">
      <c r="A55" s="103">
        <v>12212</v>
      </c>
      <c r="B55" s="96" t="s">
        <v>1082</v>
      </c>
    </row>
    <row r="56" spans="1:2" x14ac:dyDescent="0.25">
      <c r="A56" s="103">
        <v>12213</v>
      </c>
      <c r="B56" s="96" t="s">
        <v>1083</v>
      </c>
    </row>
    <row r="57" spans="1:2" x14ac:dyDescent="0.25">
      <c r="A57" s="103">
        <v>12214</v>
      </c>
      <c r="B57" s="96" t="s">
        <v>1084</v>
      </c>
    </row>
    <row r="58" spans="1:2" x14ac:dyDescent="0.25">
      <c r="A58" s="103">
        <v>12215</v>
      </c>
      <c r="B58" s="96" t="s">
        <v>1085</v>
      </c>
    </row>
    <row r="59" spans="1:2" x14ac:dyDescent="0.25">
      <c r="A59" s="103">
        <v>12216</v>
      </c>
      <c r="B59" s="96" t="s">
        <v>66</v>
      </c>
    </row>
    <row r="60" spans="1:2" x14ac:dyDescent="0.25">
      <c r="A60" s="103">
        <v>12217</v>
      </c>
      <c r="B60" s="96" t="s">
        <v>1086</v>
      </c>
    </row>
    <row r="61" spans="1:2" x14ac:dyDescent="0.25">
      <c r="A61" s="103">
        <v>12218</v>
      </c>
      <c r="B61" s="96" t="s">
        <v>1087</v>
      </c>
    </row>
    <row r="62" spans="1:2" x14ac:dyDescent="0.25">
      <c r="A62" s="103">
        <v>12219</v>
      </c>
      <c r="B62" s="96" t="s">
        <v>1088</v>
      </c>
    </row>
    <row r="63" spans="1:2" x14ac:dyDescent="0.25">
      <c r="A63" s="103">
        <v>12220</v>
      </c>
      <c r="B63" s="96" t="s">
        <v>1089</v>
      </c>
    </row>
    <row r="64" spans="1:2" x14ac:dyDescent="0.25">
      <c r="A64" s="103">
        <v>12221</v>
      </c>
      <c r="B64" s="96" t="s">
        <v>1090</v>
      </c>
    </row>
    <row r="65" spans="1:2" x14ac:dyDescent="0.25">
      <c r="A65" s="103">
        <v>12222</v>
      </c>
      <c r="B65" s="96" t="s">
        <v>1091</v>
      </c>
    </row>
    <row r="66" spans="1:2" x14ac:dyDescent="0.25">
      <c r="A66" s="103">
        <v>12223</v>
      </c>
      <c r="B66" s="96" t="s">
        <v>1092</v>
      </c>
    </row>
    <row r="67" spans="1:2" x14ac:dyDescent="0.25">
      <c r="A67" s="103">
        <v>12224</v>
      </c>
      <c r="B67" s="96" t="s">
        <v>1093</v>
      </c>
    </row>
    <row r="68" spans="1:2" x14ac:dyDescent="0.25">
      <c r="A68" s="103">
        <v>12225</v>
      </c>
      <c r="B68" s="96" t="s">
        <v>1094</v>
      </c>
    </row>
    <row r="69" spans="1:2" x14ac:dyDescent="0.25">
      <c r="A69" s="103">
        <v>12226</v>
      </c>
      <c r="B69" s="96" t="s">
        <v>1095</v>
      </c>
    </row>
    <row r="70" spans="1:2" x14ac:dyDescent="0.25">
      <c r="A70" s="103">
        <v>12227</v>
      </c>
      <c r="B70" s="96" t="s">
        <v>1096</v>
      </c>
    </row>
    <row r="71" spans="1:2" x14ac:dyDescent="0.25">
      <c r="A71" s="103">
        <v>12228</v>
      </c>
      <c r="B71" s="96" t="s">
        <v>1097</v>
      </c>
    </row>
    <row r="72" spans="1:2" x14ac:dyDescent="0.25">
      <c r="A72" s="103">
        <v>12229</v>
      </c>
      <c r="B72" s="96" t="s">
        <v>79</v>
      </c>
    </row>
    <row r="73" spans="1:2" x14ac:dyDescent="0.25">
      <c r="A73" s="103">
        <v>12230</v>
      </c>
      <c r="B73" s="96" t="s">
        <v>81</v>
      </c>
    </row>
    <row r="74" spans="1:2" x14ac:dyDescent="0.25">
      <c r="A74" s="103">
        <v>12231</v>
      </c>
      <c r="B74" s="96" t="s">
        <v>1098</v>
      </c>
    </row>
    <row r="75" spans="1:2" x14ac:dyDescent="0.25">
      <c r="A75" s="103">
        <v>12232</v>
      </c>
      <c r="B75" s="96" t="s">
        <v>91</v>
      </c>
    </row>
    <row r="76" spans="1:2" x14ac:dyDescent="0.25">
      <c r="A76" s="103">
        <v>12233</v>
      </c>
      <c r="B76" s="96" t="s">
        <v>1099</v>
      </c>
    </row>
    <row r="77" spans="1:2" x14ac:dyDescent="0.25">
      <c r="A77" s="103">
        <v>12234</v>
      </c>
      <c r="B77" s="96" t="s">
        <v>97</v>
      </c>
    </row>
    <row r="78" spans="1:2" x14ac:dyDescent="0.25">
      <c r="A78" s="103">
        <v>12235</v>
      </c>
      <c r="B78" s="96" t="s">
        <v>109</v>
      </c>
    </row>
    <row r="79" spans="1:2" x14ac:dyDescent="0.25">
      <c r="A79" s="103">
        <v>12236</v>
      </c>
      <c r="B79" s="96" t="s">
        <v>1100</v>
      </c>
    </row>
    <row r="80" spans="1:2" x14ac:dyDescent="0.25">
      <c r="A80" s="103">
        <v>12237</v>
      </c>
      <c r="B80" s="96" t="s">
        <v>1101</v>
      </c>
    </row>
    <row r="81" spans="1:2" x14ac:dyDescent="0.25">
      <c r="A81" s="103">
        <v>12238</v>
      </c>
      <c r="B81" s="96" t="s">
        <v>1102</v>
      </c>
    </row>
    <row r="82" spans="1:2" x14ac:dyDescent="0.25">
      <c r="A82" s="103">
        <v>12239</v>
      </c>
      <c r="B82" s="96" t="s">
        <v>1103</v>
      </c>
    </row>
    <row r="83" spans="1:2" x14ac:dyDescent="0.25">
      <c r="A83" s="103">
        <v>12240</v>
      </c>
      <c r="B83" s="96" t="s">
        <v>127</v>
      </c>
    </row>
    <row r="84" spans="1:2" x14ac:dyDescent="0.25">
      <c r="A84" s="103">
        <v>12241</v>
      </c>
      <c r="B84" s="96" t="s">
        <v>1104</v>
      </c>
    </row>
    <row r="85" spans="1:2" x14ac:dyDescent="0.25">
      <c r="A85" s="103">
        <v>12242</v>
      </c>
      <c r="B85" s="96" t="s">
        <v>1105</v>
      </c>
    </row>
    <row r="86" spans="1:2" x14ac:dyDescent="0.25">
      <c r="A86" s="103">
        <v>12243</v>
      </c>
      <c r="B86" s="96" t="s">
        <v>1106</v>
      </c>
    </row>
    <row r="87" spans="1:2" x14ac:dyDescent="0.25">
      <c r="A87" s="103">
        <v>12244</v>
      </c>
      <c r="B87" s="96" t="s">
        <v>1107</v>
      </c>
    </row>
    <row r="88" spans="1:2" x14ac:dyDescent="0.25">
      <c r="A88" s="103">
        <v>12245</v>
      </c>
      <c r="B88" s="96" t="s">
        <v>1108</v>
      </c>
    </row>
    <row r="89" spans="1:2" x14ac:dyDescent="0.25">
      <c r="A89" s="103">
        <v>12246</v>
      </c>
      <c r="B89" s="96" t="s">
        <v>1109</v>
      </c>
    </row>
    <row r="90" spans="1:2" x14ac:dyDescent="0.25">
      <c r="A90" s="103">
        <v>12247</v>
      </c>
      <c r="B90" s="96" t="s">
        <v>131</v>
      </c>
    </row>
    <row r="91" spans="1:2" x14ac:dyDescent="0.25">
      <c r="A91" s="103">
        <v>12248</v>
      </c>
      <c r="B91" s="96" t="s">
        <v>142</v>
      </c>
    </row>
    <row r="92" spans="1:2" x14ac:dyDescent="0.25">
      <c r="A92" s="103">
        <v>12249</v>
      </c>
      <c r="B92" s="96" t="s">
        <v>1110</v>
      </c>
    </row>
    <row r="93" spans="1:2" x14ac:dyDescent="0.25">
      <c r="A93" s="103">
        <v>12250</v>
      </c>
      <c r="B93" s="96" t="s">
        <v>1111</v>
      </c>
    </row>
    <row r="94" spans="1:2" x14ac:dyDescent="0.25">
      <c r="A94" s="103">
        <v>12251</v>
      </c>
      <c r="B94" s="96" t="s">
        <v>1112</v>
      </c>
    </row>
    <row r="95" spans="1:2" x14ac:dyDescent="0.25">
      <c r="A95" s="103">
        <v>12252</v>
      </c>
      <c r="B95" s="96" t="s">
        <v>1113</v>
      </c>
    </row>
    <row r="96" spans="1:2" x14ac:dyDescent="0.25">
      <c r="A96" s="103">
        <v>12253</v>
      </c>
      <c r="B96" s="96" t="s">
        <v>144</v>
      </c>
    </row>
    <row r="97" spans="1:2" x14ac:dyDescent="0.25">
      <c r="A97" s="103">
        <v>12254</v>
      </c>
      <c r="B97" s="96" t="s">
        <v>148</v>
      </c>
    </row>
    <row r="98" spans="1:2" x14ac:dyDescent="0.25">
      <c r="A98" s="103">
        <v>12255</v>
      </c>
      <c r="B98" s="96" t="s">
        <v>150</v>
      </c>
    </row>
    <row r="99" spans="1:2" x14ac:dyDescent="0.25">
      <c r="A99" s="103">
        <v>12256</v>
      </c>
      <c r="B99" s="96" t="s">
        <v>1114</v>
      </c>
    </row>
    <row r="100" spans="1:2" x14ac:dyDescent="0.25">
      <c r="A100" s="103">
        <v>12257</v>
      </c>
      <c r="B100" s="96" t="s">
        <v>1115</v>
      </c>
    </row>
    <row r="101" spans="1:2" x14ac:dyDescent="0.25">
      <c r="A101" s="103">
        <v>12258</v>
      </c>
      <c r="B101" s="96" t="s">
        <v>1116</v>
      </c>
    </row>
    <row r="102" spans="1:2" x14ac:dyDescent="0.25">
      <c r="A102" s="103">
        <v>12259</v>
      </c>
      <c r="B102" s="96" t="s">
        <v>1117</v>
      </c>
    </row>
    <row r="103" spans="1:2" x14ac:dyDescent="0.25">
      <c r="A103" s="103">
        <v>12260</v>
      </c>
      <c r="B103" s="96" t="s">
        <v>1118</v>
      </c>
    </row>
    <row r="104" spans="1:2" x14ac:dyDescent="0.25">
      <c r="A104" s="103">
        <v>12261</v>
      </c>
      <c r="B104" s="96" t="s">
        <v>1119</v>
      </c>
    </row>
    <row r="105" spans="1:2" x14ac:dyDescent="0.25">
      <c r="A105" s="103">
        <v>12262</v>
      </c>
      <c r="B105" s="96" t="s">
        <v>1120</v>
      </c>
    </row>
    <row r="106" spans="1:2" x14ac:dyDescent="0.25">
      <c r="A106" s="103">
        <v>12263</v>
      </c>
      <c r="B106" s="96" t="s">
        <v>152</v>
      </c>
    </row>
    <row r="107" spans="1:2" x14ac:dyDescent="0.25">
      <c r="A107" s="103">
        <v>12264</v>
      </c>
      <c r="B107" s="96" t="s">
        <v>1121</v>
      </c>
    </row>
    <row r="108" spans="1:2" x14ac:dyDescent="0.25">
      <c r="A108" s="103">
        <v>12265</v>
      </c>
      <c r="B108" s="96" t="s">
        <v>1122</v>
      </c>
    </row>
    <row r="109" spans="1:2" x14ac:dyDescent="0.25">
      <c r="A109" s="103">
        <v>12266</v>
      </c>
      <c r="B109" s="96" t="s">
        <v>157</v>
      </c>
    </row>
    <row r="110" spans="1:2" x14ac:dyDescent="0.25">
      <c r="A110" s="103">
        <v>12267</v>
      </c>
      <c r="B110" s="96" t="s">
        <v>174</v>
      </c>
    </row>
    <row r="111" spans="1:2" x14ac:dyDescent="0.25">
      <c r="A111" s="103">
        <v>12268</v>
      </c>
      <c r="B111" s="96" t="s">
        <v>190</v>
      </c>
    </row>
    <row r="112" spans="1:2" x14ac:dyDescent="0.25">
      <c r="A112" s="103">
        <v>12269</v>
      </c>
      <c r="B112" s="96" t="s">
        <v>195</v>
      </c>
    </row>
    <row r="113" spans="1:2" x14ac:dyDescent="0.25">
      <c r="A113" s="103">
        <v>12270</v>
      </c>
      <c r="B113" s="96" t="s">
        <v>1123</v>
      </c>
    </row>
    <row r="114" spans="1:2" x14ac:dyDescent="0.25">
      <c r="A114" s="103">
        <v>12271</v>
      </c>
      <c r="B114" s="96" t="s">
        <v>196</v>
      </c>
    </row>
    <row r="115" spans="1:2" x14ac:dyDescent="0.25">
      <c r="A115" s="103">
        <v>12272</v>
      </c>
      <c r="B115" s="96" t="s">
        <v>1124</v>
      </c>
    </row>
    <row r="116" spans="1:2" x14ac:dyDescent="0.25">
      <c r="A116" s="103">
        <v>12273</v>
      </c>
      <c r="B116" s="96" t="s">
        <v>1125</v>
      </c>
    </row>
    <row r="117" spans="1:2" x14ac:dyDescent="0.25">
      <c r="A117" s="103">
        <v>12274</v>
      </c>
      <c r="B117" s="96" t="s">
        <v>1561</v>
      </c>
    </row>
    <row r="118" spans="1:2" x14ac:dyDescent="0.25">
      <c r="A118" s="103">
        <v>12275</v>
      </c>
      <c r="B118" s="96" t="s">
        <v>1126</v>
      </c>
    </row>
    <row r="119" spans="1:2" x14ac:dyDescent="0.25">
      <c r="A119" s="103">
        <v>12276</v>
      </c>
      <c r="B119" s="96" t="s">
        <v>1127</v>
      </c>
    </row>
    <row r="120" spans="1:2" x14ac:dyDescent="0.25">
      <c r="A120" s="103">
        <v>12277</v>
      </c>
      <c r="B120" s="96" t="s">
        <v>200</v>
      </c>
    </row>
    <row r="121" spans="1:2" x14ac:dyDescent="0.25">
      <c r="A121" s="103">
        <v>12278</v>
      </c>
      <c r="B121" s="96" t="s">
        <v>1128</v>
      </c>
    </row>
    <row r="122" spans="1:2" x14ac:dyDescent="0.25">
      <c r="A122" s="103">
        <v>12279</v>
      </c>
      <c r="B122" s="96" t="s">
        <v>208</v>
      </c>
    </row>
    <row r="123" spans="1:2" x14ac:dyDescent="0.25">
      <c r="A123" s="103">
        <v>12280</v>
      </c>
      <c r="B123" s="96" t="s">
        <v>210</v>
      </c>
    </row>
    <row r="124" spans="1:2" x14ac:dyDescent="0.25">
      <c r="A124" s="103">
        <v>12281</v>
      </c>
      <c r="B124" s="96" t="s">
        <v>1129</v>
      </c>
    </row>
    <row r="125" spans="1:2" x14ac:dyDescent="0.25">
      <c r="A125" s="103">
        <v>12282</v>
      </c>
      <c r="B125" s="96" t="s">
        <v>1130</v>
      </c>
    </row>
    <row r="126" spans="1:2" x14ac:dyDescent="0.25">
      <c r="A126" s="103">
        <v>12283</v>
      </c>
      <c r="B126" s="96" t="s">
        <v>1131</v>
      </c>
    </row>
    <row r="127" spans="1:2" x14ac:dyDescent="0.25">
      <c r="A127" s="103">
        <v>12284</v>
      </c>
      <c r="B127" s="96" t="s">
        <v>1132</v>
      </c>
    </row>
    <row r="128" spans="1:2" x14ac:dyDescent="0.25">
      <c r="A128" s="103">
        <v>12285</v>
      </c>
      <c r="B128" s="96" t="s">
        <v>225</v>
      </c>
    </row>
    <row r="129" spans="1:2" x14ac:dyDescent="0.25">
      <c r="A129" s="103">
        <v>12286</v>
      </c>
      <c r="B129" s="96" t="s">
        <v>228</v>
      </c>
    </row>
    <row r="130" spans="1:2" x14ac:dyDescent="0.25">
      <c r="A130" s="103">
        <v>12287</v>
      </c>
      <c r="B130" s="96" t="s">
        <v>1562</v>
      </c>
    </row>
    <row r="131" spans="1:2" x14ac:dyDescent="0.25">
      <c r="A131" s="103">
        <v>12288</v>
      </c>
      <c r="B131" s="96" t="s">
        <v>238</v>
      </c>
    </row>
    <row r="132" spans="1:2" x14ac:dyDescent="0.25">
      <c r="A132" s="103">
        <v>12289</v>
      </c>
      <c r="B132" s="96" t="s">
        <v>1133</v>
      </c>
    </row>
    <row r="133" spans="1:2" x14ac:dyDescent="0.25">
      <c r="A133" s="103">
        <v>12290</v>
      </c>
      <c r="B133" s="96" t="s">
        <v>1134</v>
      </c>
    </row>
    <row r="134" spans="1:2" x14ac:dyDescent="0.25">
      <c r="A134" s="103">
        <v>12291</v>
      </c>
      <c r="B134" s="96" t="s">
        <v>241</v>
      </c>
    </row>
    <row r="135" spans="1:2" x14ac:dyDescent="0.25">
      <c r="A135" s="103">
        <v>12292</v>
      </c>
      <c r="B135" s="96" t="s">
        <v>252</v>
      </c>
    </row>
    <row r="136" spans="1:2" x14ac:dyDescent="0.25">
      <c r="A136" s="103">
        <v>12293</v>
      </c>
      <c r="B136" s="96" t="s">
        <v>256</v>
      </c>
    </row>
    <row r="137" spans="1:2" x14ac:dyDescent="0.25">
      <c r="A137" s="103">
        <v>12294</v>
      </c>
      <c r="B137" s="96" t="s">
        <v>223</v>
      </c>
    </row>
    <row r="138" spans="1:2" x14ac:dyDescent="0.25">
      <c r="A138" s="103">
        <v>12295</v>
      </c>
      <c r="B138" s="96" t="s">
        <v>269</v>
      </c>
    </row>
    <row r="139" spans="1:2" x14ac:dyDescent="0.25">
      <c r="A139" s="103">
        <v>12296</v>
      </c>
      <c r="B139" s="96" t="s">
        <v>271</v>
      </c>
    </row>
    <row r="140" spans="1:2" x14ac:dyDescent="0.25">
      <c r="A140" s="103">
        <v>12297</v>
      </c>
      <c r="B140" s="96" t="s">
        <v>274</v>
      </c>
    </row>
    <row r="141" spans="1:2" x14ac:dyDescent="0.25">
      <c r="A141" s="103">
        <v>12298</v>
      </c>
      <c r="B141" s="96" t="s">
        <v>309</v>
      </c>
    </row>
    <row r="142" spans="1:2" x14ac:dyDescent="0.25">
      <c r="A142" s="103">
        <v>12299</v>
      </c>
      <c r="B142" s="96" t="s">
        <v>1135</v>
      </c>
    </row>
    <row r="143" spans="1:2" x14ac:dyDescent="0.25">
      <c r="A143" s="103">
        <v>12300</v>
      </c>
      <c r="B143" s="96" t="s">
        <v>1136</v>
      </c>
    </row>
    <row r="144" spans="1:2" x14ac:dyDescent="0.25">
      <c r="A144" s="103">
        <v>12301</v>
      </c>
      <c r="B144" s="96" t="s">
        <v>1137</v>
      </c>
    </row>
    <row r="145" spans="1:2" x14ac:dyDescent="0.25">
      <c r="A145" s="103">
        <v>12302</v>
      </c>
      <c r="B145" s="96" t="s">
        <v>1138</v>
      </c>
    </row>
    <row r="146" spans="1:2" x14ac:dyDescent="0.25">
      <c r="A146" s="103">
        <v>12303</v>
      </c>
      <c r="B146" s="96" t="s">
        <v>1139</v>
      </c>
    </row>
    <row r="147" spans="1:2" x14ac:dyDescent="0.25">
      <c r="A147" s="103">
        <v>12304</v>
      </c>
      <c r="B147" s="96" t="s">
        <v>1140</v>
      </c>
    </row>
    <row r="148" spans="1:2" x14ac:dyDescent="0.25">
      <c r="A148" s="103">
        <v>12305</v>
      </c>
      <c r="B148" s="96" t="s">
        <v>325</v>
      </c>
    </row>
    <row r="149" spans="1:2" x14ac:dyDescent="0.25">
      <c r="A149" s="103">
        <v>12306</v>
      </c>
      <c r="B149" s="96" t="s">
        <v>334</v>
      </c>
    </row>
    <row r="150" spans="1:2" x14ac:dyDescent="0.25">
      <c r="A150" s="103">
        <v>12307</v>
      </c>
      <c r="B150" s="96" t="s">
        <v>338</v>
      </c>
    </row>
    <row r="151" spans="1:2" x14ac:dyDescent="0.25">
      <c r="A151" s="103">
        <v>12308</v>
      </c>
      <c r="B151" s="96" t="s">
        <v>1141</v>
      </c>
    </row>
    <row r="152" spans="1:2" x14ac:dyDescent="0.25">
      <c r="A152" s="103">
        <v>12309</v>
      </c>
      <c r="B152" s="96" t="s">
        <v>1142</v>
      </c>
    </row>
    <row r="153" spans="1:2" x14ac:dyDescent="0.25">
      <c r="A153" s="103">
        <v>12310</v>
      </c>
      <c r="B153" s="96" t="s">
        <v>1143</v>
      </c>
    </row>
    <row r="154" spans="1:2" x14ac:dyDescent="0.25">
      <c r="A154" s="103">
        <v>12311</v>
      </c>
      <c r="B154" s="96" t="s">
        <v>1144</v>
      </c>
    </row>
    <row r="155" spans="1:2" x14ac:dyDescent="0.25">
      <c r="A155" s="103">
        <v>12312</v>
      </c>
      <c r="B155" s="96" t="s">
        <v>1145</v>
      </c>
    </row>
    <row r="156" spans="1:2" x14ac:dyDescent="0.25">
      <c r="A156" s="103">
        <v>12313</v>
      </c>
      <c r="B156" s="96" t="s">
        <v>1146</v>
      </c>
    </row>
    <row r="157" spans="1:2" x14ac:dyDescent="0.25">
      <c r="A157" s="103">
        <v>12314</v>
      </c>
      <c r="B157" s="96" t="s">
        <v>1147</v>
      </c>
    </row>
    <row r="158" spans="1:2" x14ac:dyDescent="0.25">
      <c r="A158" s="103">
        <v>12315</v>
      </c>
      <c r="B158" s="96" t="s">
        <v>340</v>
      </c>
    </row>
    <row r="159" spans="1:2" x14ac:dyDescent="0.25">
      <c r="A159" s="103">
        <v>12316</v>
      </c>
      <c r="B159" s="96" t="s">
        <v>1148</v>
      </c>
    </row>
    <row r="160" spans="1:2" x14ac:dyDescent="0.25">
      <c r="A160" s="103">
        <v>12317</v>
      </c>
      <c r="B160" s="96" t="s">
        <v>341</v>
      </c>
    </row>
    <row r="161" spans="1:2" x14ac:dyDescent="0.25">
      <c r="A161" s="103">
        <v>12318</v>
      </c>
      <c r="B161" s="96" t="s">
        <v>1149</v>
      </c>
    </row>
    <row r="162" spans="1:2" x14ac:dyDescent="0.25">
      <c r="A162" s="103">
        <v>12319</v>
      </c>
      <c r="B162" s="96" t="s">
        <v>1150</v>
      </c>
    </row>
    <row r="163" spans="1:2" x14ac:dyDescent="0.25">
      <c r="A163" s="103">
        <v>12320</v>
      </c>
      <c r="B163" s="96" t="s">
        <v>1151</v>
      </c>
    </row>
    <row r="164" spans="1:2" x14ac:dyDescent="0.25">
      <c r="A164" s="103">
        <v>12321</v>
      </c>
      <c r="B164" s="96" t="s">
        <v>1152</v>
      </c>
    </row>
    <row r="165" spans="1:2" x14ac:dyDescent="0.25">
      <c r="A165" s="103">
        <v>12322</v>
      </c>
      <c r="B165" s="96" t="s">
        <v>1153</v>
      </c>
    </row>
    <row r="166" spans="1:2" x14ac:dyDescent="0.25">
      <c r="A166" s="103">
        <v>12323</v>
      </c>
      <c r="B166" s="96" t="s">
        <v>1563</v>
      </c>
    </row>
    <row r="167" spans="1:2" x14ac:dyDescent="0.25">
      <c r="A167" s="103">
        <v>12324</v>
      </c>
      <c r="B167" s="96" t="s">
        <v>1154</v>
      </c>
    </row>
    <row r="168" spans="1:2" x14ac:dyDescent="0.25">
      <c r="A168" s="103">
        <v>12325</v>
      </c>
      <c r="B168" s="96" t="s">
        <v>1155</v>
      </c>
    </row>
    <row r="169" spans="1:2" x14ac:dyDescent="0.25">
      <c r="A169" s="103">
        <v>12326</v>
      </c>
      <c r="B169" s="96" t="s">
        <v>1156</v>
      </c>
    </row>
    <row r="170" spans="1:2" x14ac:dyDescent="0.25">
      <c r="A170" s="103">
        <v>12327</v>
      </c>
      <c r="B170" s="96" t="s">
        <v>1157</v>
      </c>
    </row>
    <row r="171" spans="1:2" x14ac:dyDescent="0.25">
      <c r="A171" s="103">
        <v>12328</v>
      </c>
      <c r="B171" s="96" t="s">
        <v>1158</v>
      </c>
    </row>
    <row r="172" spans="1:2" x14ac:dyDescent="0.25">
      <c r="A172" s="103">
        <v>12329</v>
      </c>
      <c r="B172" s="96" t="s">
        <v>1159</v>
      </c>
    </row>
    <row r="173" spans="1:2" x14ac:dyDescent="0.25">
      <c r="A173" s="103">
        <v>12330</v>
      </c>
      <c r="B173" s="96" t="s">
        <v>1160</v>
      </c>
    </row>
    <row r="174" spans="1:2" x14ac:dyDescent="0.25">
      <c r="A174" s="103">
        <v>12331</v>
      </c>
      <c r="B174" s="96" t="s">
        <v>1161</v>
      </c>
    </row>
    <row r="175" spans="1:2" x14ac:dyDescent="0.25">
      <c r="A175" s="103">
        <v>12332</v>
      </c>
      <c r="B175" s="96" t="s">
        <v>1162</v>
      </c>
    </row>
    <row r="176" spans="1:2" x14ac:dyDescent="0.25">
      <c r="A176" s="103">
        <v>12333</v>
      </c>
      <c r="B176" s="96" t="s">
        <v>1163</v>
      </c>
    </row>
    <row r="177" spans="1:2" x14ac:dyDescent="0.25">
      <c r="A177" s="103">
        <v>12334</v>
      </c>
      <c r="B177" s="96" t="s">
        <v>1164</v>
      </c>
    </row>
    <row r="178" spans="1:2" x14ac:dyDescent="0.25">
      <c r="A178" s="103">
        <v>12335</v>
      </c>
      <c r="B178" s="96" t="s">
        <v>1165</v>
      </c>
    </row>
    <row r="179" spans="1:2" x14ac:dyDescent="0.25">
      <c r="A179" s="103">
        <v>12336</v>
      </c>
      <c r="B179" s="96" t="s">
        <v>1166</v>
      </c>
    </row>
    <row r="180" spans="1:2" x14ac:dyDescent="0.25">
      <c r="A180" s="103">
        <v>12337</v>
      </c>
      <c r="B180" s="96" t="s">
        <v>344</v>
      </c>
    </row>
    <row r="181" spans="1:2" x14ac:dyDescent="0.25">
      <c r="A181" s="103">
        <v>12338</v>
      </c>
      <c r="B181" s="96" t="s">
        <v>1564</v>
      </c>
    </row>
    <row r="182" spans="1:2" x14ac:dyDescent="0.25">
      <c r="A182" s="103">
        <v>12339</v>
      </c>
      <c r="B182" s="96" t="s">
        <v>1565</v>
      </c>
    </row>
    <row r="183" spans="1:2" x14ac:dyDescent="0.25">
      <c r="A183" s="103">
        <v>12340</v>
      </c>
      <c r="B183" s="96" t="s">
        <v>1566</v>
      </c>
    </row>
    <row r="184" spans="1:2" x14ac:dyDescent="0.25">
      <c r="A184" s="103">
        <v>12341</v>
      </c>
      <c r="B184" s="96" t="s">
        <v>1567</v>
      </c>
    </row>
    <row r="185" spans="1:2" x14ac:dyDescent="0.25">
      <c r="A185" s="103">
        <v>12342</v>
      </c>
      <c r="B185" s="96" t="s">
        <v>1568</v>
      </c>
    </row>
    <row r="186" spans="1:2" x14ac:dyDescent="0.25">
      <c r="A186" s="103">
        <v>12343</v>
      </c>
      <c r="B186" s="96" t="s">
        <v>1569</v>
      </c>
    </row>
    <row r="187" spans="1:2" x14ac:dyDescent="0.25">
      <c r="A187" s="103">
        <v>12344</v>
      </c>
      <c r="B187" s="96" t="s">
        <v>1570</v>
      </c>
    </row>
    <row r="188" spans="1:2" x14ac:dyDescent="0.25">
      <c r="A188" s="103">
        <v>12345</v>
      </c>
      <c r="B188" s="96" t="s">
        <v>1571</v>
      </c>
    </row>
    <row r="189" spans="1:2" x14ac:dyDescent="0.25">
      <c r="A189" s="103">
        <v>12346</v>
      </c>
      <c r="B189" s="96" t="s">
        <v>1572</v>
      </c>
    </row>
    <row r="190" spans="1:2" x14ac:dyDescent="0.25">
      <c r="A190" s="103">
        <v>12347</v>
      </c>
      <c r="B190" s="96" t="s">
        <v>1573</v>
      </c>
    </row>
    <row r="191" spans="1:2" x14ac:dyDescent="0.25">
      <c r="A191" s="103">
        <v>12348</v>
      </c>
      <c r="B191" s="96" t="s">
        <v>1574</v>
      </c>
    </row>
    <row r="192" spans="1:2" x14ac:dyDescent="0.25">
      <c r="A192" s="103">
        <v>12349</v>
      </c>
      <c r="B192" s="96" t="s">
        <v>1575</v>
      </c>
    </row>
    <row r="193" spans="1:2" x14ac:dyDescent="0.25">
      <c r="A193" s="103">
        <v>12350</v>
      </c>
      <c r="B193" s="96" t="s">
        <v>1576</v>
      </c>
    </row>
    <row r="194" spans="1:2" x14ac:dyDescent="0.25">
      <c r="A194" s="103">
        <v>12351</v>
      </c>
      <c r="B194" s="96" t="s">
        <v>1577</v>
      </c>
    </row>
    <row r="195" spans="1:2" x14ac:dyDescent="0.25">
      <c r="A195" s="103">
        <v>12352</v>
      </c>
      <c r="B195" s="96" t="s">
        <v>1578</v>
      </c>
    </row>
    <row r="196" spans="1:2" x14ac:dyDescent="0.25">
      <c r="A196" s="103">
        <v>12353</v>
      </c>
      <c r="B196" s="96" t="s">
        <v>1579</v>
      </c>
    </row>
    <row r="197" spans="1:2" x14ac:dyDescent="0.25">
      <c r="A197" s="103">
        <v>12354</v>
      </c>
      <c r="B197" s="96" t="s">
        <v>1580</v>
      </c>
    </row>
    <row r="198" spans="1:2" x14ac:dyDescent="0.25">
      <c r="A198" s="103">
        <v>12355</v>
      </c>
      <c r="B198" s="96" t="s">
        <v>1581</v>
      </c>
    </row>
    <row r="199" spans="1:2" x14ac:dyDescent="0.25">
      <c r="A199" s="103">
        <v>12356</v>
      </c>
      <c r="B199" s="96" t="s">
        <v>1582</v>
      </c>
    </row>
    <row r="200" spans="1:2" x14ac:dyDescent="0.25">
      <c r="A200" s="103">
        <v>12357</v>
      </c>
      <c r="B200" s="96" t="s">
        <v>1583</v>
      </c>
    </row>
    <row r="201" spans="1:2" x14ac:dyDescent="0.25">
      <c r="A201" s="103">
        <v>12358</v>
      </c>
      <c r="B201" s="96" t="s">
        <v>1584</v>
      </c>
    </row>
    <row r="202" spans="1:2" x14ac:dyDescent="0.25">
      <c r="A202" s="103">
        <v>12359</v>
      </c>
      <c r="B202" s="96" t="s">
        <v>1585</v>
      </c>
    </row>
    <row r="203" spans="1:2" x14ac:dyDescent="0.25">
      <c r="A203" s="103">
        <v>12360</v>
      </c>
      <c r="B203" s="96" t="s">
        <v>1586</v>
      </c>
    </row>
    <row r="204" spans="1:2" x14ac:dyDescent="0.25">
      <c r="A204" s="103">
        <v>12361</v>
      </c>
      <c r="B204" s="96" t="s">
        <v>1587</v>
      </c>
    </row>
    <row r="205" spans="1:2" x14ac:dyDescent="0.25">
      <c r="A205" s="103">
        <v>12362</v>
      </c>
      <c r="B205" s="96" t="s">
        <v>1588</v>
      </c>
    </row>
    <row r="206" spans="1:2" x14ac:dyDescent="0.25">
      <c r="A206" s="103">
        <v>12363</v>
      </c>
      <c r="B206" s="96" t="s">
        <v>1589</v>
      </c>
    </row>
    <row r="207" spans="1:2" x14ac:dyDescent="0.25">
      <c r="A207" s="103">
        <v>12364</v>
      </c>
      <c r="B207" s="96" t="s">
        <v>1590</v>
      </c>
    </row>
    <row r="208" spans="1:2" x14ac:dyDescent="0.25">
      <c r="A208" s="103">
        <v>12365</v>
      </c>
      <c r="B208" s="96" t="s">
        <v>1591</v>
      </c>
    </row>
    <row r="209" spans="1:2" x14ac:dyDescent="0.25">
      <c r="A209" s="103">
        <v>12367</v>
      </c>
      <c r="B209" s="96" t="s">
        <v>1592</v>
      </c>
    </row>
    <row r="210" spans="1:2" x14ac:dyDescent="0.25">
      <c r="A210" s="103">
        <v>12368</v>
      </c>
      <c r="B210" s="96" t="s">
        <v>1593</v>
      </c>
    </row>
    <row r="211" spans="1:2" x14ac:dyDescent="0.25">
      <c r="A211" s="103">
        <v>12369</v>
      </c>
      <c r="B211" s="96" t="s">
        <v>1594</v>
      </c>
    </row>
    <row r="212" spans="1:2" x14ac:dyDescent="0.25">
      <c r="A212" s="103">
        <v>12370</v>
      </c>
      <c r="B212" s="96" t="s">
        <v>1595</v>
      </c>
    </row>
    <row r="213" spans="1:2" x14ac:dyDescent="0.25">
      <c r="A213" s="103">
        <v>12701</v>
      </c>
      <c r="B213" s="96" t="s">
        <v>1596</v>
      </c>
    </row>
    <row r="214" spans="1:2" x14ac:dyDescent="0.25">
      <c r="A214" s="103">
        <v>12702</v>
      </c>
      <c r="B214" s="96" t="s">
        <v>1597</v>
      </c>
    </row>
    <row r="215" spans="1:2" x14ac:dyDescent="0.25">
      <c r="A215" s="103">
        <v>12703</v>
      </c>
      <c r="B215" s="96" t="s">
        <v>1598</v>
      </c>
    </row>
    <row r="216" spans="1:2" x14ac:dyDescent="0.25">
      <c r="A216" s="103">
        <v>12704</v>
      </c>
      <c r="B216" s="96" t="s">
        <v>1599</v>
      </c>
    </row>
    <row r="217" spans="1:2" x14ac:dyDescent="0.25">
      <c r="A217" s="103">
        <v>12705</v>
      </c>
      <c r="B217" s="96" t="s">
        <v>1600</v>
      </c>
    </row>
    <row r="218" spans="1:2" x14ac:dyDescent="0.25">
      <c r="A218" s="103">
        <v>12706</v>
      </c>
      <c r="B218" s="96" t="s">
        <v>1601</v>
      </c>
    </row>
    <row r="219" spans="1:2" x14ac:dyDescent="0.25">
      <c r="A219" s="103">
        <v>12707</v>
      </c>
      <c r="B219" s="96" t="s">
        <v>1602</v>
      </c>
    </row>
    <row r="220" spans="1:2" x14ac:dyDescent="0.25">
      <c r="A220" s="103">
        <v>12708</v>
      </c>
      <c r="B220" s="96" t="s">
        <v>1603</v>
      </c>
    </row>
    <row r="221" spans="1:2" x14ac:dyDescent="0.25">
      <c r="A221" s="103">
        <v>12709</v>
      </c>
      <c r="B221" s="96" t="s">
        <v>1604</v>
      </c>
    </row>
    <row r="222" spans="1:2" x14ac:dyDescent="0.25">
      <c r="A222" s="103">
        <v>12710</v>
      </c>
      <c r="B222" s="96" t="s">
        <v>1605</v>
      </c>
    </row>
    <row r="223" spans="1:2" x14ac:dyDescent="0.25">
      <c r="A223" s="103">
        <v>12711</v>
      </c>
      <c r="B223" s="96" t="s">
        <v>1606</v>
      </c>
    </row>
    <row r="224" spans="1:2" x14ac:dyDescent="0.25">
      <c r="A224" s="103">
        <v>12712</v>
      </c>
      <c r="B224" s="96" t="s">
        <v>1607</v>
      </c>
    </row>
    <row r="225" spans="1:2" x14ac:dyDescent="0.25">
      <c r="A225" s="103">
        <v>12713</v>
      </c>
      <c r="B225" s="96" t="s">
        <v>1608</v>
      </c>
    </row>
    <row r="226" spans="1:2" x14ac:dyDescent="0.25">
      <c r="A226" s="103">
        <v>12714</v>
      </c>
      <c r="B226" s="96" t="s">
        <v>1609</v>
      </c>
    </row>
    <row r="227" spans="1:2" x14ac:dyDescent="0.25">
      <c r="A227" s="103">
        <v>12715</v>
      </c>
      <c r="B227" s="96" t="s">
        <v>1610</v>
      </c>
    </row>
    <row r="228" spans="1:2" x14ac:dyDescent="0.25">
      <c r="A228" s="103">
        <v>12716</v>
      </c>
      <c r="B228" s="96" t="s">
        <v>1611</v>
      </c>
    </row>
    <row r="229" spans="1:2" x14ac:dyDescent="0.25">
      <c r="A229" s="103">
        <v>12717</v>
      </c>
      <c r="B229" s="96" t="s">
        <v>1612</v>
      </c>
    </row>
    <row r="230" spans="1:2" x14ac:dyDescent="0.25">
      <c r="A230" s="103">
        <v>12718</v>
      </c>
      <c r="B230" s="96" t="s">
        <v>1613</v>
      </c>
    </row>
    <row r="231" spans="1:2" x14ac:dyDescent="0.25">
      <c r="A231" s="103">
        <v>12719</v>
      </c>
      <c r="B231" s="96" t="s">
        <v>1614</v>
      </c>
    </row>
    <row r="232" spans="1:2" x14ac:dyDescent="0.25">
      <c r="A232" s="103">
        <v>12720</v>
      </c>
      <c r="B232" s="96" t="s">
        <v>1615</v>
      </c>
    </row>
    <row r="233" spans="1:2" x14ac:dyDescent="0.25">
      <c r="A233" s="103">
        <v>12721</v>
      </c>
      <c r="B233" s="96" t="s">
        <v>1616</v>
      </c>
    </row>
    <row r="234" spans="1:2" x14ac:dyDescent="0.25">
      <c r="A234" s="103">
        <v>12900</v>
      </c>
      <c r="B234" s="96" t="s">
        <v>1167</v>
      </c>
    </row>
    <row r="235" spans="1:2" x14ac:dyDescent="0.25">
      <c r="A235" s="103">
        <v>12901</v>
      </c>
      <c r="B235" s="96" t="s">
        <v>1168</v>
      </c>
    </row>
    <row r="236" spans="1:2" x14ac:dyDescent="0.25">
      <c r="A236" s="103">
        <v>12902</v>
      </c>
      <c r="B236" s="96" t="s">
        <v>1169</v>
      </c>
    </row>
    <row r="237" spans="1:2" x14ac:dyDescent="0.25">
      <c r="A237" s="103">
        <v>12999</v>
      </c>
      <c r="B237" s="96" t="s">
        <v>1617</v>
      </c>
    </row>
    <row r="238" spans="1:2" x14ac:dyDescent="0.25">
      <c r="A238" s="103">
        <v>13000</v>
      </c>
      <c r="B238" s="96" t="s">
        <v>1618</v>
      </c>
    </row>
    <row r="239" spans="1:2" x14ac:dyDescent="0.25">
      <c r="A239" s="103">
        <v>13001</v>
      </c>
      <c r="B239" s="96" t="s">
        <v>1619</v>
      </c>
    </row>
    <row r="240" spans="1:2" x14ac:dyDescent="0.25">
      <c r="A240" s="103">
        <v>13002</v>
      </c>
      <c r="B240" s="96" t="s">
        <v>1620</v>
      </c>
    </row>
    <row r="241" spans="1:2" x14ac:dyDescent="0.25">
      <c r="A241" s="103">
        <v>13003</v>
      </c>
      <c r="B241" s="96" t="s">
        <v>1621</v>
      </c>
    </row>
    <row r="242" spans="1:2" x14ac:dyDescent="0.25">
      <c r="A242" s="103">
        <v>13004</v>
      </c>
      <c r="B242" s="96" t="s">
        <v>1622</v>
      </c>
    </row>
    <row r="243" spans="1:2" x14ac:dyDescent="0.25">
      <c r="A243" s="103">
        <v>13005</v>
      </c>
      <c r="B243" s="96" t="s">
        <v>1623</v>
      </c>
    </row>
    <row r="244" spans="1:2" x14ac:dyDescent="0.25">
      <c r="A244" s="103">
        <v>13006</v>
      </c>
      <c r="B244" s="96" t="s">
        <v>1624</v>
      </c>
    </row>
    <row r="245" spans="1:2" x14ac:dyDescent="0.25">
      <c r="A245" s="103">
        <v>13007</v>
      </c>
      <c r="B245" s="96" t="s">
        <v>1625</v>
      </c>
    </row>
    <row r="246" spans="1:2" x14ac:dyDescent="0.25">
      <c r="A246" s="103">
        <v>13008</v>
      </c>
      <c r="B246" s="96" t="s">
        <v>1626</v>
      </c>
    </row>
    <row r="247" spans="1:2" x14ac:dyDescent="0.25">
      <c r="A247" s="103">
        <v>13009</v>
      </c>
      <c r="B247" s="96" t="s">
        <v>1627</v>
      </c>
    </row>
    <row r="248" spans="1:2" x14ac:dyDescent="0.25">
      <c r="A248" s="103">
        <v>13010</v>
      </c>
      <c r="B248" s="96" t="s">
        <v>349</v>
      </c>
    </row>
    <row r="249" spans="1:2" x14ac:dyDescent="0.25">
      <c r="A249" s="103">
        <v>13011</v>
      </c>
      <c r="B249" s="96" t="s">
        <v>352</v>
      </c>
    </row>
    <row r="250" spans="1:2" x14ac:dyDescent="0.25">
      <c r="A250" s="103">
        <v>13012</v>
      </c>
      <c r="B250" s="96" t="s">
        <v>1628</v>
      </c>
    </row>
    <row r="251" spans="1:2" x14ac:dyDescent="0.25">
      <c r="A251" s="103">
        <v>13013</v>
      </c>
      <c r="B251" s="96" t="s">
        <v>1629</v>
      </c>
    </row>
    <row r="252" spans="1:2" x14ac:dyDescent="0.25">
      <c r="A252" s="103">
        <v>13014</v>
      </c>
      <c r="B252" s="96" t="s">
        <v>1630</v>
      </c>
    </row>
    <row r="253" spans="1:2" x14ac:dyDescent="0.25">
      <c r="A253" s="103">
        <v>13015</v>
      </c>
      <c r="B253" s="96" t="s">
        <v>1631</v>
      </c>
    </row>
    <row r="254" spans="1:2" x14ac:dyDescent="0.25">
      <c r="A254" s="103">
        <v>13016</v>
      </c>
      <c r="B254" s="96" t="s">
        <v>1632</v>
      </c>
    </row>
    <row r="255" spans="1:2" x14ac:dyDescent="0.25">
      <c r="A255" s="103">
        <v>13017</v>
      </c>
      <c r="B255" s="96" t="s">
        <v>1633</v>
      </c>
    </row>
    <row r="256" spans="1:2" x14ac:dyDescent="0.25">
      <c r="A256" s="103">
        <v>13018</v>
      </c>
      <c r="B256" s="96" t="s">
        <v>1634</v>
      </c>
    </row>
    <row r="257" spans="1:2" x14ac:dyDescent="0.25">
      <c r="A257" s="103">
        <v>13019</v>
      </c>
      <c r="B257" s="96" t="s">
        <v>1635</v>
      </c>
    </row>
    <row r="258" spans="1:2" x14ac:dyDescent="0.25">
      <c r="A258" s="103">
        <v>13020</v>
      </c>
      <c r="B258" s="96" t="s">
        <v>1636</v>
      </c>
    </row>
    <row r="259" spans="1:2" x14ac:dyDescent="0.25">
      <c r="A259" s="103">
        <v>13021</v>
      </c>
      <c r="B259" s="96" t="s">
        <v>1637</v>
      </c>
    </row>
    <row r="260" spans="1:2" x14ac:dyDescent="0.25">
      <c r="A260" s="103">
        <v>13022</v>
      </c>
      <c r="B260" s="96" t="s">
        <v>1638</v>
      </c>
    </row>
    <row r="261" spans="1:2" x14ac:dyDescent="0.25">
      <c r="A261" s="103">
        <v>13023</v>
      </c>
      <c r="B261" s="96" t="s">
        <v>1639</v>
      </c>
    </row>
    <row r="262" spans="1:2" x14ac:dyDescent="0.25">
      <c r="A262" s="103">
        <v>13024</v>
      </c>
      <c r="B262" s="96" t="s">
        <v>1640</v>
      </c>
    </row>
    <row r="263" spans="1:2" x14ac:dyDescent="0.25">
      <c r="A263" s="103">
        <v>13025</v>
      </c>
      <c r="B263" s="96" t="s">
        <v>1641</v>
      </c>
    </row>
    <row r="264" spans="1:2" x14ac:dyDescent="0.25">
      <c r="A264" s="103">
        <v>13026</v>
      </c>
      <c r="B264" s="96" t="s">
        <v>1642</v>
      </c>
    </row>
    <row r="265" spans="1:2" x14ac:dyDescent="0.25">
      <c r="A265" s="103">
        <v>13027</v>
      </c>
      <c r="B265" s="96" t="s">
        <v>1643</v>
      </c>
    </row>
    <row r="266" spans="1:2" x14ac:dyDescent="0.25">
      <c r="A266" s="103">
        <v>13028</v>
      </c>
      <c r="B266" s="96" t="s">
        <v>1644</v>
      </c>
    </row>
    <row r="267" spans="1:2" x14ac:dyDescent="0.25">
      <c r="A267" s="103">
        <v>13029</v>
      </c>
      <c r="B267" s="96" t="s">
        <v>1645</v>
      </c>
    </row>
    <row r="268" spans="1:2" x14ac:dyDescent="0.25">
      <c r="A268" s="103">
        <v>13030</v>
      </c>
      <c r="B268" s="96" t="s">
        <v>1646</v>
      </c>
    </row>
    <row r="269" spans="1:2" x14ac:dyDescent="0.25">
      <c r="A269" s="103">
        <v>13031</v>
      </c>
      <c r="B269" s="96" t="s">
        <v>1647</v>
      </c>
    </row>
    <row r="270" spans="1:2" x14ac:dyDescent="0.25">
      <c r="A270" s="103">
        <v>13032</v>
      </c>
      <c r="B270" s="96" t="s">
        <v>1648</v>
      </c>
    </row>
    <row r="271" spans="1:2" x14ac:dyDescent="0.25">
      <c r="A271" s="103">
        <v>13033</v>
      </c>
      <c r="B271" s="96" t="s">
        <v>1649</v>
      </c>
    </row>
    <row r="272" spans="1:2" x14ac:dyDescent="0.25">
      <c r="A272" s="103">
        <v>13034</v>
      </c>
      <c r="B272" s="96" t="s">
        <v>1650</v>
      </c>
    </row>
    <row r="273" spans="1:2" x14ac:dyDescent="0.25">
      <c r="A273" s="103">
        <v>13035</v>
      </c>
      <c r="B273" s="96" t="s">
        <v>1651</v>
      </c>
    </row>
    <row r="274" spans="1:2" x14ac:dyDescent="0.25">
      <c r="A274" s="103">
        <v>13036</v>
      </c>
      <c r="B274" s="96" t="s">
        <v>1652</v>
      </c>
    </row>
    <row r="275" spans="1:2" x14ac:dyDescent="0.25">
      <c r="A275" s="103">
        <v>13037</v>
      </c>
      <c r="B275" s="96" t="s">
        <v>1653</v>
      </c>
    </row>
    <row r="276" spans="1:2" x14ac:dyDescent="0.25">
      <c r="A276" s="103">
        <v>13038</v>
      </c>
      <c r="B276" s="96" t="s">
        <v>1654</v>
      </c>
    </row>
    <row r="277" spans="1:2" x14ac:dyDescent="0.25">
      <c r="A277" s="103">
        <v>13039</v>
      </c>
      <c r="B277" s="96" t="s">
        <v>1655</v>
      </c>
    </row>
    <row r="278" spans="1:2" x14ac:dyDescent="0.25">
      <c r="A278" s="103">
        <v>13040</v>
      </c>
      <c r="B278" s="96" t="s">
        <v>1656</v>
      </c>
    </row>
    <row r="279" spans="1:2" x14ac:dyDescent="0.25">
      <c r="A279" s="103">
        <v>13041</v>
      </c>
      <c r="B279" s="96" t="s">
        <v>1657</v>
      </c>
    </row>
    <row r="280" spans="1:2" x14ac:dyDescent="0.25">
      <c r="A280" s="103">
        <v>13042</v>
      </c>
      <c r="B280" s="96" t="s">
        <v>1658</v>
      </c>
    </row>
    <row r="281" spans="1:2" x14ac:dyDescent="0.25">
      <c r="A281" s="103">
        <v>13043</v>
      </c>
      <c r="B281" s="96" t="s">
        <v>1659</v>
      </c>
    </row>
    <row r="282" spans="1:2" x14ac:dyDescent="0.25">
      <c r="A282" s="103">
        <v>13044</v>
      </c>
      <c r="B282" s="96" t="s">
        <v>1660</v>
      </c>
    </row>
    <row r="283" spans="1:2" x14ac:dyDescent="0.25">
      <c r="A283" s="103">
        <v>13045</v>
      </c>
      <c r="B283" s="96" t="s">
        <v>1661</v>
      </c>
    </row>
    <row r="284" spans="1:2" x14ac:dyDescent="0.25">
      <c r="A284" s="103">
        <v>13046</v>
      </c>
      <c r="B284" s="96" t="s">
        <v>1662</v>
      </c>
    </row>
    <row r="285" spans="1:2" x14ac:dyDescent="0.25">
      <c r="A285" s="103">
        <v>13047</v>
      </c>
      <c r="B285" s="96" t="s">
        <v>1663</v>
      </c>
    </row>
    <row r="286" spans="1:2" x14ac:dyDescent="0.25">
      <c r="A286" s="103">
        <v>13048</v>
      </c>
      <c r="B286" s="96" t="s">
        <v>1664</v>
      </c>
    </row>
    <row r="287" spans="1:2" x14ac:dyDescent="0.25">
      <c r="A287" s="103">
        <v>13049</v>
      </c>
      <c r="B287" s="96" t="s">
        <v>1665</v>
      </c>
    </row>
    <row r="288" spans="1:2" x14ac:dyDescent="0.25">
      <c r="A288" s="103">
        <v>13050</v>
      </c>
      <c r="B288" s="96" t="s">
        <v>1666</v>
      </c>
    </row>
    <row r="289" spans="1:2" x14ac:dyDescent="0.25">
      <c r="A289" s="103">
        <v>13051</v>
      </c>
      <c r="B289" s="96" t="s">
        <v>1667</v>
      </c>
    </row>
    <row r="290" spans="1:2" x14ac:dyDescent="0.25">
      <c r="A290" s="103">
        <v>13052</v>
      </c>
      <c r="B290" s="96" t="s">
        <v>1668</v>
      </c>
    </row>
    <row r="291" spans="1:2" x14ac:dyDescent="0.25">
      <c r="A291" s="103">
        <v>13053</v>
      </c>
      <c r="B291" s="96" t="s">
        <v>1669</v>
      </c>
    </row>
    <row r="292" spans="1:2" x14ac:dyDescent="0.25">
      <c r="A292" s="103">
        <v>13054</v>
      </c>
      <c r="B292" s="96" t="s">
        <v>1670</v>
      </c>
    </row>
    <row r="293" spans="1:2" x14ac:dyDescent="0.25">
      <c r="A293" s="103">
        <v>13055</v>
      </c>
      <c r="B293" s="96" t="s">
        <v>1671</v>
      </c>
    </row>
    <row r="294" spans="1:2" x14ac:dyDescent="0.25">
      <c r="A294" s="103">
        <v>13056</v>
      </c>
      <c r="B294" s="96" t="s">
        <v>1672</v>
      </c>
    </row>
    <row r="295" spans="1:2" x14ac:dyDescent="0.25">
      <c r="A295" s="103">
        <v>13057</v>
      </c>
      <c r="B295" s="96" t="s">
        <v>1673</v>
      </c>
    </row>
    <row r="296" spans="1:2" x14ac:dyDescent="0.25">
      <c r="A296" s="103">
        <v>13058</v>
      </c>
      <c r="B296" s="96" t="s">
        <v>1674</v>
      </c>
    </row>
    <row r="297" spans="1:2" x14ac:dyDescent="0.25">
      <c r="A297" s="103">
        <v>13059</v>
      </c>
      <c r="B297" s="96" t="s">
        <v>1675</v>
      </c>
    </row>
    <row r="298" spans="1:2" x14ac:dyDescent="0.25">
      <c r="A298" s="103">
        <v>13060</v>
      </c>
      <c r="B298" s="96" t="s">
        <v>1676</v>
      </c>
    </row>
    <row r="299" spans="1:2" x14ac:dyDescent="0.25">
      <c r="A299" s="103">
        <v>13061</v>
      </c>
      <c r="B299" s="96" t="s">
        <v>1677</v>
      </c>
    </row>
    <row r="300" spans="1:2" x14ac:dyDescent="0.25">
      <c r="A300" s="103">
        <v>13062</v>
      </c>
      <c r="B300" s="96" t="s">
        <v>1678</v>
      </c>
    </row>
    <row r="301" spans="1:2" x14ac:dyDescent="0.25">
      <c r="A301" s="103">
        <v>13063</v>
      </c>
      <c r="B301" s="96" t="s">
        <v>1679</v>
      </c>
    </row>
    <row r="302" spans="1:2" x14ac:dyDescent="0.25">
      <c r="A302" s="103">
        <v>13064</v>
      </c>
      <c r="B302" s="96" t="s">
        <v>1680</v>
      </c>
    </row>
    <row r="303" spans="1:2" x14ac:dyDescent="0.25">
      <c r="A303" s="103">
        <v>13065</v>
      </c>
      <c r="B303" s="96" t="s">
        <v>1681</v>
      </c>
    </row>
    <row r="304" spans="1:2" x14ac:dyDescent="0.25">
      <c r="A304" s="103">
        <v>13066</v>
      </c>
      <c r="B304" s="96" t="s">
        <v>1682</v>
      </c>
    </row>
    <row r="305" spans="1:2" x14ac:dyDescent="0.25">
      <c r="A305" s="103">
        <v>13067</v>
      </c>
      <c r="B305" s="96" t="s">
        <v>1683</v>
      </c>
    </row>
    <row r="306" spans="1:2" x14ac:dyDescent="0.25">
      <c r="A306" s="103">
        <v>13068</v>
      </c>
      <c r="B306" s="96" t="s">
        <v>1684</v>
      </c>
    </row>
    <row r="307" spans="1:2" x14ac:dyDescent="0.25">
      <c r="A307" s="103">
        <v>13069</v>
      </c>
      <c r="B307" s="96" t="s">
        <v>1685</v>
      </c>
    </row>
    <row r="308" spans="1:2" x14ac:dyDescent="0.25">
      <c r="A308" s="103">
        <v>13070</v>
      </c>
      <c r="B308" s="96" t="s">
        <v>1686</v>
      </c>
    </row>
    <row r="309" spans="1:2" x14ac:dyDescent="0.25">
      <c r="A309" s="103">
        <v>13071</v>
      </c>
      <c r="B309" s="96" t="s">
        <v>1687</v>
      </c>
    </row>
    <row r="310" spans="1:2" x14ac:dyDescent="0.25">
      <c r="A310" s="103">
        <v>13072</v>
      </c>
      <c r="B310" s="96" t="s">
        <v>1688</v>
      </c>
    </row>
    <row r="311" spans="1:2" x14ac:dyDescent="0.25">
      <c r="A311" s="103">
        <v>13073</v>
      </c>
      <c r="B311" s="96" t="s">
        <v>1689</v>
      </c>
    </row>
    <row r="312" spans="1:2" x14ac:dyDescent="0.25">
      <c r="A312" s="103">
        <v>13500</v>
      </c>
      <c r="B312" s="96" t="s">
        <v>1690</v>
      </c>
    </row>
    <row r="313" spans="1:2" x14ac:dyDescent="0.25">
      <c r="A313" s="103">
        <v>13501</v>
      </c>
      <c r="B313" s="96" t="s">
        <v>1691</v>
      </c>
    </row>
    <row r="314" spans="1:2" x14ac:dyDescent="0.25">
      <c r="A314" s="103">
        <v>13502</v>
      </c>
      <c r="B314" s="96" t="s">
        <v>1692</v>
      </c>
    </row>
    <row r="315" spans="1:2" x14ac:dyDescent="0.25">
      <c r="A315" s="103">
        <v>13601</v>
      </c>
      <c r="B315" s="96" t="s">
        <v>1693</v>
      </c>
    </row>
    <row r="316" spans="1:2" x14ac:dyDescent="0.25">
      <c r="A316" s="103">
        <v>13602</v>
      </c>
      <c r="B316" s="96" t="s">
        <v>1694</v>
      </c>
    </row>
    <row r="317" spans="1:2" x14ac:dyDescent="0.25">
      <c r="A317" s="103">
        <v>13603</v>
      </c>
      <c r="B317" s="96" t="s">
        <v>1695</v>
      </c>
    </row>
    <row r="318" spans="1:2" x14ac:dyDescent="0.25">
      <c r="A318" s="103">
        <v>13604</v>
      </c>
      <c r="B318" s="96" t="s">
        <v>1696</v>
      </c>
    </row>
    <row r="319" spans="1:2" x14ac:dyDescent="0.25">
      <c r="A319" s="103">
        <v>13605</v>
      </c>
      <c r="B319" s="96" t="s">
        <v>1697</v>
      </c>
    </row>
    <row r="320" spans="1:2" x14ac:dyDescent="0.25">
      <c r="A320" s="103">
        <v>13606</v>
      </c>
      <c r="B320" s="96" t="s">
        <v>1698</v>
      </c>
    </row>
    <row r="321" spans="1:2" x14ac:dyDescent="0.25">
      <c r="A321" s="103">
        <v>13607</v>
      </c>
      <c r="B321" s="96" t="s">
        <v>1699</v>
      </c>
    </row>
    <row r="322" spans="1:2" x14ac:dyDescent="0.25">
      <c r="A322" s="103">
        <v>13608</v>
      </c>
      <c r="B322" s="96" t="s">
        <v>1700</v>
      </c>
    </row>
    <row r="323" spans="1:2" x14ac:dyDescent="0.25">
      <c r="A323" s="103">
        <v>13609</v>
      </c>
      <c r="B323" s="96" t="s">
        <v>1701</v>
      </c>
    </row>
    <row r="324" spans="1:2" x14ac:dyDescent="0.25">
      <c r="A324" s="103">
        <v>13610</v>
      </c>
      <c r="B324" s="96" t="s">
        <v>1702</v>
      </c>
    </row>
    <row r="325" spans="1:2" x14ac:dyDescent="0.25">
      <c r="A325" s="103">
        <v>13611</v>
      </c>
      <c r="B325" s="96" t="s">
        <v>1703</v>
      </c>
    </row>
    <row r="326" spans="1:2" x14ac:dyDescent="0.25">
      <c r="A326" s="103">
        <v>13612</v>
      </c>
      <c r="B326" s="96" t="s">
        <v>1704</v>
      </c>
    </row>
    <row r="327" spans="1:2" x14ac:dyDescent="0.25">
      <c r="A327" s="103">
        <v>13613</v>
      </c>
      <c r="B327" s="96" t="s">
        <v>1705</v>
      </c>
    </row>
    <row r="328" spans="1:2" x14ac:dyDescent="0.25">
      <c r="A328" s="103">
        <v>13614</v>
      </c>
      <c r="B328" s="96" t="s">
        <v>1706</v>
      </c>
    </row>
    <row r="329" spans="1:2" x14ac:dyDescent="0.25">
      <c r="A329" s="103">
        <v>13615</v>
      </c>
      <c r="B329" s="96" t="s">
        <v>1707</v>
      </c>
    </row>
    <row r="330" spans="1:2" x14ac:dyDescent="0.25">
      <c r="A330" s="103">
        <v>13616</v>
      </c>
      <c r="B330" s="96" t="s">
        <v>1708</v>
      </c>
    </row>
    <row r="331" spans="1:2" x14ac:dyDescent="0.25">
      <c r="A331" s="103">
        <v>13617</v>
      </c>
      <c r="B331" s="96" t="s">
        <v>1709</v>
      </c>
    </row>
    <row r="332" spans="1:2" x14ac:dyDescent="0.25">
      <c r="A332" s="103">
        <v>13618</v>
      </c>
      <c r="B332" s="96" t="s">
        <v>1710</v>
      </c>
    </row>
    <row r="333" spans="1:2" x14ac:dyDescent="0.25">
      <c r="A333" s="103">
        <v>13619</v>
      </c>
      <c r="B333" s="96" t="s">
        <v>1711</v>
      </c>
    </row>
    <row r="334" spans="1:2" x14ac:dyDescent="0.25">
      <c r="A334" s="103">
        <v>13620</v>
      </c>
      <c r="B334" s="96" t="s">
        <v>1712</v>
      </c>
    </row>
    <row r="335" spans="1:2" x14ac:dyDescent="0.25">
      <c r="A335" s="103">
        <v>13621</v>
      </c>
      <c r="B335" s="96" t="s">
        <v>1713</v>
      </c>
    </row>
    <row r="336" spans="1:2" x14ac:dyDescent="0.25">
      <c r="A336" s="103">
        <v>13622</v>
      </c>
      <c r="B336" s="96" t="s">
        <v>1714</v>
      </c>
    </row>
    <row r="337" spans="1:2" x14ac:dyDescent="0.25">
      <c r="A337" s="103">
        <v>13623</v>
      </c>
      <c r="B337" s="96" t="s">
        <v>1715</v>
      </c>
    </row>
    <row r="338" spans="1:2" x14ac:dyDescent="0.25">
      <c r="A338" s="103">
        <v>13624</v>
      </c>
      <c r="B338" s="96" t="s">
        <v>1716</v>
      </c>
    </row>
    <row r="339" spans="1:2" x14ac:dyDescent="0.25">
      <c r="A339" s="103">
        <v>13625</v>
      </c>
      <c r="B339" s="96" t="s">
        <v>1717</v>
      </c>
    </row>
    <row r="340" spans="1:2" x14ac:dyDescent="0.25">
      <c r="A340" s="103">
        <v>13626</v>
      </c>
      <c r="B340" s="96" t="s">
        <v>1718</v>
      </c>
    </row>
    <row r="341" spans="1:2" x14ac:dyDescent="0.25">
      <c r="A341" s="103">
        <v>13627</v>
      </c>
      <c r="B341" s="96" t="s">
        <v>1719</v>
      </c>
    </row>
    <row r="342" spans="1:2" x14ac:dyDescent="0.25">
      <c r="A342" s="103">
        <v>13628</v>
      </c>
      <c r="B342" s="96" t="s">
        <v>1720</v>
      </c>
    </row>
    <row r="343" spans="1:2" x14ac:dyDescent="0.25">
      <c r="A343" s="103">
        <v>13629</v>
      </c>
      <c r="B343" s="96" t="s">
        <v>1721</v>
      </c>
    </row>
    <row r="344" spans="1:2" x14ac:dyDescent="0.25">
      <c r="A344" s="103">
        <v>13630</v>
      </c>
      <c r="B344" s="96" t="s">
        <v>1722</v>
      </c>
    </row>
    <row r="345" spans="1:2" x14ac:dyDescent="0.25">
      <c r="A345" s="103">
        <v>13631</v>
      </c>
      <c r="B345" s="96" t="s">
        <v>1723</v>
      </c>
    </row>
    <row r="346" spans="1:2" x14ac:dyDescent="0.25">
      <c r="A346" s="103">
        <v>13632</v>
      </c>
      <c r="B346" s="96" t="s">
        <v>1724</v>
      </c>
    </row>
    <row r="347" spans="1:2" x14ac:dyDescent="0.25">
      <c r="A347" s="103">
        <v>13633</v>
      </c>
      <c r="B347" s="96" t="s">
        <v>1725</v>
      </c>
    </row>
    <row r="348" spans="1:2" x14ac:dyDescent="0.25">
      <c r="A348" s="103">
        <v>13634</v>
      </c>
      <c r="B348" s="96" t="s">
        <v>1726</v>
      </c>
    </row>
    <row r="349" spans="1:2" x14ac:dyDescent="0.25">
      <c r="A349" s="103">
        <v>13635</v>
      </c>
      <c r="B349" s="96" t="s">
        <v>1727</v>
      </c>
    </row>
    <row r="350" spans="1:2" x14ac:dyDescent="0.25">
      <c r="A350" s="103">
        <v>13636</v>
      </c>
      <c r="B350" s="96" t="s">
        <v>1728</v>
      </c>
    </row>
    <row r="351" spans="1:2" x14ac:dyDescent="0.25">
      <c r="A351" s="103">
        <v>13637</v>
      </c>
      <c r="B351" s="96" t="s">
        <v>1729</v>
      </c>
    </row>
    <row r="352" spans="1:2" x14ac:dyDescent="0.25">
      <c r="A352" s="103">
        <v>13638</v>
      </c>
      <c r="B352" s="96" t="s">
        <v>1730</v>
      </c>
    </row>
    <row r="353" spans="1:2" x14ac:dyDescent="0.25">
      <c r="A353" s="103">
        <v>13639</v>
      </c>
      <c r="B353" s="96" t="s">
        <v>1731</v>
      </c>
    </row>
    <row r="354" spans="1:2" x14ac:dyDescent="0.25">
      <c r="A354" s="103">
        <v>13640</v>
      </c>
      <c r="B354" s="96" t="s">
        <v>1732</v>
      </c>
    </row>
    <row r="355" spans="1:2" x14ac:dyDescent="0.25">
      <c r="A355" s="103">
        <v>13641</v>
      </c>
      <c r="B355" s="96" t="s">
        <v>1733</v>
      </c>
    </row>
    <row r="356" spans="1:2" x14ac:dyDescent="0.25">
      <c r="A356" s="103">
        <v>13642</v>
      </c>
      <c r="B356" s="96" t="s">
        <v>1734</v>
      </c>
    </row>
    <row r="357" spans="1:2" x14ac:dyDescent="0.25">
      <c r="A357" s="103">
        <v>13643</v>
      </c>
      <c r="B357" s="96" t="s">
        <v>1735</v>
      </c>
    </row>
    <row r="358" spans="1:2" x14ac:dyDescent="0.25">
      <c r="A358" s="103">
        <v>13644</v>
      </c>
      <c r="B358" s="96" t="s">
        <v>1736</v>
      </c>
    </row>
    <row r="359" spans="1:2" x14ac:dyDescent="0.25">
      <c r="A359" s="103">
        <v>13645</v>
      </c>
      <c r="B359" s="96" t="s">
        <v>1737</v>
      </c>
    </row>
    <row r="360" spans="1:2" x14ac:dyDescent="0.25">
      <c r="A360" s="103">
        <v>13646</v>
      </c>
      <c r="B360" s="96" t="s">
        <v>1738</v>
      </c>
    </row>
    <row r="361" spans="1:2" x14ac:dyDescent="0.25">
      <c r="A361" s="103">
        <v>13647</v>
      </c>
      <c r="B361" s="96" t="s">
        <v>1739</v>
      </c>
    </row>
    <row r="362" spans="1:2" x14ac:dyDescent="0.25">
      <c r="A362" s="103">
        <v>13648</v>
      </c>
      <c r="B362" s="96" t="s">
        <v>1740</v>
      </c>
    </row>
    <row r="363" spans="1:2" x14ac:dyDescent="0.25">
      <c r="A363" s="103">
        <v>13649</v>
      </c>
      <c r="B363" s="96" t="s">
        <v>1741</v>
      </c>
    </row>
    <row r="364" spans="1:2" x14ac:dyDescent="0.25">
      <c r="A364" s="103">
        <v>13650</v>
      </c>
      <c r="B364" s="96" t="s">
        <v>1742</v>
      </c>
    </row>
    <row r="365" spans="1:2" x14ac:dyDescent="0.25">
      <c r="A365" s="103">
        <v>13651</v>
      </c>
      <c r="B365" s="96" t="s">
        <v>1743</v>
      </c>
    </row>
    <row r="366" spans="1:2" x14ac:dyDescent="0.25">
      <c r="A366" s="103">
        <v>13652</v>
      </c>
      <c r="B366" s="96" t="s">
        <v>1744</v>
      </c>
    </row>
    <row r="367" spans="1:2" x14ac:dyDescent="0.25">
      <c r="A367" s="103">
        <v>13653</v>
      </c>
      <c r="B367" s="96" t="s">
        <v>1745</v>
      </c>
    </row>
    <row r="368" spans="1:2" x14ac:dyDescent="0.25">
      <c r="A368" s="103">
        <v>13654</v>
      </c>
      <c r="B368" s="96" t="s">
        <v>1746</v>
      </c>
    </row>
    <row r="369" spans="1:2" x14ac:dyDescent="0.25">
      <c r="A369" s="103">
        <v>13655</v>
      </c>
      <c r="B369" s="96" t="s">
        <v>1747</v>
      </c>
    </row>
    <row r="370" spans="1:2" x14ac:dyDescent="0.25">
      <c r="A370" s="103">
        <v>13656</v>
      </c>
      <c r="B370" s="96" t="s">
        <v>1748</v>
      </c>
    </row>
    <row r="371" spans="1:2" x14ac:dyDescent="0.25">
      <c r="A371" s="103">
        <v>13657</v>
      </c>
      <c r="B371" s="96" t="s">
        <v>1749</v>
      </c>
    </row>
    <row r="372" spans="1:2" x14ac:dyDescent="0.25">
      <c r="A372" s="103">
        <v>13658</v>
      </c>
      <c r="B372" s="96" t="s">
        <v>1750</v>
      </c>
    </row>
    <row r="373" spans="1:2" x14ac:dyDescent="0.25">
      <c r="A373" s="103">
        <v>13659</v>
      </c>
      <c r="B373" s="96" t="s">
        <v>1751</v>
      </c>
    </row>
    <row r="374" spans="1:2" x14ac:dyDescent="0.25">
      <c r="A374" s="103">
        <v>13660</v>
      </c>
      <c r="B374" s="96" t="s">
        <v>1752</v>
      </c>
    </row>
    <row r="375" spans="1:2" x14ac:dyDescent="0.25">
      <c r="A375" s="103">
        <v>13661</v>
      </c>
      <c r="B375" s="96" t="s">
        <v>1753</v>
      </c>
    </row>
    <row r="376" spans="1:2" x14ac:dyDescent="0.25">
      <c r="A376" s="103">
        <v>13662</v>
      </c>
      <c r="B376" s="96" t="s">
        <v>1754</v>
      </c>
    </row>
    <row r="377" spans="1:2" x14ac:dyDescent="0.25">
      <c r="A377" s="103">
        <v>13663</v>
      </c>
      <c r="B377" s="96" t="s">
        <v>1755</v>
      </c>
    </row>
    <row r="378" spans="1:2" x14ac:dyDescent="0.25">
      <c r="A378" s="103">
        <v>13664</v>
      </c>
      <c r="B378" s="96" t="s">
        <v>1756</v>
      </c>
    </row>
    <row r="379" spans="1:2" x14ac:dyDescent="0.25">
      <c r="A379" s="103">
        <v>13665</v>
      </c>
      <c r="B379" s="96" t="s">
        <v>1757</v>
      </c>
    </row>
    <row r="380" spans="1:2" x14ac:dyDescent="0.25">
      <c r="A380" s="103">
        <v>13666</v>
      </c>
      <c r="B380" s="96" t="s">
        <v>1758</v>
      </c>
    </row>
    <row r="381" spans="1:2" x14ac:dyDescent="0.25">
      <c r="A381" s="103">
        <v>13667</v>
      </c>
      <c r="B381" s="96" t="s">
        <v>1759</v>
      </c>
    </row>
    <row r="382" spans="1:2" x14ac:dyDescent="0.25">
      <c r="A382" s="103">
        <v>13668</v>
      </c>
      <c r="B382" s="96" t="s">
        <v>1760</v>
      </c>
    </row>
    <row r="383" spans="1:2" x14ac:dyDescent="0.25">
      <c r="A383" s="103">
        <v>13669</v>
      </c>
      <c r="B383" s="96" t="s">
        <v>1761</v>
      </c>
    </row>
    <row r="384" spans="1:2" x14ac:dyDescent="0.25">
      <c r="A384" s="103">
        <v>13670</v>
      </c>
      <c r="B384" s="96" t="s">
        <v>1762</v>
      </c>
    </row>
    <row r="385" spans="1:2" x14ac:dyDescent="0.25">
      <c r="A385" s="103">
        <v>13671</v>
      </c>
      <c r="B385" s="96" t="s">
        <v>1763</v>
      </c>
    </row>
    <row r="386" spans="1:2" x14ac:dyDescent="0.25">
      <c r="A386" s="103">
        <v>13672</v>
      </c>
      <c r="B386" s="96" t="s">
        <v>1764</v>
      </c>
    </row>
    <row r="387" spans="1:2" x14ac:dyDescent="0.25">
      <c r="A387" s="103">
        <v>13673</v>
      </c>
      <c r="B387" s="96" t="s">
        <v>1765</v>
      </c>
    </row>
    <row r="388" spans="1:2" x14ac:dyDescent="0.25">
      <c r="A388" s="103">
        <v>13674</v>
      </c>
      <c r="B388" s="96" t="s">
        <v>1171</v>
      </c>
    </row>
    <row r="389" spans="1:2" x14ac:dyDescent="0.25">
      <c r="A389" s="103">
        <v>13675</v>
      </c>
      <c r="B389" s="96" t="s">
        <v>1766</v>
      </c>
    </row>
    <row r="390" spans="1:2" x14ac:dyDescent="0.25">
      <c r="A390" s="103">
        <v>13676</v>
      </c>
      <c r="B390" s="96" t="s">
        <v>1767</v>
      </c>
    </row>
    <row r="391" spans="1:2" x14ac:dyDescent="0.25">
      <c r="A391" s="103">
        <v>13677</v>
      </c>
      <c r="B391" s="96" t="s">
        <v>1768</v>
      </c>
    </row>
    <row r="392" spans="1:2" x14ac:dyDescent="0.25">
      <c r="A392" s="103">
        <v>13678</v>
      </c>
      <c r="B392" s="96" t="s">
        <v>1769</v>
      </c>
    </row>
    <row r="393" spans="1:2" x14ac:dyDescent="0.25">
      <c r="A393" s="103">
        <v>13679</v>
      </c>
      <c r="B393" s="96" t="s">
        <v>1770</v>
      </c>
    </row>
    <row r="394" spans="1:2" x14ac:dyDescent="0.25">
      <c r="A394" s="103">
        <v>13680</v>
      </c>
      <c r="B394" s="96" t="s">
        <v>1771</v>
      </c>
    </row>
    <row r="395" spans="1:2" x14ac:dyDescent="0.25">
      <c r="A395" s="103">
        <v>13681</v>
      </c>
      <c r="B395" s="96" t="s">
        <v>1772</v>
      </c>
    </row>
    <row r="396" spans="1:2" x14ac:dyDescent="0.25">
      <c r="A396" s="103">
        <v>13682</v>
      </c>
      <c r="B396" s="96" t="s">
        <v>1773</v>
      </c>
    </row>
    <row r="397" spans="1:2" x14ac:dyDescent="0.25">
      <c r="A397" s="103">
        <v>13683</v>
      </c>
      <c r="B397" s="96" t="s">
        <v>1774</v>
      </c>
    </row>
    <row r="398" spans="1:2" x14ac:dyDescent="0.25">
      <c r="A398" s="103">
        <v>13684</v>
      </c>
      <c r="B398" s="96" t="s">
        <v>1775</v>
      </c>
    </row>
    <row r="399" spans="1:2" x14ac:dyDescent="0.25">
      <c r="A399" s="103">
        <v>13685</v>
      </c>
      <c r="B399" s="96" t="s">
        <v>1776</v>
      </c>
    </row>
    <row r="400" spans="1:2" x14ac:dyDescent="0.25">
      <c r="A400" s="103">
        <v>13686</v>
      </c>
      <c r="B400" s="96" t="s">
        <v>1777</v>
      </c>
    </row>
    <row r="401" spans="1:2" x14ac:dyDescent="0.25">
      <c r="A401" s="103">
        <v>13687</v>
      </c>
      <c r="B401" s="96" t="s">
        <v>1778</v>
      </c>
    </row>
    <row r="402" spans="1:2" x14ac:dyDescent="0.25">
      <c r="A402" s="103">
        <v>13688</v>
      </c>
      <c r="B402" s="96" t="s">
        <v>1779</v>
      </c>
    </row>
    <row r="403" spans="1:2" x14ac:dyDescent="0.25">
      <c r="A403" s="103">
        <v>13689</v>
      </c>
      <c r="B403" s="96" t="s">
        <v>1780</v>
      </c>
    </row>
    <row r="404" spans="1:2" x14ac:dyDescent="0.25">
      <c r="A404" s="103">
        <v>13690</v>
      </c>
      <c r="B404" s="96" t="s">
        <v>1781</v>
      </c>
    </row>
    <row r="405" spans="1:2" x14ac:dyDescent="0.25">
      <c r="A405" s="103">
        <v>14000</v>
      </c>
      <c r="B405" s="96" t="s">
        <v>1782</v>
      </c>
    </row>
    <row r="406" spans="1:2" x14ac:dyDescent="0.25">
      <c r="A406" s="103">
        <v>14001</v>
      </c>
      <c r="B406" s="96" t="s">
        <v>1783</v>
      </c>
    </row>
    <row r="407" spans="1:2" x14ac:dyDescent="0.25">
      <c r="A407" s="103">
        <v>14002</v>
      </c>
      <c r="B407" s="96" t="s">
        <v>1784</v>
      </c>
    </row>
    <row r="408" spans="1:2" x14ac:dyDescent="0.25">
      <c r="A408" s="103">
        <v>14003</v>
      </c>
      <c r="B408" s="96" t="s">
        <v>1785</v>
      </c>
    </row>
    <row r="409" spans="1:2" x14ac:dyDescent="0.25">
      <c r="A409" s="103">
        <v>14004</v>
      </c>
      <c r="B409" s="96" t="s">
        <v>1786</v>
      </c>
    </row>
    <row r="410" spans="1:2" x14ac:dyDescent="0.25">
      <c r="A410" s="103">
        <v>14005</v>
      </c>
      <c r="B410" s="96" t="s">
        <v>1787</v>
      </c>
    </row>
    <row r="411" spans="1:2" x14ac:dyDescent="0.25">
      <c r="A411" s="103">
        <v>14006</v>
      </c>
      <c r="B411" s="96" t="s">
        <v>1788</v>
      </c>
    </row>
    <row r="412" spans="1:2" x14ac:dyDescent="0.25">
      <c r="A412" s="103">
        <v>14007</v>
      </c>
      <c r="B412" s="96" t="s">
        <v>1789</v>
      </c>
    </row>
    <row r="413" spans="1:2" x14ac:dyDescent="0.25">
      <c r="A413" s="103">
        <v>14008</v>
      </c>
      <c r="B413" s="96" t="s">
        <v>1790</v>
      </c>
    </row>
    <row r="414" spans="1:2" x14ac:dyDescent="0.25">
      <c r="A414" s="103">
        <v>14009</v>
      </c>
      <c r="B414" s="96" t="s">
        <v>1791</v>
      </c>
    </row>
    <row r="415" spans="1:2" x14ac:dyDescent="0.25">
      <c r="A415" s="103">
        <v>14010</v>
      </c>
      <c r="B415" s="96" t="s">
        <v>1792</v>
      </c>
    </row>
    <row r="416" spans="1:2" x14ac:dyDescent="0.25">
      <c r="A416" s="103">
        <v>14300</v>
      </c>
      <c r="B416" s="96" t="s">
        <v>1793</v>
      </c>
    </row>
    <row r="417" spans="1:2" x14ac:dyDescent="0.25">
      <c r="A417" s="103">
        <v>14301</v>
      </c>
      <c r="B417" s="96" t="s">
        <v>1794</v>
      </c>
    </row>
    <row r="418" spans="1:2" x14ac:dyDescent="0.25">
      <c r="A418" s="103">
        <v>14302</v>
      </c>
      <c r="B418" s="96" t="s">
        <v>1795</v>
      </c>
    </row>
    <row r="419" spans="1:2" x14ac:dyDescent="0.25">
      <c r="A419" s="103">
        <v>14303</v>
      </c>
      <c r="B419" s="96" t="s">
        <v>1170</v>
      </c>
    </row>
    <row r="420" spans="1:2" x14ac:dyDescent="0.25">
      <c r="A420" s="103">
        <v>14304</v>
      </c>
      <c r="B420" s="96" t="s">
        <v>1796</v>
      </c>
    </row>
    <row r="421" spans="1:2" x14ac:dyDescent="0.25">
      <c r="A421" s="103">
        <v>14305</v>
      </c>
      <c r="B421" s="96" t="s">
        <v>1797</v>
      </c>
    </row>
    <row r="422" spans="1:2" x14ac:dyDescent="0.25">
      <c r="A422" s="103">
        <v>14306</v>
      </c>
      <c r="B422" s="96" t="s">
        <v>1798</v>
      </c>
    </row>
    <row r="423" spans="1:2" x14ac:dyDescent="0.25">
      <c r="A423" s="103">
        <v>14307</v>
      </c>
      <c r="B423" s="96" t="s">
        <v>1799</v>
      </c>
    </row>
    <row r="424" spans="1:2" x14ac:dyDescent="0.25">
      <c r="A424" s="103">
        <v>14308</v>
      </c>
      <c r="B424" s="96" t="s">
        <v>1800</v>
      </c>
    </row>
    <row r="425" spans="1:2" x14ac:dyDescent="0.25">
      <c r="A425" s="103">
        <v>14309</v>
      </c>
      <c r="B425" s="96" t="s">
        <v>1801</v>
      </c>
    </row>
    <row r="426" spans="1:2" x14ac:dyDescent="0.25">
      <c r="A426" s="103">
        <v>14310</v>
      </c>
      <c r="B426" s="96" t="s">
        <v>1802</v>
      </c>
    </row>
    <row r="427" spans="1:2" x14ac:dyDescent="0.25">
      <c r="A427" s="103">
        <v>14311</v>
      </c>
      <c r="B427" s="96" t="s">
        <v>1523</v>
      </c>
    </row>
    <row r="428" spans="1:2" x14ac:dyDescent="0.25">
      <c r="A428" s="103">
        <v>14312</v>
      </c>
      <c r="B428" s="96" t="s">
        <v>1803</v>
      </c>
    </row>
    <row r="429" spans="1:2" x14ac:dyDescent="0.25">
      <c r="A429" s="103">
        <v>14313</v>
      </c>
      <c r="B429" s="96" t="s">
        <v>1804</v>
      </c>
    </row>
    <row r="430" spans="1:2" x14ac:dyDescent="0.25">
      <c r="A430" s="103">
        <v>14314</v>
      </c>
      <c r="B430" s="96" t="s">
        <v>1805</v>
      </c>
    </row>
    <row r="431" spans="1:2" x14ac:dyDescent="0.25">
      <c r="A431" s="103">
        <v>14315</v>
      </c>
      <c r="B431" s="96" t="s">
        <v>1255</v>
      </c>
    </row>
    <row r="432" spans="1:2" x14ac:dyDescent="0.25">
      <c r="A432" s="103">
        <v>14316</v>
      </c>
      <c r="B432" s="96" t="s">
        <v>1175</v>
      </c>
    </row>
    <row r="433" spans="1:2" x14ac:dyDescent="0.25">
      <c r="A433" s="103">
        <v>14317</v>
      </c>
      <c r="B433" s="96" t="s">
        <v>1182</v>
      </c>
    </row>
    <row r="434" spans="1:2" x14ac:dyDescent="0.25">
      <c r="A434" s="103">
        <v>14318</v>
      </c>
      <c r="B434" s="96" t="s">
        <v>1183</v>
      </c>
    </row>
    <row r="435" spans="1:2" x14ac:dyDescent="0.25">
      <c r="A435" s="103">
        <v>14319</v>
      </c>
      <c r="B435" s="96" t="s">
        <v>1407</v>
      </c>
    </row>
    <row r="436" spans="1:2" x14ac:dyDescent="0.25">
      <c r="A436" s="103">
        <v>14320</v>
      </c>
      <c r="B436" s="96" t="s">
        <v>1806</v>
      </c>
    </row>
    <row r="437" spans="1:2" x14ac:dyDescent="0.25">
      <c r="A437" s="103">
        <v>14321</v>
      </c>
      <c r="B437" s="96" t="s">
        <v>1388</v>
      </c>
    </row>
    <row r="438" spans="1:2" x14ac:dyDescent="0.25">
      <c r="A438" s="103">
        <v>14322</v>
      </c>
      <c r="B438" s="96" t="s">
        <v>1807</v>
      </c>
    </row>
    <row r="439" spans="1:2" x14ac:dyDescent="0.25">
      <c r="A439" s="103">
        <v>14323</v>
      </c>
      <c r="B439" s="96" t="s">
        <v>1808</v>
      </c>
    </row>
    <row r="440" spans="1:2" x14ac:dyDescent="0.25">
      <c r="A440" s="103">
        <v>14900</v>
      </c>
      <c r="B440" s="96" t="s">
        <v>1809</v>
      </c>
    </row>
    <row r="441" spans="1:2" x14ac:dyDescent="0.25">
      <c r="A441" s="103">
        <v>15001</v>
      </c>
      <c r="B441" s="96" t="s">
        <v>1810</v>
      </c>
    </row>
    <row r="442" spans="1:2" x14ac:dyDescent="0.25">
      <c r="A442" s="103">
        <v>15002</v>
      </c>
      <c r="B442" s="96" t="s">
        <v>1811</v>
      </c>
    </row>
    <row r="443" spans="1:2" x14ac:dyDescent="0.25">
      <c r="A443" s="103">
        <v>15003</v>
      </c>
      <c r="B443" s="96" t="s">
        <v>1812</v>
      </c>
    </row>
    <row r="444" spans="1:2" x14ac:dyDescent="0.25">
      <c r="A444" s="103">
        <v>15004</v>
      </c>
      <c r="B444" s="96" t="s">
        <v>1813</v>
      </c>
    </row>
    <row r="445" spans="1:2" x14ac:dyDescent="0.25">
      <c r="A445" s="103">
        <v>15005</v>
      </c>
      <c r="B445" s="96" t="s">
        <v>1814</v>
      </c>
    </row>
    <row r="446" spans="1:2" x14ac:dyDescent="0.25">
      <c r="A446" s="103">
        <v>15006</v>
      </c>
      <c r="B446" s="96" t="s">
        <v>1815</v>
      </c>
    </row>
    <row r="447" spans="1:2" x14ac:dyDescent="0.25">
      <c r="A447" s="103">
        <v>15007</v>
      </c>
      <c r="B447" s="96" t="s">
        <v>1816</v>
      </c>
    </row>
    <row r="448" spans="1:2" x14ac:dyDescent="0.25">
      <c r="A448" s="103">
        <v>15008</v>
      </c>
      <c r="B448" s="96" t="s">
        <v>1817</v>
      </c>
    </row>
    <row r="449" spans="1:2" x14ac:dyDescent="0.25">
      <c r="A449" s="103">
        <v>15009</v>
      </c>
      <c r="B449" s="96" t="s">
        <v>1818</v>
      </c>
    </row>
    <row r="450" spans="1:2" x14ac:dyDescent="0.25">
      <c r="A450" s="103">
        <v>15010</v>
      </c>
      <c r="B450" s="96" t="s">
        <v>1819</v>
      </c>
    </row>
    <row r="451" spans="1:2" x14ac:dyDescent="0.25">
      <c r="A451" s="103">
        <v>15011</v>
      </c>
      <c r="B451" s="96" t="s">
        <v>1820</v>
      </c>
    </row>
    <row r="452" spans="1:2" x14ac:dyDescent="0.25">
      <c r="A452" s="103">
        <v>15012</v>
      </c>
      <c r="B452" s="96" t="s">
        <v>1821</v>
      </c>
    </row>
    <row r="453" spans="1:2" x14ac:dyDescent="0.25">
      <c r="A453" s="103">
        <v>15013</v>
      </c>
      <c r="B453" s="96" t="s">
        <v>1822</v>
      </c>
    </row>
    <row r="454" spans="1:2" x14ac:dyDescent="0.25">
      <c r="A454" s="103">
        <v>15014</v>
      </c>
      <c r="B454" s="96" t="s">
        <v>1823</v>
      </c>
    </row>
    <row r="455" spans="1:2" x14ac:dyDescent="0.25">
      <c r="A455" s="103">
        <v>15015</v>
      </c>
      <c r="B455" s="96" t="s">
        <v>1824</v>
      </c>
    </row>
    <row r="456" spans="1:2" x14ac:dyDescent="0.25">
      <c r="A456" s="103">
        <v>15016</v>
      </c>
      <c r="B456" s="96" t="s">
        <v>1825</v>
      </c>
    </row>
    <row r="457" spans="1:2" x14ac:dyDescent="0.25">
      <c r="A457" s="103">
        <v>15017</v>
      </c>
      <c r="B457" s="96" t="s">
        <v>1826</v>
      </c>
    </row>
    <row r="458" spans="1:2" x14ac:dyDescent="0.25">
      <c r="A458" s="103">
        <v>15018</v>
      </c>
      <c r="B458" s="96" t="s">
        <v>1827</v>
      </c>
    </row>
    <row r="459" spans="1:2" x14ac:dyDescent="0.25">
      <c r="A459" s="103">
        <v>15019</v>
      </c>
      <c r="B459" s="96" t="s">
        <v>1828</v>
      </c>
    </row>
    <row r="460" spans="1:2" x14ac:dyDescent="0.25">
      <c r="A460" s="103">
        <v>15200</v>
      </c>
      <c r="B460" s="96" t="s">
        <v>1829</v>
      </c>
    </row>
    <row r="461" spans="1:2" x14ac:dyDescent="0.25">
      <c r="A461" s="103">
        <v>15201</v>
      </c>
      <c r="B461" s="96" t="s">
        <v>1830</v>
      </c>
    </row>
    <row r="462" spans="1:2" x14ac:dyDescent="0.25">
      <c r="A462" s="103">
        <v>15202</v>
      </c>
      <c r="B462" s="96" t="s">
        <v>1831</v>
      </c>
    </row>
    <row r="463" spans="1:2" x14ac:dyDescent="0.25">
      <c r="A463" s="103">
        <v>15203</v>
      </c>
      <c r="B463" s="96" t="s">
        <v>1832</v>
      </c>
    </row>
    <row r="464" spans="1:2" x14ac:dyDescent="0.25">
      <c r="A464" s="103">
        <v>15204</v>
      </c>
      <c r="B464" s="96" t="s">
        <v>1833</v>
      </c>
    </row>
    <row r="465" spans="1:2" x14ac:dyDescent="0.25">
      <c r="A465" s="103">
        <v>15205</v>
      </c>
      <c r="B465" s="96" t="s">
        <v>1834</v>
      </c>
    </row>
    <row r="466" spans="1:2" x14ac:dyDescent="0.25">
      <c r="A466" s="103">
        <v>15206</v>
      </c>
      <c r="B466" s="96" t="s">
        <v>1835</v>
      </c>
    </row>
    <row r="467" spans="1:2" x14ac:dyDescent="0.25">
      <c r="A467" s="103">
        <v>15207</v>
      </c>
      <c r="B467" s="96" t="s">
        <v>1836</v>
      </c>
    </row>
    <row r="468" spans="1:2" x14ac:dyDescent="0.25">
      <c r="A468" s="103">
        <v>15208</v>
      </c>
      <c r="B468" s="96" t="s">
        <v>1837</v>
      </c>
    </row>
    <row r="469" spans="1:2" x14ac:dyDescent="0.25">
      <c r="A469" s="103">
        <v>15209</v>
      </c>
      <c r="B469" s="96" t="s">
        <v>1838</v>
      </c>
    </row>
    <row r="470" spans="1:2" x14ac:dyDescent="0.25">
      <c r="A470" s="103">
        <v>15210</v>
      </c>
      <c r="B470" s="96" t="s">
        <v>1839</v>
      </c>
    </row>
    <row r="471" spans="1:2" x14ac:dyDescent="0.25">
      <c r="A471" s="103">
        <v>15211</v>
      </c>
      <c r="B471" s="96" t="s">
        <v>1840</v>
      </c>
    </row>
    <row r="472" spans="1:2" x14ac:dyDescent="0.25">
      <c r="A472" s="103">
        <v>15212</v>
      </c>
      <c r="B472" s="96" t="s">
        <v>1841</v>
      </c>
    </row>
    <row r="473" spans="1:2" x14ac:dyDescent="0.25">
      <c r="A473" s="103">
        <v>15213</v>
      </c>
      <c r="B473" s="96" t="s">
        <v>1842</v>
      </c>
    </row>
    <row r="474" spans="1:2" x14ac:dyDescent="0.25">
      <c r="A474" s="103">
        <v>15214</v>
      </c>
      <c r="B474" s="96" t="s">
        <v>1843</v>
      </c>
    </row>
    <row r="475" spans="1:2" x14ac:dyDescent="0.25">
      <c r="A475" s="103">
        <v>15215</v>
      </c>
      <c r="B475" s="96" t="s">
        <v>1844</v>
      </c>
    </row>
    <row r="476" spans="1:2" x14ac:dyDescent="0.25">
      <c r="A476" s="103">
        <v>15216</v>
      </c>
      <c r="B476" s="96" t="s">
        <v>1845</v>
      </c>
    </row>
    <row r="477" spans="1:2" x14ac:dyDescent="0.25">
      <c r="A477" s="103">
        <v>15217</v>
      </c>
      <c r="B477" s="96" t="s">
        <v>1846</v>
      </c>
    </row>
    <row r="478" spans="1:2" x14ac:dyDescent="0.25">
      <c r="A478" s="103">
        <v>15218</v>
      </c>
      <c r="B478" s="96" t="s">
        <v>1847</v>
      </c>
    </row>
    <row r="479" spans="1:2" x14ac:dyDescent="0.25">
      <c r="A479" s="103">
        <v>15219</v>
      </c>
      <c r="B479" s="96" t="s">
        <v>1848</v>
      </c>
    </row>
    <row r="480" spans="1:2" x14ac:dyDescent="0.25">
      <c r="A480" s="103">
        <v>15220</v>
      </c>
      <c r="B480" s="96" t="s">
        <v>1849</v>
      </c>
    </row>
    <row r="481" spans="1:2" x14ac:dyDescent="0.25">
      <c r="A481" s="103">
        <v>15221</v>
      </c>
      <c r="B481" s="96" t="s">
        <v>1850</v>
      </c>
    </row>
    <row r="482" spans="1:2" x14ac:dyDescent="0.25">
      <c r="A482" s="103">
        <v>15222</v>
      </c>
      <c r="B482" s="96" t="s">
        <v>1851</v>
      </c>
    </row>
    <row r="483" spans="1:2" x14ac:dyDescent="0.25">
      <c r="A483" s="103">
        <v>15223</v>
      </c>
      <c r="B483" s="96" t="s">
        <v>1852</v>
      </c>
    </row>
    <row r="484" spans="1:2" x14ac:dyDescent="0.25">
      <c r="A484" s="103">
        <v>15224</v>
      </c>
      <c r="B484" s="96" t="s">
        <v>1853</v>
      </c>
    </row>
    <row r="485" spans="1:2" x14ac:dyDescent="0.25">
      <c r="A485" s="103">
        <v>15225</v>
      </c>
      <c r="B485" s="96" t="s">
        <v>1854</v>
      </c>
    </row>
    <row r="486" spans="1:2" x14ac:dyDescent="0.25">
      <c r="A486" s="103">
        <v>15226</v>
      </c>
      <c r="B486" s="96" t="s">
        <v>1855</v>
      </c>
    </row>
    <row r="487" spans="1:2" x14ac:dyDescent="0.25">
      <c r="A487" s="103">
        <v>15227</v>
      </c>
      <c r="B487" s="96" t="s">
        <v>1856</v>
      </c>
    </row>
    <row r="488" spans="1:2" x14ac:dyDescent="0.25">
      <c r="A488" s="103">
        <v>15228</v>
      </c>
      <c r="B488" s="96" t="s">
        <v>1857</v>
      </c>
    </row>
    <row r="489" spans="1:2" x14ac:dyDescent="0.25">
      <c r="A489" s="103">
        <v>15229</v>
      </c>
      <c r="B489" s="96" t="s">
        <v>1858</v>
      </c>
    </row>
    <row r="490" spans="1:2" x14ac:dyDescent="0.25">
      <c r="A490" s="103">
        <v>15230</v>
      </c>
      <c r="B490" s="96" t="s">
        <v>1859</v>
      </c>
    </row>
    <row r="491" spans="1:2" x14ac:dyDescent="0.25">
      <c r="A491" s="103">
        <v>15231</v>
      </c>
      <c r="B491" s="96" t="s">
        <v>1860</v>
      </c>
    </row>
    <row r="492" spans="1:2" x14ac:dyDescent="0.25">
      <c r="A492" s="103">
        <v>15232</v>
      </c>
      <c r="B492" s="96" t="s">
        <v>1861</v>
      </c>
    </row>
    <row r="493" spans="1:2" x14ac:dyDescent="0.25">
      <c r="A493" s="103">
        <v>15233</v>
      </c>
      <c r="B493" s="96" t="s">
        <v>1862</v>
      </c>
    </row>
    <row r="494" spans="1:2" x14ac:dyDescent="0.25">
      <c r="A494" s="103">
        <v>15234</v>
      </c>
      <c r="B494" s="96" t="s">
        <v>1863</v>
      </c>
    </row>
    <row r="495" spans="1:2" x14ac:dyDescent="0.25">
      <c r="A495" s="103">
        <v>15235</v>
      </c>
      <c r="B495" s="96" t="s">
        <v>1864</v>
      </c>
    </row>
    <row r="496" spans="1:2" x14ac:dyDescent="0.25">
      <c r="A496" s="103">
        <v>15236</v>
      </c>
      <c r="B496" s="96" t="s">
        <v>1865</v>
      </c>
    </row>
    <row r="497" spans="1:2" x14ac:dyDescent="0.25">
      <c r="A497" s="103">
        <v>15237</v>
      </c>
      <c r="B497" s="96" t="s">
        <v>1866</v>
      </c>
    </row>
    <row r="498" spans="1:2" x14ac:dyDescent="0.25">
      <c r="A498" s="103">
        <v>15238</v>
      </c>
      <c r="B498" s="96" t="s">
        <v>1867</v>
      </c>
    </row>
    <row r="499" spans="1:2" x14ac:dyDescent="0.25">
      <c r="A499" s="103">
        <v>15239</v>
      </c>
      <c r="B499" s="96" t="s">
        <v>1868</v>
      </c>
    </row>
    <row r="500" spans="1:2" x14ac:dyDescent="0.25">
      <c r="A500" s="103">
        <v>15240</v>
      </c>
      <c r="B500" s="96" t="s">
        <v>1869</v>
      </c>
    </row>
    <row r="501" spans="1:2" x14ac:dyDescent="0.25">
      <c r="A501" s="103">
        <v>15241</v>
      </c>
      <c r="B501" s="96" t="s">
        <v>1870</v>
      </c>
    </row>
    <row r="502" spans="1:2" x14ac:dyDescent="0.25">
      <c r="A502" s="103">
        <v>15242</v>
      </c>
      <c r="B502" s="96" t="s">
        <v>1871</v>
      </c>
    </row>
    <row r="503" spans="1:2" x14ac:dyDescent="0.25">
      <c r="A503" s="103">
        <v>15243</v>
      </c>
      <c r="B503" s="96" t="s">
        <v>1872</v>
      </c>
    </row>
    <row r="504" spans="1:2" x14ac:dyDescent="0.25">
      <c r="A504" s="103">
        <v>15244</v>
      </c>
      <c r="B504" s="96" t="s">
        <v>1873</v>
      </c>
    </row>
    <row r="505" spans="1:2" x14ac:dyDescent="0.25">
      <c r="A505" s="103">
        <v>15245</v>
      </c>
      <c r="B505" s="96" t="s">
        <v>1874</v>
      </c>
    </row>
    <row r="506" spans="1:2" x14ac:dyDescent="0.25">
      <c r="A506" s="103">
        <v>15246</v>
      </c>
      <c r="B506" s="96" t="s">
        <v>1875</v>
      </c>
    </row>
    <row r="507" spans="1:2" x14ac:dyDescent="0.25">
      <c r="A507" s="103">
        <v>15247</v>
      </c>
      <c r="B507" s="96" t="s">
        <v>1876</v>
      </c>
    </row>
    <row r="508" spans="1:2" x14ac:dyDescent="0.25">
      <c r="A508" s="103">
        <v>15248</v>
      </c>
      <c r="B508" s="96" t="s">
        <v>1171</v>
      </c>
    </row>
    <row r="509" spans="1:2" x14ac:dyDescent="0.25">
      <c r="A509" s="103">
        <v>15249</v>
      </c>
      <c r="B509" s="96" t="s">
        <v>1172</v>
      </c>
    </row>
    <row r="510" spans="1:2" x14ac:dyDescent="0.25">
      <c r="A510" s="103">
        <v>15250</v>
      </c>
      <c r="B510" s="96" t="s">
        <v>1173</v>
      </c>
    </row>
    <row r="511" spans="1:2" x14ac:dyDescent="0.25">
      <c r="A511" s="103">
        <v>15251</v>
      </c>
      <c r="B511" s="96" t="s">
        <v>1174</v>
      </c>
    </row>
    <row r="512" spans="1:2" x14ac:dyDescent="0.25">
      <c r="A512" s="103">
        <v>15252</v>
      </c>
      <c r="B512" s="96" t="s">
        <v>1175</v>
      </c>
    </row>
    <row r="513" spans="1:2" x14ac:dyDescent="0.25">
      <c r="A513" s="103">
        <v>15253</v>
      </c>
      <c r="B513" s="96" t="s">
        <v>1176</v>
      </c>
    </row>
    <row r="514" spans="1:2" x14ac:dyDescent="0.25">
      <c r="A514" s="103">
        <v>15254</v>
      </c>
      <c r="B514" s="96" t="s">
        <v>1177</v>
      </c>
    </row>
    <row r="515" spans="1:2" x14ac:dyDescent="0.25">
      <c r="A515" s="103">
        <v>15255</v>
      </c>
      <c r="B515" s="96" t="s">
        <v>1178</v>
      </c>
    </row>
    <row r="516" spans="1:2" x14ac:dyDescent="0.25">
      <c r="A516" s="103">
        <v>15256</v>
      </c>
      <c r="B516" s="96" t="s">
        <v>1179</v>
      </c>
    </row>
    <row r="517" spans="1:2" x14ac:dyDescent="0.25">
      <c r="A517" s="103">
        <v>15257</v>
      </c>
      <c r="B517" s="96" t="s">
        <v>1180</v>
      </c>
    </row>
    <row r="518" spans="1:2" x14ac:dyDescent="0.25">
      <c r="A518" s="103">
        <v>15258</v>
      </c>
      <c r="B518" s="96" t="s">
        <v>1181</v>
      </c>
    </row>
    <row r="519" spans="1:2" x14ac:dyDescent="0.25">
      <c r="A519" s="103">
        <v>15259</v>
      </c>
      <c r="B519" s="96" t="s">
        <v>1182</v>
      </c>
    </row>
    <row r="520" spans="1:2" x14ac:dyDescent="0.25">
      <c r="A520" s="103">
        <v>15260</v>
      </c>
      <c r="B520" s="96" t="s">
        <v>1183</v>
      </c>
    </row>
    <row r="521" spans="1:2" x14ac:dyDescent="0.25">
      <c r="A521" s="103">
        <v>15261</v>
      </c>
      <c r="B521" s="96" t="s">
        <v>1877</v>
      </c>
    </row>
    <row r="522" spans="1:2" x14ac:dyDescent="0.25">
      <c r="A522" s="103">
        <v>15262</v>
      </c>
      <c r="B522" s="96" t="s">
        <v>1878</v>
      </c>
    </row>
    <row r="523" spans="1:2" x14ac:dyDescent="0.25">
      <c r="A523" s="103">
        <v>15263</v>
      </c>
      <c r="B523" s="96" t="s">
        <v>1184</v>
      </c>
    </row>
    <row r="524" spans="1:2" x14ac:dyDescent="0.25">
      <c r="A524" s="103">
        <v>15264</v>
      </c>
      <c r="B524" s="96" t="s">
        <v>1185</v>
      </c>
    </row>
    <row r="525" spans="1:2" x14ac:dyDescent="0.25">
      <c r="A525" s="103">
        <v>15265</v>
      </c>
      <c r="B525" s="96" t="s">
        <v>1186</v>
      </c>
    </row>
    <row r="526" spans="1:2" x14ac:dyDescent="0.25">
      <c r="A526" s="103">
        <v>15266</v>
      </c>
      <c r="B526" s="96" t="s">
        <v>1187</v>
      </c>
    </row>
    <row r="527" spans="1:2" x14ac:dyDescent="0.25">
      <c r="A527" s="103">
        <v>15267</v>
      </c>
      <c r="B527" s="96" t="s">
        <v>1188</v>
      </c>
    </row>
    <row r="528" spans="1:2" x14ac:dyDescent="0.25">
      <c r="A528" s="103">
        <v>15268</v>
      </c>
      <c r="B528" s="96" t="s">
        <v>1189</v>
      </c>
    </row>
    <row r="529" spans="1:2" x14ac:dyDescent="0.25">
      <c r="A529" s="103">
        <v>15269</v>
      </c>
      <c r="B529" s="96" t="s">
        <v>1190</v>
      </c>
    </row>
    <row r="530" spans="1:2" x14ac:dyDescent="0.25">
      <c r="A530" s="103">
        <v>15270</v>
      </c>
      <c r="B530" s="96" t="s">
        <v>1879</v>
      </c>
    </row>
    <row r="531" spans="1:2" x14ac:dyDescent="0.25">
      <c r="A531" s="103">
        <v>15271</v>
      </c>
      <c r="B531" s="96" t="s">
        <v>1191</v>
      </c>
    </row>
    <row r="532" spans="1:2" x14ac:dyDescent="0.25">
      <c r="A532" s="103">
        <v>15272</v>
      </c>
      <c r="B532" s="96" t="s">
        <v>1192</v>
      </c>
    </row>
    <row r="533" spans="1:2" x14ac:dyDescent="0.25">
      <c r="A533" s="103">
        <v>15273</v>
      </c>
      <c r="B533" s="96" t="s">
        <v>1880</v>
      </c>
    </row>
    <row r="534" spans="1:2" x14ac:dyDescent="0.25">
      <c r="A534" s="103">
        <v>15274</v>
      </c>
      <c r="B534" s="96" t="s">
        <v>1881</v>
      </c>
    </row>
    <row r="535" spans="1:2" x14ac:dyDescent="0.25">
      <c r="A535" s="103">
        <v>15275</v>
      </c>
      <c r="B535" s="96" t="s">
        <v>1193</v>
      </c>
    </row>
    <row r="536" spans="1:2" x14ac:dyDescent="0.25">
      <c r="A536" s="103">
        <v>15276</v>
      </c>
      <c r="B536" s="96" t="s">
        <v>1194</v>
      </c>
    </row>
    <row r="537" spans="1:2" x14ac:dyDescent="0.25">
      <c r="A537" s="103">
        <v>15277</v>
      </c>
      <c r="B537" s="96" t="s">
        <v>1195</v>
      </c>
    </row>
    <row r="538" spans="1:2" x14ac:dyDescent="0.25">
      <c r="A538" s="103">
        <v>15278</v>
      </c>
      <c r="B538" s="96" t="s">
        <v>1196</v>
      </c>
    </row>
    <row r="539" spans="1:2" x14ac:dyDescent="0.25">
      <c r="A539" s="103">
        <v>15279</v>
      </c>
      <c r="B539" s="96" t="s">
        <v>1197</v>
      </c>
    </row>
    <row r="540" spans="1:2" x14ac:dyDescent="0.25">
      <c r="A540" s="103">
        <v>15280</v>
      </c>
      <c r="B540" s="96" t="s">
        <v>1198</v>
      </c>
    </row>
    <row r="541" spans="1:2" x14ac:dyDescent="0.25">
      <c r="A541" s="103">
        <v>15281</v>
      </c>
      <c r="B541" s="96" t="s">
        <v>1199</v>
      </c>
    </row>
    <row r="542" spans="1:2" x14ac:dyDescent="0.25">
      <c r="A542" s="103">
        <v>15282</v>
      </c>
      <c r="B542" s="96" t="s">
        <v>1200</v>
      </c>
    </row>
    <row r="543" spans="1:2" x14ac:dyDescent="0.25">
      <c r="A543" s="103">
        <v>15283</v>
      </c>
      <c r="B543" s="96" t="s">
        <v>1201</v>
      </c>
    </row>
    <row r="544" spans="1:2" x14ac:dyDescent="0.25">
      <c r="A544" s="103">
        <v>15284</v>
      </c>
      <c r="B544" s="96" t="s">
        <v>1202</v>
      </c>
    </row>
    <row r="545" spans="1:2" x14ac:dyDescent="0.25">
      <c r="A545" s="103">
        <v>15285</v>
      </c>
      <c r="B545" s="96" t="s">
        <v>1203</v>
      </c>
    </row>
    <row r="546" spans="1:2" x14ac:dyDescent="0.25">
      <c r="A546" s="103">
        <v>15286</v>
      </c>
      <c r="B546" s="96" t="s">
        <v>1204</v>
      </c>
    </row>
    <row r="547" spans="1:2" x14ac:dyDescent="0.25">
      <c r="A547" s="103">
        <v>15287</v>
      </c>
      <c r="B547" s="96" t="s">
        <v>1882</v>
      </c>
    </row>
    <row r="548" spans="1:2" x14ac:dyDescent="0.25">
      <c r="A548" s="103">
        <v>15288</v>
      </c>
      <c r="B548" s="96" t="s">
        <v>1205</v>
      </c>
    </row>
    <row r="549" spans="1:2" x14ac:dyDescent="0.25">
      <c r="A549" s="103">
        <v>15289</v>
      </c>
      <c r="B549" s="96" t="s">
        <v>1206</v>
      </c>
    </row>
    <row r="550" spans="1:2" x14ac:dyDescent="0.25">
      <c r="A550" s="103">
        <v>15290</v>
      </c>
      <c r="B550" s="96" t="s">
        <v>1207</v>
      </c>
    </row>
    <row r="551" spans="1:2" x14ac:dyDescent="0.25">
      <c r="A551" s="103">
        <v>15291</v>
      </c>
      <c r="B551" s="96" t="s">
        <v>1208</v>
      </c>
    </row>
    <row r="552" spans="1:2" x14ac:dyDescent="0.25">
      <c r="A552" s="103">
        <v>15292</v>
      </c>
      <c r="B552" s="96" t="s">
        <v>1209</v>
      </c>
    </row>
    <row r="553" spans="1:2" x14ac:dyDescent="0.25">
      <c r="A553" s="103">
        <v>15293</v>
      </c>
      <c r="B553" s="96" t="s">
        <v>1210</v>
      </c>
    </row>
    <row r="554" spans="1:2" x14ac:dyDescent="0.25">
      <c r="A554" s="103">
        <v>15294</v>
      </c>
      <c r="B554" s="96" t="s">
        <v>1211</v>
      </c>
    </row>
    <row r="555" spans="1:2" x14ac:dyDescent="0.25">
      <c r="A555" s="103">
        <v>15295</v>
      </c>
      <c r="B555" s="96" t="s">
        <v>1212</v>
      </c>
    </row>
    <row r="556" spans="1:2" x14ac:dyDescent="0.25">
      <c r="A556" s="103">
        <v>15296</v>
      </c>
      <c r="B556" s="96" t="s">
        <v>1213</v>
      </c>
    </row>
    <row r="557" spans="1:2" x14ac:dyDescent="0.25">
      <c r="A557" s="103">
        <v>15297</v>
      </c>
      <c r="B557" s="96" t="s">
        <v>1214</v>
      </c>
    </row>
    <row r="558" spans="1:2" x14ac:dyDescent="0.25">
      <c r="A558" s="103">
        <v>15298</v>
      </c>
      <c r="B558" s="96" t="s">
        <v>1215</v>
      </c>
    </row>
    <row r="559" spans="1:2" x14ac:dyDescent="0.25">
      <c r="A559" s="103">
        <v>15299</v>
      </c>
      <c r="B559" s="96" t="s">
        <v>1216</v>
      </c>
    </row>
    <row r="560" spans="1:2" x14ac:dyDescent="0.25">
      <c r="A560" s="103">
        <v>15300</v>
      </c>
      <c r="B560" s="96" t="s">
        <v>1217</v>
      </c>
    </row>
    <row r="561" spans="1:2" x14ac:dyDescent="0.25">
      <c r="A561" s="103">
        <v>15301</v>
      </c>
      <c r="B561" s="96" t="s">
        <v>1218</v>
      </c>
    </row>
    <row r="562" spans="1:2" x14ac:dyDescent="0.25">
      <c r="A562" s="103">
        <v>15302</v>
      </c>
      <c r="B562" s="96" t="s">
        <v>1219</v>
      </c>
    </row>
    <row r="563" spans="1:2" x14ac:dyDescent="0.25">
      <c r="A563" s="103">
        <v>15303</v>
      </c>
      <c r="B563" s="96" t="s">
        <v>1220</v>
      </c>
    </row>
    <row r="564" spans="1:2" x14ac:dyDescent="0.25">
      <c r="A564" s="103">
        <v>15304</v>
      </c>
      <c r="B564" s="96" t="s">
        <v>1221</v>
      </c>
    </row>
    <row r="565" spans="1:2" x14ac:dyDescent="0.25">
      <c r="A565" s="103">
        <v>15305</v>
      </c>
      <c r="B565" s="96" t="s">
        <v>1125</v>
      </c>
    </row>
    <row r="566" spans="1:2" x14ac:dyDescent="0.25">
      <c r="A566" s="103">
        <v>15306</v>
      </c>
      <c r="B566" s="96" t="s">
        <v>1222</v>
      </c>
    </row>
    <row r="567" spans="1:2" x14ac:dyDescent="0.25">
      <c r="A567" s="103">
        <v>15307</v>
      </c>
      <c r="B567" s="96" t="s">
        <v>1223</v>
      </c>
    </row>
    <row r="568" spans="1:2" x14ac:dyDescent="0.25">
      <c r="A568" s="103">
        <v>15308</v>
      </c>
      <c r="B568" s="96" t="s">
        <v>1224</v>
      </c>
    </row>
    <row r="569" spans="1:2" x14ac:dyDescent="0.25">
      <c r="A569" s="103">
        <v>15309</v>
      </c>
      <c r="B569" s="96" t="s">
        <v>1225</v>
      </c>
    </row>
    <row r="570" spans="1:2" x14ac:dyDescent="0.25">
      <c r="A570" s="103">
        <v>15310</v>
      </c>
      <c r="B570" s="96" t="s">
        <v>1226</v>
      </c>
    </row>
    <row r="571" spans="1:2" x14ac:dyDescent="0.25">
      <c r="A571" s="103">
        <v>15311</v>
      </c>
      <c r="B571" s="96" t="s">
        <v>1227</v>
      </c>
    </row>
    <row r="572" spans="1:2" x14ac:dyDescent="0.25">
      <c r="A572" s="103">
        <v>15312</v>
      </c>
      <c r="B572" s="96" t="s">
        <v>1228</v>
      </c>
    </row>
    <row r="573" spans="1:2" x14ac:dyDescent="0.25">
      <c r="A573" s="103">
        <v>15313</v>
      </c>
      <c r="B573" s="96" t="s">
        <v>1229</v>
      </c>
    </row>
    <row r="574" spans="1:2" x14ac:dyDescent="0.25">
      <c r="A574" s="103">
        <v>15314</v>
      </c>
      <c r="B574" s="96" t="s">
        <v>1230</v>
      </c>
    </row>
    <row r="575" spans="1:2" x14ac:dyDescent="0.25">
      <c r="A575" s="103">
        <v>15315</v>
      </c>
      <c r="B575" s="96" t="s">
        <v>1231</v>
      </c>
    </row>
    <row r="576" spans="1:2" x14ac:dyDescent="0.25">
      <c r="A576" s="103">
        <v>15316</v>
      </c>
      <c r="B576" s="96" t="s">
        <v>1232</v>
      </c>
    </row>
    <row r="577" spans="1:2" x14ac:dyDescent="0.25">
      <c r="A577" s="103">
        <v>15317</v>
      </c>
      <c r="B577" s="96" t="s">
        <v>1233</v>
      </c>
    </row>
    <row r="578" spans="1:2" x14ac:dyDescent="0.25">
      <c r="A578" s="103">
        <v>15318</v>
      </c>
      <c r="B578" s="96" t="s">
        <v>1234</v>
      </c>
    </row>
    <row r="579" spans="1:2" x14ac:dyDescent="0.25">
      <c r="A579" s="103">
        <v>15319</v>
      </c>
      <c r="B579" s="96" t="s">
        <v>1235</v>
      </c>
    </row>
    <row r="580" spans="1:2" x14ac:dyDescent="0.25">
      <c r="A580" s="103">
        <v>15320</v>
      </c>
      <c r="B580" s="96" t="s">
        <v>1236</v>
      </c>
    </row>
    <row r="581" spans="1:2" x14ac:dyDescent="0.25">
      <c r="A581" s="103">
        <v>15321</v>
      </c>
      <c r="B581" s="96" t="s">
        <v>1237</v>
      </c>
    </row>
    <row r="582" spans="1:2" x14ac:dyDescent="0.25">
      <c r="A582" s="103">
        <v>15322</v>
      </c>
      <c r="B582" s="96" t="s">
        <v>1238</v>
      </c>
    </row>
    <row r="583" spans="1:2" x14ac:dyDescent="0.25">
      <c r="A583" s="103">
        <v>15323</v>
      </c>
      <c r="B583" s="96" t="s">
        <v>1239</v>
      </c>
    </row>
    <row r="584" spans="1:2" x14ac:dyDescent="0.25">
      <c r="A584" s="103">
        <v>15324</v>
      </c>
      <c r="B584" s="96" t="s">
        <v>1240</v>
      </c>
    </row>
    <row r="585" spans="1:2" x14ac:dyDescent="0.25">
      <c r="A585" s="103">
        <v>15325</v>
      </c>
      <c r="B585" s="96" t="s">
        <v>1241</v>
      </c>
    </row>
    <row r="586" spans="1:2" x14ac:dyDescent="0.25">
      <c r="A586" s="103">
        <v>15326</v>
      </c>
      <c r="B586" s="96" t="s">
        <v>1242</v>
      </c>
    </row>
    <row r="587" spans="1:2" x14ac:dyDescent="0.25">
      <c r="A587" s="103">
        <v>15327</v>
      </c>
      <c r="B587" s="96" t="s">
        <v>1243</v>
      </c>
    </row>
    <row r="588" spans="1:2" x14ac:dyDescent="0.25">
      <c r="A588" s="103">
        <v>15328</v>
      </c>
      <c r="B588" s="96" t="s">
        <v>1244</v>
      </c>
    </row>
    <row r="589" spans="1:2" x14ac:dyDescent="0.25">
      <c r="A589" s="103">
        <v>15329</v>
      </c>
      <c r="B589" s="96" t="s">
        <v>1245</v>
      </c>
    </row>
    <row r="590" spans="1:2" x14ac:dyDescent="0.25">
      <c r="A590" s="103">
        <v>15330</v>
      </c>
      <c r="B590" s="96" t="s">
        <v>1246</v>
      </c>
    </row>
    <row r="591" spans="1:2" x14ac:dyDescent="0.25">
      <c r="A591" s="103">
        <v>15331</v>
      </c>
      <c r="B591" s="96" t="s">
        <v>1247</v>
      </c>
    </row>
    <row r="592" spans="1:2" x14ac:dyDescent="0.25">
      <c r="A592" s="103">
        <v>15332</v>
      </c>
      <c r="B592" s="96" t="s">
        <v>1248</v>
      </c>
    </row>
    <row r="593" spans="1:2" x14ac:dyDescent="0.25">
      <c r="A593" s="103">
        <v>15333</v>
      </c>
      <c r="B593" s="96" t="s">
        <v>1249</v>
      </c>
    </row>
    <row r="594" spans="1:2" x14ac:dyDescent="0.25">
      <c r="A594" s="103">
        <v>15334</v>
      </c>
      <c r="B594" s="96" t="s">
        <v>1250</v>
      </c>
    </row>
    <row r="595" spans="1:2" x14ac:dyDescent="0.25">
      <c r="A595" s="103">
        <v>15335</v>
      </c>
      <c r="B595" s="96" t="s">
        <v>1251</v>
      </c>
    </row>
    <row r="596" spans="1:2" x14ac:dyDescent="0.25">
      <c r="A596" s="103">
        <v>15336</v>
      </c>
      <c r="B596" s="96" t="s">
        <v>1252</v>
      </c>
    </row>
    <row r="597" spans="1:2" x14ac:dyDescent="0.25">
      <c r="A597" s="103">
        <v>15337</v>
      </c>
      <c r="B597" s="96" t="s">
        <v>1253</v>
      </c>
    </row>
    <row r="598" spans="1:2" x14ac:dyDescent="0.25">
      <c r="A598" s="103">
        <v>15338</v>
      </c>
      <c r="B598" s="96" t="s">
        <v>1254</v>
      </c>
    </row>
    <row r="599" spans="1:2" x14ac:dyDescent="0.25">
      <c r="A599" s="103">
        <v>15339</v>
      </c>
      <c r="B599" s="96" t="s">
        <v>1255</v>
      </c>
    </row>
    <row r="600" spans="1:2" x14ac:dyDescent="0.25">
      <c r="A600" s="103">
        <v>15340</v>
      </c>
      <c r="B600" s="96" t="s">
        <v>1256</v>
      </c>
    </row>
    <row r="601" spans="1:2" x14ac:dyDescent="0.25">
      <c r="A601" s="103">
        <v>15341</v>
      </c>
      <c r="B601" s="96" t="s">
        <v>1257</v>
      </c>
    </row>
    <row r="602" spans="1:2" x14ac:dyDescent="0.25">
      <c r="A602" s="103">
        <v>15342</v>
      </c>
      <c r="B602" s="96" t="s">
        <v>1258</v>
      </c>
    </row>
    <row r="603" spans="1:2" x14ac:dyDescent="0.25">
      <c r="A603" s="103">
        <v>15343</v>
      </c>
      <c r="B603" s="96" t="s">
        <v>1259</v>
      </c>
    </row>
    <row r="604" spans="1:2" x14ac:dyDescent="0.25">
      <c r="A604" s="103">
        <v>15344</v>
      </c>
      <c r="B604" s="96" t="s">
        <v>1260</v>
      </c>
    </row>
    <row r="605" spans="1:2" x14ac:dyDescent="0.25">
      <c r="A605" s="103">
        <v>15345</v>
      </c>
      <c r="B605" s="96" t="s">
        <v>1261</v>
      </c>
    </row>
    <row r="606" spans="1:2" x14ac:dyDescent="0.25">
      <c r="A606" s="103">
        <v>15346</v>
      </c>
      <c r="B606" s="96" t="s">
        <v>1262</v>
      </c>
    </row>
    <row r="607" spans="1:2" x14ac:dyDescent="0.25">
      <c r="A607" s="103">
        <v>15347</v>
      </c>
      <c r="B607" s="96" t="s">
        <v>1263</v>
      </c>
    </row>
    <row r="608" spans="1:2" x14ac:dyDescent="0.25">
      <c r="A608" s="103">
        <v>15348</v>
      </c>
      <c r="B608" s="96" t="s">
        <v>1264</v>
      </c>
    </row>
    <row r="609" spans="1:2" x14ac:dyDescent="0.25">
      <c r="A609" s="103">
        <v>15349</v>
      </c>
      <c r="B609" s="96" t="s">
        <v>1265</v>
      </c>
    </row>
    <row r="610" spans="1:2" x14ac:dyDescent="0.25">
      <c r="A610" s="103">
        <v>15350</v>
      </c>
      <c r="B610" s="96" t="s">
        <v>1266</v>
      </c>
    </row>
    <row r="611" spans="1:2" x14ac:dyDescent="0.25">
      <c r="A611" s="103">
        <v>15351</v>
      </c>
      <c r="B611" s="96" t="s">
        <v>1267</v>
      </c>
    </row>
    <row r="612" spans="1:2" x14ac:dyDescent="0.25">
      <c r="A612" s="103">
        <v>15352</v>
      </c>
      <c r="B612" s="96" t="s">
        <v>1268</v>
      </c>
    </row>
    <row r="613" spans="1:2" x14ac:dyDescent="0.25">
      <c r="A613" s="103">
        <v>15353</v>
      </c>
      <c r="B613" s="96" t="s">
        <v>1269</v>
      </c>
    </row>
    <row r="614" spans="1:2" x14ac:dyDescent="0.25">
      <c r="A614" s="103">
        <v>15354</v>
      </c>
      <c r="B614" s="96" t="s">
        <v>1270</v>
      </c>
    </row>
    <row r="615" spans="1:2" x14ac:dyDescent="0.25">
      <c r="A615" s="103">
        <v>15355</v>
      </c>
      <c r="B615" s="96" t="s">
        <v>1271</v>
      </c>
    </row>
    <row r="616" spans="1:2" x14ac:dyDescent="0.25">
      <c r="A616" s="103">
        <v>15356</v>
      </c>
      <c r="B616" s="96" t="s">
        <v>1883</v>
      </c>
    </row>
    <row r="617" spans="1:2" x14ac:dyDescent="0.25">
      <c r="A617" s="103">
        <v>15357</v>
      </c>
      <c r="B617" s="96" t="s">
        <v>1272</v>
      </c>
    </row>
    <row r="618" spans="1:2" x14ac:dyDescent="0.25">
      <c r="A618" s="103">
        <v>15358</v>
      </c>
      <c r="B618" s="96" t="s">
        <v>1273</v>
      </c>
    </row>
    <row r="619" spans="1:2" x14ac:dyDescent="0.25">
      <c r="A619" s="103">
        <v>15359</v>
      </c>
      <c r="B619" s="96" t="s">
        <v>1274</v>
      </c>
    </row>
    <row r="620" spans="1:2" x14ac:dyDescent="0.25">
      <c r="A620" s="103">
        <v>15360</v>
      </c>
      <c r="B620" s="96" t="s">
        <v>1275</v>
      </c>
    </row>
    <row r="621" spans="1:2" x14ac:dyDescent="0.25">
      <c r="A621" s="103">
        <v>15361</v>
      </c>
      <c r="B621" s="96" t="s">
        <v>1276</v>
      </c>
    </row>
    <row r="622" spans="1:2" x14ac:dyDescent="0.25">
      <c r="A622" s="103">
        <v>15362</v>
      </c>
      <c r="B622" s="96" t="s">
        <v>1277</v>
      </c>
    </row>
    <row r="623" spans="1:2" x14ac:dyDescent="0.25">
      <c r="A623" s="103">
        <v>15363</v>
      </c>
      <c r="B623" s="96" t="s">
        <v>1278</v>
      </c>
    </row>
    <row r="624" spans="1:2" x14ac:dyDescent="0.25">
      <c r="A624" s="103">
        <v>15364</v>
      </c>
      <c r="B624" s="96" t="s">
        <v>1279</v>
      </c>
    </row>
    <row r="625" spans="1:2" x14ac:dyDescent="0.25">
      <c r="A625" s="103">
        <v>15365</v>
      </c>
      <c r="B625" s="96" t="s">
        <v>1280</v>
      </c>
    </row>
    <row r="626" spans="1:2" x14ac:dyDescent="0.25">
      <c r="A626" s="103">
        <v>15366</v>
      </c>
      <c r="B626" s="96" t="s">
        <v>1281</v>
      </c>
    </row>
    <row r="627" spans="1:2" x14ac:dyDescent="0.25">
      <c r="A627" s="103">
        <v>15367</v>
      </c>
      <c r="B627" s="96" t="s">
        <v>1282</v>
      </c>
    </row>
    <row r="628" spans="1:2" x14ac:dyDescent="0.25">
      <c r="A628" s="103">
        <v>15368</v>
      </c>
      <c r="B628" s="96" t="s">
        <v>1283</v>
      </c>
    </row>
    <row r="629" spans="1:2" x14ac:dyDescent="0.25">
      <c r="A629" s="103">
        <v>15369</v>
      </c>
      <c r="B629" s="96" t="s">
        <v>1284</v>
      </c>
    </row>
    <row r="630" spans="1:2" x14ac:dyDescent="0.25">
      <c r="A630" s="103">
        <v>15370</v>
      </c>
      <c r="B630" s="96" t="s">
        <v>1285</v>
      </c>
    </row>
    <row r="631" spans="1:2" x14ac:dyDescent="0.25">
      <c r="A631" s="103">
        <v>15371</v>
      </c>
      <c r="B631" s="96" t="s">
        <v>1286</v>
      </c>
    </row>
    <row r="632" spans="1:2" x14ac:dyDescent="0.25">
      <c r="A632" s="103">
        <v>15372</v>
      </c>
      <c r="B632" s="96" t="s">
        <v>1287</v>
      </c>
    </row>
    <row r="633" spans="1:2" x14ac:dyDescent="0.25">
      <c r="A633" s="103">
        <v>15373</v>
      </c>
      <c r="B633" s="96" t="s">
        <v>1288</v>
      </c>
    </row>
    <row r="634" spans="1:2" x14ac:dyDescent="0.25">
      <c r="A634" s="103">
        <v>15374</v>
      </c>
      <c r="B634" s="96" t="s">
        <v>1289</v>
      </c>
    </row>
    <row r="635" spans="1:2" x14ac:dyDescent="0.25">
      <c r="A635" s="103">
        <v>15375</v>
      </c>
      <c r="B635" s="96" t="s">
        <v>1290</v>
      </c>
    </row>
    <row r="636" spans="1:2" x14ac:dyDescent="0.25">
      <c r="A636" s="103">
        <v>15376</v>
      </c>
      <c r="B636" s="96" t="s">
        <v>1291</v>
      </c>
    </row>
    <row r="637" spans="1:2" x14ac:dyDescent="0.25">
      <c r="A637" s="103">
        <v>15377</v>
      </c>
      <c r="B637" s="96" t="s">
        <v>1292</v>
      </c>
    </row>
    <row r="638" spans="1:2" x14ac:dyDescent="0.25">
      <c r="A638" s="103">
        <v>15378</v>
      </c>
      <c r="B638" s="96" t="s">
        <v>1293</v>
      </c>
    </row>
    <row r="639" spans="1:2" x14ac:dyDescent="0.25">
      <c r="A639" s="103">
        <v>15379</v>
      </c>
      <c r="B639" s="96" t="s">
        <v>1294</v>
      </c>
    </row>
    <row r="640" spans="1:2" x14ac:dyDescent="0.25">
      <c r="A640" s="103">
        <v>15380</v>
      </c>
      <c r="B640" s="96" t="s">
        <v>1295</v>
      </c>
    </row>
    <row r="641" spans="1:2" x14ac:dyDescent="0.25">
      <c r="A641" s="103">
        <v>15381</v>
      </c>
      <c r="B641" s="96" t="s">
        <v>1296</v>
      </c>
    </row>
    <row r="642" spans="1:2" x14ac:dyDescent="0.25">
      <c r="A642" s="103">
        <v>15382</v>
      </c>
      <c r="B642" s="96" t="s">
        <v>1297</v>
      </c>
    </row>
    <row r="643" spans="1:2" x14ac:dyDescent="0.25">
      <c r="A643" s="103">
        <v>15383</v>
      </c>
      <c r="B643" s="96" t="s">
        <v>1298</v>
      </c>
    </row>
    <row r="644" spans="1:2" x14ac:dyDescent="0.25">
      <c r="A644" s="103">
        <v>15384</v>
      </c>
      <c r="B644" s="96" t="s">
        <v>1299</v>
      </c>
    </row>
    <row r="645" spans="1:2" x14ac:dyDescent="0.25">
      <c r="A645" s="103">
        <v>15385</v>
      </c>
      <c r="B645" s="96" t="s">
        <v>1300</v>
      </c>
    </row>
    <row r="646" spans="1:2" x14ac:dyDescent="0.25">
      <c r="A646" s="103">
        <v>15386</v>
      </c>
      <c r="B646" s="96" t="s">
        <v>1301</v>
      </c>
    </row>
    <row r="647" spans="1:2" x14ac:dyDescent="0.25">
      <c r="A647" s="103">
        <v>15387</v>
      </c>
      <c r="B647" s="96" t="s">
        <v>1884</v>
      </c>
    </row>
    <row r="648" spans="1:2" x14ac:dyDescent="0.25">
      <c r="A648" s="103">
        <v>15388</v>
      </c>
      <c r="B648" s="96" t="s">
        <v>1302</v>
      </c>
    </row>
    <row r="649" spans="1:2" x14ac:dyDescent="0.25">
      <c r="A649" s="103">
        <v>15389</v>
      </c>
      <c r="B649" s="96" t="s">
        <v>1303</v>
      </c>
    </row>
    <row r="650" spans="1:2" x14ac:dyDescent="0.25">
      <c r="A650" s="103">
        <v>15390</v>
      </c>
      <c r="B650" s="96" t="s">
        <v>1304</v>
      </c>
    </row>
    <row r="651" spans="1:2" x14ac:dyDescent="0.25">
      <c r="A651" s="103">
        <v>15391</v>
      </c>
      <c r="B651" s="96" t="s">
        <v>1305</v>
      </c>
    </row>
    <row r="652" spans="1:2" x14ac:dyDescent="0.25">
      <c r="A652" s="103">
        <v>15392</v>
      </c>
      <c r="B652" s="96" t="s">
        <v>1306</v>
      </c>
    </row>
    <row r="653" spans="1:2" x14ac:dyDescent="0.25">
      <c r="A653" s="103">
        <v>15393</v>
      </c>
      <c r="B653" s="96" t="s">
        <v>1307</v>
      </c>
    </row>
    <row r="654" spans="1:2" x14ac:dyDescent="0.25">
      <c r="A654" s="103">
        <v>15394</v>
      </c>
      <c r="B654" s="96" t="s">
        <v>1308</v>
      </c>
    </row>
    <row r="655" spans="1:2" x14ac:dyDescent="0.25">
      <c r="A655" s="103">
        <v>15395</v>
      </c>
      <c r="B655" s="96" t="s">
        <v>1309</v>
      </c>
    </row>
    <row r="656" spans="1:2" x14ac:dyDescent="0.25">
      <c r="A656" s="103">
        <v>15396</v>
      </c>
      <c r="B656" s="96" t="s">
        <v>1310</v>
      </c>
    </row>
    <row r="657" spans="1:2" x14ac:dyDescent="0.25">
      <c r="A657" s="103">
        <v>15397</v>
      </c>
      <c r="B657" s="96" t="s">
        <v>1311</v>
      </c>
    </row>
    <row r="658" spans="1:2" x14ac:dyDescent="0.25">
      <c r="A658" s="103">
        <v>15398</v>
      </c>
      <c r="B658" s="96" t="s">
        <v>1312</v>
      </c>
    </row>
    <row r="659" spans="1:2" x14ac:dyDescent="0.25">
      <c r="A659" s="103">
        <v>15399</v>
      </c>
      <c r="B659" s="96" t="s">
        <v>1313</v>
      </c>
    </row>
    <row r="660" spans="1:2" x14ac:dyDescent="0.25">
      <c r="A660" s="103">
        <v>15400</v>
      </c>
      <c r="B660" s="96" t="s">
        <v>1314</v>
      </c>
    </row>
    <row r="661" spans="1:2" x14ac:dyDescent="0.25">
      <c r="A661" s="103">
        <v>15401</v>
      </c>
      <c r="B661" s="96" t="s">
        <v>1315</v>
      </c>
    </row>
    <row r="662" spans="1:2" x14ac:dyDescent="0.25">
      <c r="A662" s="103">
        <v>15402</v>
      </c>
      <c r="B662" s="96" t="s">
        <v>1316</v>
      </c>
    </row>
    <row r="663" spans="1:2" x14ac:dyDescent="0.25">
      <c r="A663" s="103">
        <v>15403</v>
      </c>
      <c r="B663" s="96" t="s">
        <v>1317</v>
      </c>
    </row>
    <row r="664" spans="1:2" x14ac:dyDescent="0.25">
      <c r="A664" s="103">
        <v>15404</v>
      </c>
      <c r="B664" s="96" t="s">
        <v>1318</v>
      </c>
    </row>
    <row r="665" spans="1:2" x14ac:dyDescent="0.25">
      <c r="A665" s="103">
        <v>15405</v>
      </c>
      <c r="B665" s="96" t="s">
        <v>1319</v>
      </c>
    </row>
    <row r="666" spans="1:2" x14ac:dyDescent="0.25">
      <c r="A666" s="103">
        <v>15406</v>
      </c>
      <c r="B666" s="96" t="s">
        <v>1320</v>
      </c>
    </row>
    <row r="667" spans="1:2" x14ac:dyDescent="0.25">
      <c r="A667" s="103">
        <v>15407</v>
      </c>
      <c r="B667" s="96" t="s">
        <v>1321</v>
      </c>
    </row>
    <row r="668" spans="1:2" x14ac:dyDescent="0.25">
      <c r="A668" s="103">
        <v>15408</v>
      </c>
      <c r="B668" s="96" t="s">
        <v>1322</v>
      </c>
    </row>
    <row r="669" spans="1:2" x14ac:dyDescent="0.25">
      <c r="A669" s="103">
        <v>15409</v>
      </c>
      <c r="B669" s="96" t="s">
        <v>1323</v>
      </c>
    </row>
    <row r="670" spans="1:2" x14ac:dyDescent="0.25">
      <c r="A670" s="103">
        <v>15410</v>
      </c>
      <c r="B670" s="96" t="s">
        <v>1324</v>
      </c>
    </row>
    <row r="671" spans="1:2" x14ac:dyDescent="0.25">
      <c r="A671" s="103">
        <v>15411</v>
      </c>
      <c r="B671" s="96" t="s">
        <v>1325</v>
      </c>
    </row>
    <row r="672" spans="1:2" x14ac:dyDescent="0.25">
      <c r="A672" s="103">
        <v>15412</v>
      </c>
      <c r="B672" s="96" t="s">
        <v>1326</v>
      </c>
    </row>
    <row r="673" spans="1:2" x14ac:dyDescent="0.25">
      <c r="A673" s="103">
        <v>15413</v>
      </c>
      <c r="B673" s="96" t="s">
        <v>1327</v>
      </c>
    </row>
    <row r="674" spans="1:2" x14ac:dyDescent="0.25">
      <c r="A674" s="103">
        <v>15414</v>
      </c>
      <c r="B674" s="96" t="s">
        <v>1328</v>
      </c>
    </row>
    <row r="675" spans="1:2" x14ac:dyDescent="0.25">
      <c r="A675" s="103">
        <v>15415</v>
      </c>
      <c r="B675" s="96" t="s">
        <v>1885</v>
      </c>
    </row>
    <row r="676" spans="1:2" x14ac:dyDescent="0.25">
      <c r="A676" s="103">
        <v>15416</v>
      </c>
      <c r="B676" s="96" t="s">
        <v>1329</v>
      </c>
    </row>
    <row r="677" spans="1:2" x14ac:dyDescent="0.25">
      <c r="A677" s="103">
        <v>15417</v>
      </c>
      <c r="B677" s="96" t="s">
        <v>1330</v>
      </c>
    </row>
    <row r="678" spans="1:2" x14ac:dyDescent="0.25">
      <c r="A678" s="103">
        <v>15418</v>
      </c>
      <c r="B678" s="96" t="s">
        <v>1331</v>
      </c>
    </row>
    <row r="679" spans="1:2" x14ac:dyDescent="0.25">
      <c r="A679" s="103">
        <v>15419</v>
      </c>
      <c r="B679" s="96" t="s">
        <v>1332</v>
      </c>
    </row>
    <row r="680" spans="1:2" x14ac:dyDescent="0.25">
      <c r="A680" s="103">
        <v>15420</v>
      </c>
      <c r="B680" s="96" t="s">
        <v>1886</v>
      </c>
    </row>
    <row r="681" spans="1:2" x14ac:dyDescent="0.25">
      <c r="A681" s="103">
        <v>15421</v>
      </c>
      <c r="B681" s="96" t="s">
        <v>1887</v>
      </c>
    </row>
    <row r="682" spans="1:2" x14ac:dyDescent="0.25">
      <c r="A682" s="103">
        <v>15422</v>
      </c>
      <c r="B682" s="96" t="s">
        <v>1333</v>
      </c>
    </row>
    <row r="683" spans="1:2" x14ac:dyDescent="0.25">
      <c r="A683" s="103">
        <v>15423</v>
      </c>
      <c r="B683" s="96" t="s">
        <v>1334</v>
      </c>
    </row>
    <row r="684" spans="1:2" x14ac:dyDescent="0.25">
      <c r="A684" s="103">
        <v>15424</v>
      </c>
      <c r="B684" s="96" t="s">
        <v>1335</v>
      </c>
    </row>
    <row r="685" spans="1:2" x14ac:dyDescent="0.25">
      <c r="A685" s="103">
        <v>15425</v>
      </c>
      <c r="B685" s="96" t="s">
        <v>1336</v>
      </c>
    </row>
    <row r="686" spans="1:2" x14ac:dyDescent="0.25">
      <c r="A686" s="103">
        <v>15426</v>
      </c>
      <c r="B686" s="96" t="s">
        <v>1337</v>
      </c>
    </row>
    <row r="687" spans="1:2" x14ac:dyDescent="0.25">
      <c r="A687" s="103">
        <v>15427</v>
      </c>
      <c r="B687" s="96" t="s">
        <v>1338</v>
      </c>
    </row>
    <row r="688" spans="1:2" x14ac:dyDescent="0.25">
      <c r="A688" s="103">
        <v>15428</v>
      </c>
      <c r="B688" s="96" t="s">
        <v>1339</v>
      </c>
    </row>
    <row r="689" spans="1:2" x14ac:dyDescent="0.25">
      <c r="A689" s="103">
        <v>15429</v>
      </c>
      <c r="B689" s="96" t="s">
        <v>1340</v>
      </c>
    </row>
    <row r="690" spans="1:2" x14ac:dyDescent="0.25">
      <c r="A690" s="103">
        <v>15430</v>
      </c>
      <c r="B690" s="96" t="s">
        <v>1341</v>
      </c>
    </row>
    <row r="691" spans="1:2" x14ac:dyDescent="0.25">
      <c r="A691" s="103">
        <v>15431</v>
      </c>
      <c r="B691" s="96" t="s">
        <v>1342</v>
      </c>
    </row>
    <row r="692" spans="1:2" x14ac:dyDescent="0.25">
      <c r="A692" s="103">
        <v>15432</v>
      </c>
      <c r="B692" s="96" t="s">
        <v>1343</v>
      </c>
    </row>
    <row r="693" spans="1:2" x14ac:dyDescent="0.25">
      <c r="A693" s="103">
        <v>15433</v>
      </c>
      <c r="B693" s="96" t="s">
        <v>1344</v>
      </c>
    </row>
    <row r="694" spans="1:2" x14ac:dyDescent="0.25">
      <c r="A694" s="103">
        <v>15434</v>
      </c>
      <c r="B694" s="96" t="s">
        <v>1345</v>
      </c>
    </row>
    <row r="695" spans="1:2" x14ac:dyDescent="0.25">
      <c r="A695" s="103">
        <v>15435</v>
      </c>
      <c r="B695" s="96" t="s">
        <v>1346</v>
      </c>
    </row>
    <row r="696" spans="1:2" x14ac:dyDescent="0.25">
      <c r="A696" s="103">
        <v>15436</v>
      </c>
      <c r="B696" s="96" t="s">
        <v>1347</v>
      </c>
    </row>
    <row r="697" spans="1:2" x14ac:dyDescent="0.25">
      <c r="A697" s="103">
        <v>15437</v>
      </c>
      <c r="B697" s="96" t="s">
        <v>1348</v>
      </c>
    </row>
    <row r="698" spans="1:2" x14ac:dyDescent="0.25">
      <c r="A698" s="103">
        <v>15438</v>
      </c>
      <c r="B698" s="96" t="s">
        <v>1349</v>
      </c>
    </row>
    <row r="699" spans="1:2" x14ac:dyDescent="0.25">
      <c r="A699" s="103">
        <v>15439</v>
      </c>
      <c r="B699" s="96" t="s">
        <v>1350</v>
      </c>
    </row>
    <row r="700" spans="1:2" x14ac:dyDescent="0.25">
      <c r="A700" s="103">
        <v>15440</v>
      </c>
      <c r="B700" s="96" t="s">
        <v>1351</v>
      </c>
    </row>
    <row r="701" spans="1:2" x14ac:dyDescent="0.25">
      <c r="A701" s="103">
        <v>15441</v>
      </c>
      <c r="B701" s="96" t="s">
        <v>1888</v>
      </c>
    </row>
    <row r="702" spans="1:2" x14ac:dyDescent="0.25">
      <c r="A702" s="103">
        <v>15442</v>
      </c>
      <c r="B702" s="96" t="s">
        <v>1889</v>
      </c>
    </row>
    <row r="703" spans="1:2" x14ac:dyDescent="0.25">
      <c r="A703" s="103">
        <v>15443</v>
      </c>
      <c r="B703" s="96" t="s">
        <v>1890</v>
      </c>
    </row>
    <row r="704" spans="1:2" x14ac:dyDescent="0.25">
      <c r="A704" s="103">
        <v>15444</v>
      </c>
      <c r="B704" s="96" t="s">
        <v>1352</v>
      </c>
    </row>
    <row r="705" spans="1:2" x14ac:dyDescent="0.25">
      <c r="A705" s="103">
        <v>15445</v>
      </c>
      <c r="B705" s="96" t="s">
        <v>1353</v>
      </c>
    </row>
    <row r="706" spans="1:2" x14ac:dyDescent="0.25">
      <c r="A706" s="103">
        <v>15446</v>
      </c>
      <c r="B706" s="96" t="s">
        <v>1354</v>
      </c>
    </row>
    <row r="707" spans="1:2" x14ac:dyDescent="0.25">
      <c r="A707" s="103">
        <v>15447</v>
      </c>
      <c r="B707" s="96" t="s">
        <v>1355</v>
      </c>
    </row>
    <row r="708" spans="1:2" x14ac:dyDescent="0.25">
      <c r="A708" s="103">
        <v>15448</v>
      </c>
      <c r="B708" s="96" t="s">
        <v>1356</v>
      </c>
    </row>
    <row r="709" spans="1:2" x14ac:dyDescent="0.25">
      <c r="A709" s="103">
        <v>15449</v>
      </c>
      <c r="B709" s="96" t="s">
        <v>1357</v>
      </c>
    </row>
    <row r="710" spans="1:2" x14ac:dyDescent="0.25">
      <c r="A710" s="103">
        <v>15450</v>
      </c>
      <c r="B710" s="96" t="s">
        <v>1358</v>
      </c>
    </row>
    <row r="711" spans="1:2" x14ac:dyDescent="0.25">
      <c r="A711" s="103">
        <v>15451</v>
      </c>
      <c r="B711" s="96" t="s">
        <v>1359</v>
      </c>
    </row>
    <row r="712" spans="1:2" x14ac:dyDescent="0.25">
      <c r="A712" s="103">
        <v>15452</v>
      </c>
      <c r="B712" s="96" t="s">
        <v>1360</v>
      </c>
    </row>
    <row r="713" spans="1:2" x14ac:dyDescent="0.25">
      <c r="A713" s="103">
        <v>15453</v>
      </c>
      <c r="B713" s="96" t="s">
        <v>1361</v>
      </c>
    </row>
    <row r="714" spans="1:2" x14ac:dyDescent="0.25">
      <c r="A714" s="103">
        <v>15454</v>
      </c>
      <c r="B714" s="96" t="s">
        <v>1362</v>
      </c>
    </row>
    <row r="715" spans="1:2" x14ac:dyDescent="0.25">
      <c r="A715" s="103">
        <v>15455</v>
      </c>
      <c r="B715" s="96" t="s">
        <v>1363</v>
      </c>
    </row>
    <row r="716" spans="1:2" x14ac:dyDescent="0.25">
      <c r="A716" s="103">
        <v>15456</v>
      </c>
      <c r="B716" s="96" t="s">
        <v>1364</v>
      </c>
    </row>
    <row r="717" spans="1:2" x14ac:dyDescent="0.25">
      <c r="A717" s="103">
        <v>15457</v>
      </c>
      <c r="B717" s="96" t="s">
        <v>1365</v>
      </c>
    </row>
    <row r="718" spans="1:2" x14ac:dyDescent="0.25">
      <c r="A718" s="103">
        <v>15458</v>
      </c>
      <c r="B718" s="96" t="s">
        <v>1366</v>
      </c>
    </row>
    <row r="719" spans="1:2" x14ac:dyDescent="0.25">
      <c r="A719" s="103">
        <v>15459</v>
      </c>
      <c r="B719" s="96" t="s">
        <v>1367</v>
      </c>
    </row>
    <row r="720" spans="1:2" x14ac:dyDescent="0.25">
      <c r="A720" s="103">
        <v>15460</v>
      </c>
      <c r="B720" s="96" t="s">
        <v>1368</v>
      </c>
    </row>
    <row r="721" spans="1:2" x14ac:dyDescent="0.25">
      <c r="A721" s="103">
        <v>15461</v>
      </c>
      <c r="B721" s="96" t="s">
        <v>1891</v>
      </c>
    </row>
    <row r="722" spans="1:2" x14ac:dyDescent="0.25">
      <c r="A722" s="103">
        <v>15462</v>
      </c>
      <c r="B722" s="96" t="s">
        <v>1369</v>
      </c>
    </row>
    <row r="723" spans="1:2" x14ac:dyDescent="0.25">
      <c r="A723" s="103">
        <v>15463</v>
      </c>
      <c r="B723" s="96" t="s">
        <v>1370</v>
      </c>
    </row>
    <row r="724" spans="1:2" x14ac:dyDescent="0.25">
      <c r="A724" s="103">
        <v>15464</v>
      </c>
      <c r="B724" s="96" t="s">
        <v>1371</v>
      </c>
    </row>
    <row r="725" spans="1:2" x14ac:dyDescent="0.25">
      <c r="A725" s="103">
        <v>15465</v>
      </c>
      <c r="B725" s="96" t="s">
        <v>1372</v>
      </c>
    </row>
    <row r="726" spans="1:2" x14ac:dyDescent="0.25">
      <c r="A726" s="103">
        <v>15466</v>
      </c>
      <c r="B726" s="96" t="s">
        <v>1373</v>
      </c>
    </row>
    <row r="727" spans="1:2" x14ac:dyDescent="0.25">
      <c r="A727" s="103">
        <v>15467</v>
      </c>
      <c r="B727" s="96" t="s">
        <v>1374</v>
      </c>
    </row>
    <row r="728" spans="1:2" x14ac:dyDescent="0.25">
      <c r="A728" s="103">
        <v>15468</v>
      </c>
      <c r="B728" s="96" t="s">
        <v>1375</v>
      </c>
    </row>
    <row r="729" spans="1:2" x14ac:dyDescent="0.25">
      <c r="A729" s="103">
        <v>15469</v>
      </c>
      <c r="B729" s="96" t="s">
        <v>1376</v>
      </c>
    </row>
    <row r="730" spans="1:2" x14ac:dyDescent="0.25">
      <c r="A730" s="103">
        <v>15470</v>
      </c>
      <c r="B730" s="96" t="s">
        <v>1377</v>
      </c>
    </row>
    <row r="731" spans="1:2" x14ac:dyDescent="0.25">
      <c r="A731" s="103">
        <v>15471</v>
      </c>
      <c r="B731" s="96" t="s">
        <v>1378</v>
      </c>
    </row>
    <row r="732" spans="1:2" x14ac:dyDescent="0.25">
      <c r="A732" s="103">
        <v>15472</v>
      </c>
      <c r="B732" s="96" t="s">
        <v>1379</v>
      </c>
    </row>
    <row r="733" spans="1:2" x14ac:dyDescent="0.25">
      <c r="A733" s="103">
        <v>15473</v>
      </c>
      <c r="B733" s="96" t="s">
        <v>1380</v>
      </c>
    </row>
    <row r="734" spans="1:2" x14ac:dyDescent="0.25">
      <c r="A734" s="103">
        <v>15474</v>
      </c>
      <c r="B734" s="96" t="s">
        <v>1381</v>
      </c>
    </row>
    <row r="735" spans="1:2" x14ac:dyDescent="0.25">
      <c r="A735" s="103">
        <v>15475</v>
      </c>
      <c r="B735" s="96" t="s">
        <v>1382</v>
      </c>
    </row>
    <row r="736" spans="1:2" x14ac:dyDescent="0.25">
      <c r="A736" s="103">
        <v>15476</v>
      </c>
      <c r="B736" s="96" t="s">
        <v>1383</v>
      </c>
    </row>
    <row r="737" spans="1:2" x14ac:dyDescent="0.25">
      <c r="A737" s="103">
        <v>15477</v>
      </c>
      <c r="B737" s="96" t="s">
        <v>1384</v>
      </c>
    </row>
    <row r="738" spans="1:2" x14ac:dyDescent="0.25">
      <c r="A738" s="103">
        <v>15478</v>
      </c>
      <c r="B738" s="96" t="s">
        <v>1892</v>
      </c>
    </row>
    <row r="739" spans="1:2" x14ac:dyDescent="0.25">
      <c r="A739" s="103">
        <v>15479</v>
      </c>
      <c r="B739" s="96" t="s">
        <v>1385</v>
      </c>
    </row>
    <row r="740" spans="1:2" x14ac:dyDescent="0.25">
      <c r="A740" s="103">
        <v>15480</v>
      </c>
      <c r="B740" s="96" t="s">
        <v>1386</v>
      </c>
    </row>
    <row r="741" spans="1:2" x14ac:dyDescent="0.25">
      <c r="A741" s="103">
        <v>15481</v>
      </c>
      <c r="B741" s="96" t="s">
        <v>1387</v>
      </c>
    </row>
    <row r="742" spans="1:2" x14ac:dyDescent="0.25">
      <c r="A742" s="103">
        <v>15482</v>
      </c>
      <c r="B742" s="96" t="s">
        <v>1388</v>
      </c>
    </row>
    <row r="743" spans="1:2" x14ac:dyDescent="0.25">
      <c r="A743" s="103">
        <v>15483</v>
      </c>
      <c r="B743" s="96" t="s">
        <v>1389</v>
      </c>
    </row>
    <row r="744" spans="1:2" x14ac:dyDescent="0.25">
      <c r="A744" s="103">
        <v>15484</v>
      </c>
      <c r="B744" s="96" t="s">
        <v>1390</v>
      </c>
    </row>
    <row r="745" spans="1:2" x14ac:dyDescent="0.25">
      <c r="A745" s="103">
        <v>15485</v>
      </c>
      <c r="B745" s="96" t="s">
        <v>1391</v>
      </c>
    </row>
    <row r="746" spans="1:2" x14ac:dyDescent="0.25">
      <c r="A746" s="103">
        <v>15486</v>
      </c>
      <c r="B746" s="96" t="s">
        <v>1392</v>
      </c>
    </row>
    <row r="747" spans="1:2" x14ac:dyDescent="0.25">
      <c r="A747" s="103">
        <v>15487</v>
      </c>
      <c r="B747" s="96" t="s">
        <v>1393</v>
      </c>
    </row>
    <row r="748" spans="1:2" x14ac:dyDescent="0.25">
      <c r="A748" s="103">
        <v>15488</v>
      </c>
      <c r="B748" s="96" t="s">
        <v>1394</v>
      </c>
    </row>
    <row r="749" spans="1:2" x14ac:dyDescent="0.25">
      <c r="A749" s="103">
        <v>15489</v>
      </c>
      <c r="B749" s="96" t="s">
        <v>1893</v>
      </c>
    </row>
    <row r="750" spans="1:2" x14ac:dyDescent="0.25">
      <c r="A750" s="103">
        <v>15490</v>
      </c>
      <c r="B750" s="96" t="s">
        <v>1395</v>
      </c>
    </row>
    <row r="751" spans="1:2" x14ac:dyDescent="0.25">
      <c r="A751" s="103">
        <v>15492</v>
      </c>
      <c r="B751" s="96" t="s">
        <v>1894</v>
      </c>
    </row>
    <row r="752" spans="1:2" x14ac:dyDescent="0.25">
      <c r="A752" s="103">
        <v>15493</v>
      </c>
      <c r="B752" s="96" t="s">
        <v>1396</v>
      </c>
    </row>
    <row r="753" spans="1:2" x14ac:dyDescent="0.25">
      <c r="A753" s="103">
        <v>15494</v>
      </c>
      <c r="B753" s="96" t="s">
        <v>1397</v>
      </c>
    </row>
    <row r="754" spans="1:2" x14ac:dyDescent="0.25">
      <c r="A754" s="103">
        <v>15495</v>
      </c>
      <c r="B754" s="96" t="s">
        <v>1398</v>
      </c>
    </row>
    <row r="755" spans="1:2" x14ac:dyDescent="0.25">
      <c r="A755" s="103">
        <v>15496</v>
      </c>
      <c r="B755" s="96" t="s">
        <v>1399</v>
      </c>
    </row>
    <row r="756" spans="1:2" x14ac:dyDescent="0.25">
      <c r="A756" s="103">
        <v>15497</v>
      </c>
      <c r="B756" s="96" t="s">
        <v>1400</v>
      </c>
    </row>
    <row r="757" spans="1:2" x14ac:dyDescent="0.25">
      <c r="A757" s="103">
        <v>15498</v>
      </c>
      <c r="B757" s="96" t="s">
        <v>1401</v>
      </c>
    </row>
    <row r="758" spans="1:2" x14ac:dyDescent="0.25">
      <c r="A758" s="103">
        <v>15499</v>
      </c>
      <c r="B758" s="96" t="s">
        <v>1402</v>
      </c>
    </row>
    <row r="759" spans="1:2" x14ac:dyDescent="0.25">
      <c r="A759" s="103">
        <v>15500</v>
      </c>
      <c r="B759" s="96" t="s">
        <v>1403</v>
      </c>
    </row>
    <row r="760" spans="1:2" x14ac:dyDescent="0.25">
      <c r="A760" s="103">
        <v>15501</v>
      </c>
      <c r="B760" s="96" t="s">
        <v>1404</v>
      </c>
    </row>
    <row r="761" spans="1:2" x14ac:dyDescent="0.25">
      <c r="A761" s="103">
        <v>15502</v>
      </c>
      <c r="B761" s="96" t="s">
        <v>1405</v>
      </c>
    </row>
    <row r="762" spans="1:2" x14ac:dyDescent="0.25">
      <c r="A762" s="103">
        <v>15503</v>
      </c>
      <c r="B762" s="96" t="s">
        <v>1406</v>
      </c>
    </row>
    <row r="763" spans="1:2" x14ac:dyDescent="0.25">
      <c r="A763" s="103">
        <v>15504</v>
      </c>
      <c r="B763" s="96" t="s">
        <v>1895</v>
      </c>
    </row>
    <row r="764" spans="1:2" x14ac:dyDescent="0.25">
      <c r="A764" s="103">
        <v>15505</v>
      </c>
      <c r="B764" s="96" t="s">
        <v>1896</v>
      </c>
    </row>
    <row r="765" spans="1:2" x14ac:dyDescent="0.25">
      <c r="A765" s="103">
        <v>15506</v>
      </c>
      <c r="B765" s="96" t="s">
        <v>1407</v>
      </c>
    </row>
    <row r="766" spans="1:2" x14ac:dyDescent="0.25">
      <c r="A766" s="103">
        <v>15507</v>
      </c>
      <c r="B766" s="96" t="s">
        <v>1408</v>
      </c>
    </row>
    <row r="767" spans="1:2" x14ac:dyDescent="0.25">
      <c r="A767" s="103">
        <v>15508</v>
      </c>
      <c r="B767" s="96" t="s">
        <v>1409</v>
      </c>
    </row>
    <row r="768" spans="1:2" x14ac:dyDescent="0.25">
      <c r="A768" s="103">
        <v>15509</v>
      </c>
      <c r="B768" s="96" t="s">
        <v>1410</v>
      </c>
    </row>
    <row r="769" spans="1:2" x14ac:dyDescent="0.25">
      <c r="A769" s="103">
        <v>15510</v>
      </c>
      <c r="B769" s="96" t="s">
        <v>1411</v>
      </c>
    </row>
    <row r="770" spans="1:2" x14ac:dyDescent="0.25">
      <c r="A770" s="103">
        <v>15511</v>
      </c>
      <c r="B770" s="96" t="s">
        <v>1412</v>
      </c>
    </row>
    <row r="771" spans="1:2" x14ac:dyDescent="0.25">
      <c r="A771" s="103">
        <v>15512</v>
      </c>
      <c r="B771" s="96" t="s">
        <v>1413</v>
      </c>
    </row>
    <row r="772" spans="1:2" x14ac:dyDescent="0.25">
      <c r="A772" s="103">
        <v>15513</v>
      </c>
      <c r="B772" s="96" t="s">
        <v>1414</v>
      </c>
    </row>
    <row r="773" spans="1:2" x14ac:dyDescent="0.25">
      <c r="A773" s="103">
        <v>15514</v>
      </c>
      <c r="B773" s="96" t="s">
        <v>1415</v>
      </c>
    </row>
    <row r="774" spans="1:2" x14ac:dyDescent="0.25">
      <c r="A774" s="103">
        <v>15515</v>
      </c>
      <c r="B774" s="96" t="s">
        <v>1416</v>
      </c>
    </row>
    <row r="775" spans="1:2" x14ac:dyDescent="0.25">
      <c r="A775" s="103">
        <v>15516</v>
      </c>
      <c r="B775" s="96" t="s">
        <v>1417</v>
      </c>
    </row>
    <row r="776" spans="1:2" x14ac:dyDescent="0.25">
      <c r="A776" s="103">
        <v>15517</v>
      </c>
      <c r="B776" s="96" t="s">
        <v>1418</v>
      </c>
    </row>
    <row r="777" spans="1:2" x14ac:dyDescent="0.25">
      <c r="A777" s="103">
        <v>15518</v>
      </c>
      <c r="B777" s="96" t="s">
        <v>1419</v>
      </c>
    </row>
    <row r="778" spans="1:2" x14ac:dyDescent="0.25">
      <c r="A778" s="103">
        <v>15519</v>
      </c>
      <c r="B778" s="96" t="s">
        <v>1420</v>
      </c>
    </row>
    <row r="779" spans="1:2" x14ac:dyDescent="0.25">
      <c r="A779" s="103">
        <v>15520</v>
      </c>
      <c r="B779" s="96" t="s">
        <v>1421</v>
      </c>
    </row>
    <row r="780" spans="1:2" x14ac:dyDescent="0.25">
      <c r="A780" s="103">
        <v>15521</v>
      </c>
      <c r="B780" s="96" t="s">
        <v>1422</v>
      </c>
    </row>
    <row r="781" spans="1:2" x14ac:dyDescent="0.25">
      <c r="A781" s="103">
        <v>15522</v>
      </c>
      <c r="B781" s="96" t="s">
        <v>1423</v>
      </c>
    </row>
    <row r="782" spans="1:2" x14ac:dyDescent="0.25">
      <c r="A782" s="103">
        <v>15523</v>
      </c>
      <c r="B782" s="96" t="s">
        <v>1424</v>
      </c>
    </row>
    <row r="783" spans="1:2" x14ac:dyDescent="0.25">
      <c r="A783" s="103">
        <v>15524</v>
      </c>
      <c r="B783" s="96" t="s">
        <v>1425</v>
      </c>
    </row>
    <row r="784" spans="1:2" x14ac:dyDescent="0.25">
      <c r="A784" s="103">
        <v>15525</v>
      </c>
      <c r="B784" s="96" t="s">
        <v>1426</v>
      </c>
    </row>
    <row r="785" spans="1:2" x14ac:dyDescent="0.25">
      <c r="A785" s="103">
        <v>15526</v>
      </c>
      <c r="B785" s="96" t="s">
        <v>1427</v>
      </c>
    </row>
    <row r="786" spans="1:2" x14ac:dyDescent="0.25">
      <c r="A786" s="103">
        <v>15527</v>
      </c>
      <c r="B786" s="96" t="s">
        <v>1428</v>
      </c>
    </row>
    <row r="787" spans="1:2" x14ac:dyDescent="0.25">
      <c r="A787" s="103">
        <v>15528</v>
      </c>
      <c r="B787" s="96" t="s">
        <v>1429</v>
      </c>
    </row>
    <row r="788" spans="1:2" x14ac:dyDescent="0.25">
      <c r="A788" s="103">
        <v>15529</v>
      </c>
      <c r="B788" s="96" t="s">
        <v>1430</v>
      </c>
    </row>
    <row r="789" spans="1:2" x14ac:dyDescent="0.25">
      <c r="A789" s="103">
        <v>15530</v>
      </c>
      <c r="B789" s="96" t="s">
        <v>1431</v>
      </c>
    </row>
    <row r="790" spans="1:2" x14ac:dyDescent="0.25">
      <c r="A790" s="103">
        <v>15531</v>
      </c>
      <c r="B790" s="96" t="s">
        <v>1432</v>
      </c>
    </row>
    <row r="791" spans="1:2" x14ac:dyDescent="0.25">
      <c r="A791" s="103">
        <v>15532</v>
      </c>
      <c r="B791" s="96" t="s">
        <v>1433</v>
      </c>
    </row>
    <row r="792" spans="1:2" x14ac:dyDescent="0.25">
      <c r="A792" s="103">
        <v>15533</v>
      </c>
      <c r="B792" s="96" t="s">
        <v>1434</v>
      </c>
    </row>
    <row r="793" spans="1:2" x14ac:dyDescent="0.25">
      <c r="A793" s="103">
        <v>15534</v>
      </c>
      <c r="B793" s="96" t="s">
        <v>1435</v>
      </c>
    </row>
    <row r="794" spans="1:2" x14ac:dyDescent="0.25">
      <c r="A794" s="103">
        <v>15535</v>
      </c>
      <c r="B794" s="96" t="s">
        <v>1436</v>
      </c>
    </row>
    <row r="795" spans="1:2" x14ac:dyDescent="0.25">
      <c r="A795" s="103">
        <v>15536</v>
      </c>
      <c r="B795" s="96" t="s">
        <v>1437</v>
      </c>
    </row>
    <row r="796" spans="1:2" x14ac:dyDescent="0.25">
      <c r="A796" s="103">
        <v>15537</v>
      </c>
      <c r="B796" s="96" t="s">
        <v>1438</v>
      </c>
    </row>
    <row r="797" spans="1:2" x14ac:dyDescent="0.25">
      <c r="A797" s="103">
        <v>15538</v>
      </c>
      <c r="B797" s="96" t="s">
        <v>1439</v>
      </c>
    </row>
    <row r="798" spans="1:2" x14ac:dyDescent="0.25">
      <c r="A798" s="103">
        <v>15539</v>
      </c>
      <c r="B798" s="96" t="s">
        <v>1440</v>
      </c>
    </row>
    <row r="799" spans="1:2" x14ac:dyDescent="0.25">
      <c r="A799" s="103">
        <v>15540</v>
      </c>
      <c r="B799" s="96" t="s">
        <v>1441</v>
      </c>
    </row>
    <row r="800" spans="1:2" x14ac:dyDescent="0.25">
      <c r="A800" s="103">
        <v>15541</v>
      </c>
      <c r="B800" s="96" t="s">
        <v>1897</v>
      </c>
    </row>
    <row r="801" spans="1:2" x14ac:dyDescent="0.25">
      <c r="A801" s="103">
        <v>15542</v>
      </c>
      <c r="B801" s="96" t="s">
        <v>1898</v>
      </c>
    </row>
    <row r="802" spans="1:2" x14ac:dyDescent="0.25">
      <c r="A802" s="103">
        <v>15543</v>
      </c>
      <c r="B802" s="96" t="s">
        <v>1899</v>
      </c>
    </row>
    <row r="803" spans="1:2" x14ac:dyDescent="0.25">
      <c r="A803" s="103">
        <v>15544</v>
      </c>
      <c r="B803" s="96" t="s">
        <v>1442</v>
      </c>
    </row>
    <row r="804" spans="1:2" x14ac:dyDescent="0.25">
      <c r="A804" s="103">
        <v>15545</v>
      </c>
      <c r="B804" s="96" t="s">
        <v>1443</v>
      </c>
    </row>
    <row r="805" spans="1:2" x14ac:dyDescent="0.25">
      <c r="A805" s="103">
        <v>15546</v>
      </c>
      <c r="B805" s="96" t="s">
        <v>1444</v>
      </c>
    </row>
    <row r="806" spans="1:2" x14ac:dyDescent="0.25">
      <c r="A806" s="103">
        <v>15547</v>
      </c>
      <c r="B806" s="96" t="s">
        <v>1445</v>
      </c>
    </row>
    <row r="807" spans="1:2" x14ac:dyDescent="0.25">
      <c r="A807" s="103">
        <v>15548</v>
      </c>
      <c r="B807" s="96" t="s">
        <v>1446</v>
      </c>
    </row>
    <row r="808" spans="1:2" x14ac:dyDescent="0.25">
      <c r="A808" s="103">
        <v>15549</v>
      </c>
      <c r="B808" s="96" t="s">
        <v>1447</v>
      </c>
    </row>
    <row r="809" spans="1:2" x14ac:dyDescent="0.25">
      <c r="A809" s="103">
        <v>15550</v>
      </c>
      <c r="B809" s="96" t="s">
        <v>1448</v>
      </c>
    </row>
    <row r="810" spans="1:2" x14ac:dyDescent="0.25">
      <c r="A810" s="103">
        <v>15551</v>
      </c>
      <c r="B810" s="96" t="s">
        <v>1449</v>
      </c>
    </row>
    <row r="811" spans="1:2" x14ac:dyDescent="0.25">
      <c r="A811" s="103">
        <v>15552</v>
      </c>
      <c r="B811" s="96" t="s">
        <v>1450</v>
      </c>
    </row>
    <row r="812" spans="1:2" x14ac:dyDescent="0.25">
      <c r="A812" s="103">
        <v>15553</v>
      </c>
      <c r="B812" s="96" t="s">
        <v>1451</v>
      </c>
    </row>
    <row r="813" spans="1:2" x14ac:dyDescent="0.25">
      <c r="A813" s="103">
        <v>15554</v>
      </c>
      <c r="B813" s="96" t="s">
        <v>1452</v>
      </c>
    </row>
    <row r="814" spans="1:2" x14ac:dyDescent="0.25">
      <c r="A814" s="103">
        <v>15555</v>
      </c>
      <c r="B814" s="96" t="s">
        <v>1453</v>
      </c>
    </row>
    <row r="815" spans="1:2" x14ac:dyDescent="0.25">
      <c r="A815" s="103">
        <v>15556</v>
      </c>
      <c r="B815" s="96" t="s">
        <v>1454</v>
      </c>
    </row>
    <row r="816" spans="1:2" x14ac:dyDescent="0.25">
      <c r="A816" s="103">
        <v>15557</v>
      </c>
      <c r="B816" s="96" t="s">
        <v>1455</v>
      </c>
    </row>
    <row r="817" spans="1:2" x14ac:dyDescent="0.25">
      <c r="A817" s="103">
        <v>15558</v>
      </c>
      <c r="B817" s="96" t="s">
        <v>1456</v>
      </c>
    </row>
    <row r="818" spans="1:2" x14ac:dyDescent="0.25">
      <c r="A818" s="103">
        <v>15559</v>
      </c>
      <c r="B818" s="96" t="s">
        <v>1457</v>
      </c>
    </row>
    <row r="819" spans="1:2" x14ac:dyDescent="0.25">
      <c r="A819" s="103">
        <v>15560</v>
      </c>
      <c r="B819" s="96" t="s">
        <v>1458</v>
      </c>
    </row>
    <row r="820" spans="1:2" x14ac:dyDescent="0.25">
      <c r="A820" s="103">
        <v>15561</v>
      </c>
      <c r="B820" s="96" t="s">
        <v>1900</v>
      </c>
    </row>
    <row r="821" spans="1:2" x14ac:dyDescent="0.25">
      <c r="A821" s="103">
        <v>15562</v>
      </c>
      <c r="B821" s="96" t="s">
        <v>1459</v>
      </c>
    </row>
    <row r="822" spans="1:2" x14ac:dyDescent="0.25">
      <c r="A822" s="103">
        <v>15563</v>
      </c>
      <c r="B822" s="96" t="s">
        <v>1460</v>
      </c>
    </row>
    <row r="823" spans="1:2" x14ac:dyDescent="0.25">
      <c r="A823" s="103">
        <v>15564</v>
      </c>
      <c r="B823" s="96" t="s">
        <v>1901</v>
      </c>
    </row>
    <row r="824" spans="1:2" x14ac:dyDescent="0.25">
      <c r="A824" s="103">
        <v>15565</v>
      </c>
      <c r="B824" s="96" t="s">
        <v>1461</v>
      </c>
    </row>
    <row r="825" spans="1:2" x14ac:dyDescent="0.25">
      <c r="A825" s="103">
        <v>15566</v>
      </c>
      <c r="B825" s="96" t="s">
        <v>1462</v>
      </c>
    </row>
    <row r="826" spans="1:2" x14ac:dyDescent="0.25">
      <c r="A826" s="103">
        <v>15567</v>
      </c>
      <c r="B826" s="96" t="s">
        <v>1463</v>
      </c>
    </row>
    <row r="827" spans="1:2" x14ac:dyDescent="0.25">
      <c r="A827" s="103">
        <v>15568</v>
      </c>
      <c r="B827" s="96" t="s">
        <v>1464</v>
      </c>
    </row>
    <row r="828" spans="1:2" x14ac:dyDescent="0.25">
      <c r="A828" s="103">
        <v>15569</v>
      </c>
      <c r="B828" s="96" t="s">
        <v>1465</v>
      </c>
    </row>
    <row r="829" spans="1:2" x14ac:dyDescent="0.25">
      <c r="A829" s="103">
        <v>15570</v>
      </c>
      <c r="B829" s="96" t="s">
        <v>1466</v>
      </c>
    </row>
    <row r="830" spans="1:2" x14ac:dyDescent="0.25">
      <c r="A830" s="103">
        <v>15571</v>
      </c>
      <c r="B830" s="96" t="s">
        <v>1467</v>
      </c>
    </row>
    <row r="831" spans="1:2" x14ac:dyDescent="0.25">
      <c r="A831" s="103">
        <v>15572</v>
      </c>
      <c r="B831" s="96" t="s">
        <v>1468</v>
      </c>
    </row>
    <row r="832" spans="1:2" x14ac:dyDescent="0.25">
      <c r="A832" s="103">
        <v>15573</v>
      </c>
      <c r="B832" s="96" t="s">
        <v>1469</v>
      </c>
    </row>
    <row r="833" spans="1:2" x14ac:dyDescent="0.25">
      <c r="A833" s="103">
        <v>15574</v>
      </c>
      <c r="B833" s="96" t="s">
        <v>1470</v>
      </c>
    </row>
    <row r="834" spans="1:2" x14ac:dyDescent="0.25">
      <c r="A834" s="103">
        <v>15575</v>
      </c>
      <c r="B834" s="96" t="s">
        <v>1471</v>
      </c>
    </row>
    <row r="835" spans="1:2" x14ac:dyDescent="0.25">
      <c r="A835" s="103">
        <v>15576</v>
      </c>
      <c r="B835" s="96" t="s">
        <v>1472</v>
      </c>
    </row>
    <row r="836" spans="1:2" x14ac:dyDescent="0.25">
      <c r="A836" s="103">
        <v>15577</v>
      </c>
      <c r="B836" s="96" t="s">
        <v>1473</v>
      </c>
    </row>
    <row r="837" spans="1:2" x14ac:dyDescent="0.25">
      <c r="A837" s="103">
        <v>15578</v>
      </c>
      <c r="B837" s="96" t="s">
        <v>1474</v>
      </c>
    </row>
    <row r="838" spans="1:2" x14ac:dyDescent="0.25">
      <c r="A838" s="103">
        <v>15579</v>
      </c>
      <c r="B838" s="96" t="s">
        <v>1475</v>
      </c>
    </row>
    <row r="839" spans="1:2" x14ac:dyDescent="0.25">
      <c r="A839" s="103">
        <v>15580</v>
      </c>
      <c r="B839" s="96" t="s">
        <v>1476</v>
      </c>
    </row>
    <row r="840" spans="1:2" x14ac:dyDescent="0.25">
      <c r="A840" s="103">
        <v>15581</v>
      </c>
      <c r="B840" s="96" t="s">
        <v>1477</v>
      </c>
    </row>
    <row r="841" spans="1:2" x14ac:dyDescent="0.25">
      <c r="A841" s="103">
        <v>15582</v>
      </c>
      <c r="B841" s="96" t="s">
        <v>1478</v>
      </c>
    </row>
    <row r="842" spans="1:2" x14ac:dyDescent="0.25">
      <c r="A842" s="103">
        <v>15583</v>
      </c>
      <c r="B842" s="96" t="s">
        <v>1479</v>
      </c>
    </row>
    <row r="843" spans="1:2" x14ac:dyDescent="0.25">
      <c r="A843" s="103">
        <v>15584</v>
      </c>
      <c r="B843" s="96" t="s">
        <v>1480</v>
      </c>
    </row>
    <row r="844" spans="1:2" x14ac:dyDescent="0.25">
      <c r="A844" s="103">
        <v>15585</v>
      </c>
      <c r="B844" s="96" t="s">
        <v>1481</v>
      </c>
    </row>
    <row r="845" spans="1:2" x14ac:dyDescent="0.25">
      <c r="A845" s="103">
        <v>15586</v>
      </c>
      <c r="B845" s="96" t="s">
        <v>1482</v>
      </c>
    </row>
    <row r="846" spans="1:2" x14ac:dyDescent="0.25">
      <c r="A846" s="103">
        <v>15587</v>
      </c>
      <c r="B846" s="96" t="s">
        <v>1902</v>
      </c>
    </row>
    <row r="847" spans="1:2" x14ac:dyDescent="0.25">
      <c r="A847" s="103">
        <v>15588</v>
      </c>
      <c r="B847" s="96" t="s">
        <v>1483</v>
      </c>
    </row>
    <row r="848" spans="1:2" x14ac:dyDescent="0.25">
      <c r="A848" s="103">
        <v>15589</v>
      </c>
      <c r="B848" s="96" t="s">
        <v>1484</v>
      </c>
    </row>
    <row r="849" spans="1:2" x14ac:dyDescent="0.25">
      <c r="A849" s="103">
        <v>15590</v>
      </c>
      <c r="B849" s="96" t="s">
        <v>1485</v>
      </c>
    </row>
    <row r="850" spans="1:2" x14ac:dyDescent="0.25">
      <c r="A850" s="103">
        <v>15591</v>
      </c>
      <c r="B850" s="96" t="s">
        <v>1486</v>
      </c>
    </row>
    <row r="851" spans="1:2" x14ac:dyDescent="0.25">
      <c r="A851" s="103">
        <v>15592</v>
      </c>
      <c r="B851" s="96" t="s">
        <v>1487</v>
      </c>
    </row>
    <row r="852" spans="1:2" x14ac:dyDescent="0.25">
      <c r="A852" s="103">
        <v>15593</v>
      </c>
      <c r="B852" s="96" t="s">
        <v>1488</v>
      </c>
    </row>
    <row r="853" spans="1:2" x14ac:dyDescent="0.25">
      <c r="A853" s="103">
        <v>15594</v>
      </c>
      <c r="B853" s="96" t="s">
        <v>1489</v>
      </c>
    </row>
    <row r="854" spans="1:2" x14ac:dyDescent="0.25">
      <c r="A854" s="103">
        <v>15595</v>
      </c>
      <c r="B854" s="96" t="s">
        <v>1490</v>
      </c>
    </row>
    <row r="855" spans="1:2" x14ac:dyDescent="0.25">
      <c r="A855" s="103">
        <v>15596</v>
      </c>
      <c r="B855" s="96" t="s">
        <v>1491</v>
      </c>
    </row>
    <row r="856" spans="1:2" x14ac:dyDescent="0.25">
      <c r="A856" s="103">
        <v>15597</v>
      </c>
      <c r="B856" s="96" t="s">
        <v>1903</v>
      </c>
    </row>
    <row r="857" spans="1:2" x14ac:dyDescent="0.25">
      <c r="A857" s="103">
        <v>15598</v>
      </c>
      <c r="B857" s="96" t="s">
        <v>1492</v>
      </c>
    </row>
    <row r="858" spans="1:2" x14ac:dyDescent="0.25">
      <c r="A858" s="103">
        <v>15599</v>
      </c>
      <c r="B858" s="96" t="s">
        <v>1493</v>
      </c>
    </row>
    <row r="859" spans="1:2" x14ac:dyDescent="0.25">
      <c r="A859" s="103">
        <v>15600</v>
      </c>
      <c r="B859" s="96" t="s">
        <v>1904</v>
      </c>
    </row>
    <row r="860" spans="1:2" x14ac:dyDescent="0.25">
      <c r="A860" s="103">
        <v>15601</v>
      </c>
      <c r="B860" s="96" t="s">
        <v>1494</v>
      </c>
    </row>
    <row r="861" spans="1:2" x14ac:dyDescent="0.25">
      <c r="A861" s="103">
        <v>15602</v>
      </c>
      <c r="B861" s="96" t="s">
        <v>1495</v>
      </c>
    </row>
    <row r="862" spans="1:2" x14ac:dyDescent="0.25">
      <c r="A862" s="103">
        <v>15603</v>
      </c>
      <c r="B862" s="96" t="s">
        <v>1496</v>
      </c>
    </row>
    <row r="863" spans="1:2" x14ac:dyDescent="0.25">
      <c r="A863" s="103">
        <v>15604</v>
      </c>
      <c r="B863" s="96" t="s">
        <v>1497</v>
      </c>
    </row>
    <row r="864" spans="1:2" x14ac:dyDescent="0.25">
      <c r="A864" s="103">
        <v>15605</v>
      </c>
      <c r="B864" s="96" t="s">
        <v>1498</v>
      </c>
    </row>
    <row r="865" spans="1:2" x14ac:dyDescent="0.25">
      <c r="A865" s="103">
        <v>15606</v>
      </c>
      <c r="B865" s="96" t="s">
        <v>1499</v>
      </c>
    </row>
    <row r="866" spans="1:2" x14ac:dyDescent="0.25">
      <c r="A866" s="103">
        <v>15607</v>
      </c>
      <c r="B866" s="96" t="s">
        <v>1500</v>
      </c>
    </row>
    <row r="867" spans="1:2" x14ac:dyDescent="0.25">
      <c r="A867" s="103">
        <v>15608</v>
      </c>
      <c r="B867" s="96" t="s">
        <v>1501</v>
      </c>
    </row>
    <row r="868" spans="1:2" x14ac:dyDescent="0.25">
      <c r="A868" s="103">
        <v>15609</v>
      </c>
      <c r="B868" s="96" t="s">
        <v>1502</v>
      </c>
    </row>
    <row r="869" spans="1:2" x14ac:dyDescent="0.25">
      <c r="A869" s="103">
        <v>15610</v>
      </c>
      <c r="B869" s="96" t="s">
        <v>1503</v>
      </c>
    </row>
    <row r="870" spans="1:2" x14ac:dyDescent="0.25">
      <c r="A870" s="103">
        <v>15611</v>
      </c>
      <c r="B870" s="96" t="s">
        <v>1504</v>
      </c>
    </row>
    <row r="871" spans="1:2" x14ac:dyDescent="0.25">
      <c r="A871" s="103">
        <v>15612</v>
      </c>
      <c r="B871" s="96" t="s">
        <v>1505</v>
      </c>
    </row>
    <row r="872" spans="1:2" x14ac:dyDescent="0.25">
      <c r="A872" s="103">
        <v>15613</v>
      </c>
      <c r="B872" s="96" t="s">
        <v>1506</v>
      </c>
    </row>
    <row r="873" spans="1:2" x14ac:dyDescent="0.25">
      <c r="A873" s="103">
        <v>15614</v>
      </c>
      <c r="B873" s="96" t="s">
        <v>1507</v>
      </c>
    </row>
    <row r="874" spans="1:2" x14ac:dyDescent="0.25">
      <c r="A874" s="103">
        <v>15615</v>
      </c>
      <c r="B874" s="96" t="s">
        <v>1508</v>
      </c>
    </row>
    <row r="875" spans="1:2" x14ac:dyDescent="0.25">
      <c r="A875" s="103">
        <v>15616</v>
      </c>
      <c r="B875" s="96" t="s">
        <v>1509</v>
      </c>
    </row>
    <row r="876" spans="1:2" x14ac:dyDescent="0.25">
      <c r="A876" s="103">
        <v>15617</v>
      </c>
      <c r="B876" s="96" t="s">
        <v>1510</v>
      </c>
    </row>
    <row r="877" spans="1:2" x14ac:dyDescent="0.25">
      <c r="A877" s="103">
        <v>15618</v>
      </c>
      <c r="B877" s="96" t="s">
        <v>1511</v>
      </c>
    </row>
    <row r="878" spans="1:2" x14ac:dyDescent="0.25">
      <c r="A878" s="103">
        <v>15619</v>
      </c>
      <c r="B878" s="96" t="s">
        <v>1512</v>
      </c>
    </row>
    <row r="879" spans="1:2" x14ac:dyDescent="0.25">
      <c r="A879" s="103">
        <v>15620</v>
      </c>
      <c r="B879" s="96" t="s">
        <v>1513</v>
      </c>
    </row>
    <row r="880" spans="1:2" x14ac:dyDescent="0.25">
      <c r="A880" s="103">
        <v>15621</v>
      </c>
      <c r="B880" s="96" t="s">
        <v>1514</v>
      </c>
    </row>
    <row r="881" spans="1:2" x14ac:dyDescent="0.25">
      <c r="A881" s="103">
        <v>15622</v>
      </c>
      <c r="B881" s="96" t="s">
        <v>1515</v>
      </c>
    </row>
    <row r="882" spans="1:2" x14ac:dyDescent="0.25">
      <c r="A882" s="103">
        <v>15623</v>
      </c>
      <c r="B882" s="96" t="s">
        <v>1516</v>
      </c>
    </row>
    <row r="883" spans="1:2" x14ac:dyDescent="0.25">
      <c r="A883" s="103">
        <v>15624</v>
      </c>
      <c r="B883" s="96" t="s">
        <v>1517</v>
      </c>
    </row>
    <row r="884" spans="1:2" x14ac:dyDescent="0.25">
      <c r="A884" s="103">
        <v>15625</v>
      </c>
      <c r="B884" s="96" t="s">
        <v>1518</v>
      </c>
    </row>
    <row r="885" spans="1:2" x14ac:dyDescent="0.25">
      <c r="A885" s="103">
        <v>15626</v>
      </c>
      <c r="B885" s="96" t="s">
        <v>1519</v>
      </c>
    </row>
    <row r="886" spans="1:2" x14ac:dyDescent="0.25">
      <c r="A886" s="103">
        <v>15627</v>
      </c>
      <c r="B886" s="96" t="s">
        <v>1520</v>
      </c>
    </row>
    <row r="887" spans="1:2" x14ac:dyDescent="0.25">
      <c r="A887" s="103">
        <v>15628</v>
      </c>
      <c r="B887" s="96" t="s">
        <v>1521</v>
      </c>
    </row>
    <row r="888" spans="1:2" x14ac:dyDescent="0.25">
      <c r="A888" s="103">
        <v>15629</v>
      </c>
      <c r="B888" s="96" t="s">
        <v>1522</v>
      </c>
    </row>
    <row r="889" spans="1:2" x14ac:dyDescent="0.25">
      <c r="A889" s="103">
        <v>15630</v>
      </c>
      <c r="B889" s="96" t="s">
        <v>1905</v>
      </c>
    </row>
    <row r="890" spans="1:2" x14ac:dyDescent="0.25">
      <c r="A890" s="103">
        <v>15631</v>
      </c>
      <c r="B890" s="96" t="s">
        <v>1906</v>
      </c>
    </row>
    <row r="891" spans="1:2" x14ac:dyDescent="0.25">
      <c r="A891" s="103">
        <v>15632</v>
      </c>
      <c r="B891" s="96" t="s">
        <v>1907</v>
      </c>
    </row>
    <row r="892" spans="1:2" x14ac:dyDescent="0.25">
      <c r="A892" s="103">
        <v>15633</v>
      </c>
      <c r="B892" s="96" t="s">
        <v>1908</v>
      </c>
    </row>
    <row r="893" spans="1:2" x14ac:dyDescent="0.25">
      <c r="A893" s="103">
        <v>15634</v>
      </c>
      <c r="B893" s="96" t="s">
        <v>1909</v>
      </c>
    </row>
    <row r="894" spans="1:2" x14ac:dyDescent="0.25">
      <c r="A894" s="103">
        <v>15635</v>
      </c>
      <c r="B894" s="96" t="s">
        <v>1910</v>
      </c>
    </row>
    <row r="895" spans="1:2" x14ac:dyDescent="0.25">
      <c r="A895" s="103">
        <v>15636</v>
      </c>
      <c r="B895" s="96" t="s">
        <v>1911</v>
      </c>
    </row>
    <row r="896" spans="1:2" x14ac:dyDescent="0.25">
      <c r="A896" s="103">
        <v>15637</v>
      </c>
      <c r="B896" s="96" t="s">
        <v>1912</v>
      </c>
    </row>
    <row r="897" spans="1:2" x14ac:dyDescent="0.25">
      <c r="A897" s="103">
        <v>15638</v>
      </c>
      <c r="B897" s="96" t="s">
        <v>1913</v>
      </c>
    </row>
    <row r="898" spans="1:2" x14ac:dyDescent="0.25">
      <c r="A898" s="103">
        <v>15639</v>
      </c>
      <c r="B898" s="96" t="s">
        <v>1914</v>
      </c>
    </row>
    <row r="899" spans="1:2" x14ac:dyDescent="0.25">
      <c r="A899" s="103">
        <v>15640</v>
      </c>
      <c r="B899" s="96" t="s">
        <v>1915</v>
      </c>
    </row>
    <row r="900" spans="1:2" x14ac:dyDescent="0.25">
      <c r="A900" s="103">
        <v>15641</v>
      </c>
      <c r="B900" s="96" t="s">
        <v>1916</v>
      </c>
    </row>
    <row r="901" spans="1:2" x14ac:dyDescent="0.25">
      <c r="A901" s="103">
        <v>15642</v>
      </c>
      <c r="B901" s="96" t="s">
        <v>1917</v>
      </c>
    </row>
    <row r="902" spans="1:2" x14ac:dyDescent="0.25">
      <c r="A902" s="103">
        <v>15643</v>
      </c>
      <c r="B902" s="96" t="s">
        <v>1918</v>
      </c>
    </row>
    <row r="903" spans="1:2" x14ac:dyDescent="0.25">
      <c r="A903" s="103">
        <v>15644</v>
      </c>
      <c r="B903" s="96" t="s">
        <v>1919</v>
      </c>
    </row>
    <row r="904" spans="1:2" x14ac:dyDescent="0.25">
      <c r="A904" s="103">
        <v>15645</v>
      </c>
      <c r="B904" s="96" t="s">
        <v>1920</v>
      </c>
    </row>
    <row r="905" spans="1:2" x14ac:dyDescent="0.25">
      <c r="A905" s="103">
        <v>15646</v>
      </c>
      <c r="B905" s="96" t="s">
        <v>1921</v>
      </c>
    </row>
    <row r="906" spans="1:2" x14ac:dyDescent="0.25">
      <c r="A906" s="103">
        <v>15647</v>
      </c>
      <c r="B906" s="96" t="s">
        <v>1922</v>
      </c>
    </row>
    <row r="907" spans="1:2" x14ac:dyDescent="0.25">
      <c r="A907" s="103">
        <v>15648</v>
      </c>
      <c r="B907" s="96" t="s">
        <v>1923</v>
      </c>
    </row>
    <row r="908" spans="1:2" x14ac:dyDescent="0.25">
      <c r="A908" s="103">
        <v>15649</v>
      </c>
      <c r="B908" s="96" t="s">
        <v>1924</v>
      </c>
    </row>
    <row r="909" spans="1:2" x14ac:dyDescent="0.25">
      <c r="A909" s="103">
        <v>15650</v>
      </c>
      <c r="B909" s="96" t="s">
        <v>1925</v>
      </c>
    </row>
    <row r="910" spans="1:2" x14ac:dyDescent="0.25">
      <c r="A910" s="103">
        <v>15651</v>
      </c>
      <c r="B910" s="96" t="s">
        <v>1926</v>
      </c>
    </row>
    <row r="911" spans="1:2" x14ac:dyDescent="0.25">
      <c r="A911" s="103">
        <v>15652</v>
      </c>
      <c r="B911" s="96" t="s">
        <v>1927</v>
      </c>
    </row>
    <row r="912" spans="1:2" x14ac:dyDescent="0.25">
      <c r="A912" s="103">
        <v>15653</v>
      </c>
      <c r="B912" s="96" t="s">
        <v>1928</v>
      </c>
    </row>
    <row r="913" spans="1:2" x14ac:dyDescent="0.25">
      <c r="A913" s="103">
        <v>15654</v>
      </c>
      <c r="B913" s="96" t="s">
        <v>1929</v>
      </c>
    </row>
    <row r="914" spans="1:2" x14ac:dyDescent="0.25">
      <c r="A914" s="103">
        <v>15655</v>
      </c>
      <c r="B914" s="96" t="s">
        <v>1930</v>
      </c>
    </row>
    <row r="915" spans="1:2" x14ac:dyDescent="0.25">
      <c r="A915" s="103">
        <v>15656</v>
      </c>
      <c r="B915" s="96" t="s">
        <v>1931</v>
      </c>
    </row>
    <row r="916" spans="1:2" x14ac:dyDescent="0.25">
      <c r="A916" s="103">
        <v>15657</v>
      </c>
      <c r="B916" s="96" t="s">
        <v>1932</v>
      </c>
    </row>
    <row r="917" spans="1:2" x14ac:dyDescent="0.25">
      <c r="A917" s="103">
        <v>15658</v>
      </c>
      <c r="B917" s="96" t="s">
        <v>1933</v>
      </c>
    </row>
    <row r="918" spans="1:2" x14ac:dyDescent="0.25">
      <c r="A918" s="103">
        <v>15659</v>
      </c>
      <c r="B918" s="96" t="s">
        <v>1934</v>
      </c>
    </row>
    <row r="919" spans="1:2" x14ac:dyDescent="0.25">
      <c r="A919" s="103">
        <v>15660</v>
      </c>
      <c r="B919" s="96" t="s">
        <v>1935</v>
      </c>
    </row>
    <row r="920" spans="1:2" x14ac:dyDescent="0.25">
      <c r="A920" s="103">
        <v>15661</v>
      </c>
      <c r="B920" s="96" t="s">
        <v>1936</v>
      </c>
    </row>
    <row r="921" spans="1:2" x14ac:dyDescent="0.25">
      <c r="A921" s="103">
        <v>15662</v>
      </c>
      <c r="B921" s="96" t="s">
        <v>1937</v>
      </c>
    </row>
    <row r="922" spans="1:2" x14ac:dyDescent="0.25">
      <c r="A922" s="103">
        <v>15663</v>
      </c>
      <c r="B922" s="96" t="s">
        <v>1938</v>
      </c>
    </row>
    <row r="923" spans="1:2" x14ac:dyDescent="0.25">
      <c r="A923" s="103">
        <v>15664</v>
      </c>
      <c r="B923" s="96" t="s">
        <v>1939</v>
      </c>
    </row>
    <row r="924" spans="1:2" x14ac:dyDescent="0.25">
      <c r="A924" s="103">
        <v>15665</v>
      </c>
      <c r="B924" s="96" t="s">
        <v>1940</v>
      </c>
    </row>
    <row r="925" spans="1:2" x14ac:dyDescent="0.25">
      <c r="A925" s="103">
        <v>15666</v>
      </c>
      <c r="B925" s="96" t="s">
        <v>1941</v>
      </c>
    </row>
    <row r="926" spans="1:2" x14ac:dyDescent="0.25">
      <c r="A926" s="103">
        <v>15667</v>
      </c>
      <c r="B926" s="96" t="s">
        <v>1942</v>
      </c>
    </row>
    <row r="927" spans="1:2" x14ac:dyDescent="0.25">
      <c r="A927" s="103">
        <v>15668</v>
      </c>
      <c r="B927" s="96" t="s">
        <v>1943</v>
      </c>
    </row>
    <row r="928" spans="1:2" x14ac:dyDescent="0.25">
      <c r="A928" s="103">
        <v>15669</v>
      </c>
      <c r="B928" s="96" t="s">
        <v>1944</v>
      </c>
    </row>
    <row r="929" spans="1:2" x14ac:dyDescent="0.25">
      <c r="A929" s="103">
        <v>15670</v>
      </c>
      <c r="B929" s="96" t="s">
        <v>1945</v>
      </c>
    </row>
    <row r="930" spans="1:2" x14ac:dyDescent="0.25">
      <c r="A930" s="103">
        <v>15671</v>
      </c>
      <c r="B930" s="96" t="s">
        <v>1946</v>
      </c>
    </row>
    <row r="931" spans="1:2" x14ac:dyDescent="0.25">
      <c r="A931" s="103">
        <v>15672</v>
      </c>
      <c r="B931" s="96" t="s">
        <v>1947</v>
      </c>
    </row>
    <row r="932" spans="1:2" x14ac:dyDescent="0.25">
      <c r="A932" s="103">
        <v>15673</v>
      </c>
      <c r="B932" s="96" t="s">
        <v>1948</v>
      </c>
    </row>
    <row r="933" spans="1:2" x14ac:dyDescent="0.25">
      <c r="A933" s="103">
        <v>15674</v>
      </c>
      <c r="B933" s="96" t="s">
        <v>1949</v>
      </c>
    </row>
    <row r="934" spans="1:2" x14ac:dyDescent="0.25">
      <c r="A934" s="103">
        <v>15675</v>
      </c>
      <c r="B934" s="96" t="s">
        <v>1950</v>
      </c>
    </row>
    <row r="935" spans="1:2" x14ac:dyDescent="0.25">
      <c r="A935" s="103">
        <v>15676</v>
      </c>
      <c r="B935" s="96" t="s">
        <v>1951</v>
      </c>
    </row>
    <row r="936" spans="1:2" x14ac:dyDescent="0.25">
      <c r="A936" s="103">
        <v>15677</v>
      </c>
      <c r="B936" s="96" t="s">
        <v>1952</v>
      </c>
    </row>
    <row r="937" spans="1:2" x14ac:dyDescent="0.25">
      <c r="A937" s="103">
        <v>15678</v>
      </c>
      <c r="B937" s="96" t="s">
        <v>1953</v>
      </c>
    </row>
    <row r="938" spans="1:2" x14ac:dyDescent="0.25">
      <c r="A938" s="103">
        <v>15679</v>
      </c>
      <c r="B938" s="96" t="s">
        <v>1954</v>
      </c>
    </row>
    <row r="939" spans="1:2" x14ac:dyDescent="0.25">
      <c r="A939" s="103">
        <v>15680</v>
      </c>
      <c r="B939" s="96" t="s">
        <v>1777</v>
      </c>
    </row>
    <row r="940" spans="1:2" x14ac:dyDescent="0.25">
      <c r="A940" s="103">
        <v>15681</v>
      </c>
      <c r="B940" s="96" t="s">
        <v>1778</v>
      </c>
    </row>
    <row r="941" spans="1:2" x14ac:dyDescent="0.25">
      <c r="A941" s="103">
        <v>15682</v>
      </c>
      <c r="B941" s="96" t="s">
        <v>1955</v>
      </c>
    </row>
    <row r="942" spans="1:2" x14ac:dyDescent="0.25">
      <c r="A942" s="103">
        <v>15683</v>
      </c>
      <c r="B942" s="96" t="s">
        <v>1956</v>
      </c>
    </row>
    <row r="943" spans="1:2" x14ac:dyDescent="0.25">
      <c r="A943" s="103">
        <v>15684</v>
      </c>
      <c r="B943" s="96" t="s">
        <v>1957</v>
      </c>
    </row>
    <row r="944" spans="1:2" x14ac:dyDescent="0.25">
      <c r="A944" s="103">
        <v>15685</v>
      </c>
      <c r="B944" s="96" t="s">
        <v>1958</v>
      </c>
    </row>
    <row r="945" spans="1:2" x14ac:dyDescent="0.25">
      <c r="A945" s="103">
        <v>15686</v>
      </c>
      <c r="B945" s="96" t="s">
        <v>1959</v>
      </c>
    </row>
    <row r="946" spans="1:2" x14ac:dyDescent="0.25">
      <c r="A946" s="103">
        <v>15687</v>
      </c>
      <c r="B946" s="96" t="s">
        <v>1960</v>
      </c>
    </row>
    <row r="947" spans="1:2" x14ac:dyDescent="0.25">
      <c r="A947" s="103">
        <v>15688</v>
      </c>
      <c r="B947" s="96" t="s">
        <v>1961</v>
      </c>
    </row>
    <row r="948" spans="1:2" x14ac:dyDescent="0.25">
      <c r="A948" s="103">
        <v>15690</v>
      </c>
      <c r="B948" s="96" t="s">
        <v>1962</v>
      </c>
    </row>
    <row r="949" spans="1:2" x14ac:dyDescent="0.25">
      <c r="A949" s="103">
        <v>15691</v>
      </c>
      <c r="B949" s="96" t="s">
        <v>1963</v>
      </c>
    </row>
    <row r="950" spans="1:2" x14ac:dyDescent="0.25">
      <c r="A950" s="103">
        <v>15692</v>
      </c>
      <c r="B950" s="96" t="s">
        <v>1964</v>
      </c>
    </row>
    <row r="951" spans="1:2" x14ac:dyDescent="0.25">
      <c r="A951" s="103">
        <v>15693</v>
      </c>
      <c r="B951" s="96" t="s">
        <v>1965</v>
      </c>
    </row>
    <row r="952" spans="1:2" x14ac:dyDescent="0.25">
      <c r="A952" s="103">
        <v>15694</v>
      </c>
      <c r="B952" s="96" t="s">
        <v>1966</v>
      </c>
    </row>
    <row r="953" spans="1:2" x14ac:dyDescent="0.25">
      <c r="A953" s="103">
        <v>15695</v>
      </c>
      <c r="B953" s="96" t="s">
        <v>1967</v>
      </c>
    </row>
    <row r="954" spans="1:2" x14ac:dyDescent="0.25">
      <c r="A954" s="103">
        <v>17000</v>
      </c>
      <c r="B954" s="96" t="s">
        <v>1968</v>
      </c>
    </row>
    <row r="955" spans="1:2" x14ac:dyDescent="0.25">
      <c r="A955" s="103">
        <v>17001</v>
      </c>
      <c r="B955" s="96" t="s">
        <v>1969</v>
      </c>
    </row>
    <row r="956" spans="1:2" x14ac:dyDescent="0.25">
      <c r="A956" s="103">
        <v>17100</v>
      </c>
      <c r="B956" s="96" t="s">
        <v>1970</v>
      </c>
    </row>
    <row r="957" spans="1:2" x14ac:dyDescent="0.25">
      <c r="A957" s="103">
        <v>17101</v>
      </c>
      <c r="B957" s="96" t="s">
        <v>1971</v>
      </c>
    </row>
    <row r="958" spans="1:2" x14ac:dyDescent="0.25">
      <c r="A958" s="103">
        <v>17102</v>
      </c>
      <c r="B958" s="96" t="s">
        <v>1597</v>
      </c>
    </row>
    <row r="959" spans="1:2" x14ac:dyDescent="0.25">
      <c r="A959" s="103">
        <v>17103</v>
      </c>
      <c r="B959" s="96" t="s">
        <v>1972</v>
      </c>
    </row>
    <row r="960" spans="1:2" x14ac:dyDescent="0.25">
      <c r="A960" s="103">
        <v>17104</v>
      </c>
      <c r="B960" s="96" t="s">
        <v>1973</v>
      </c>
    </row>
    <row r="961" spans="1:2" x14ac:dyDescent="0.25">
      <c r="A961" s="103">
        <v>17105</v>
      </c>
      <c r="B961" s="96" t="s">
        <v>1974</v>
      </c>
    </row>
    <row r="962" spans="1:2" x14ac:dyDescent="0.25">
      <c r="A962" s="103">
        <v>17106</v>
      </c>
      <c r="B962" s="96" t="s">
        <v>1975</v>
      </c>
    </row>
    <row r="963" spans="1:2" x14ac:dyDescent="0.25">
      <c r="A963" s="103">
        <v>17107</v>
      </c>
      <c r="B963" s="96" t="s">
        <v>1976</v>
      </c>
    </row>
    <row r="964" spans="1:2" x14ac:dyDescent="0.25">
      <c r="A964" s="103">
        <v>17108</v>
      </c>
      <c r="B964" s="96" t="s">
        <v>1977</v>
      </c>
    </row>
    <row r="965" spans="1:2" x14ac:dyDescent="0.25">
      <c r="A965" s="103">
        <v>17109</v>
      </c>
      <c r="B965" s="96" t="s">
        <v>1978</v>
      </c>
    </row>
    <row r="966" spans="1:2" x14ac:dyDescent="0.25">
      <c r="A966" s="103">
        <v>17110</v>
      </c>
      <c r="B966" s="96" t="s">
        <v>1979</v>
      </c>
    </row>
    <row r="967" spans="1:2" x14ac:dyDescent="0.25">
      <c r="A967" s="103">
        <v>17111</v>
      </c>
      <c r="B967" s="96" t="s">
        <v>1980</v>
      </c>
    </row>
    <row r="968" spans="1:2" x14ac:dyDescent="0.25">
      <c r="A968" s="103">
        <v>17112</v>
      </c>
      <c r="B968" s="96" t="s">
        <v>1981</v>
      </c>
    </row>
    <row r="969" spans="1:2" x14ac:dyDescent="0.25">
      <c r="A969" s="103">
        <v>17113</v>
      </c>
      <c r="B969" s="96" t="s">
        <v>1982</v>
      </c>
    </row>
    <row r="970" spans="1:2" x14ac:dyDescent="0.25">
      <c r="A970" s="103">
        <v>17114</v>
      </c>
      <c r="B970" s="96" t="s">
        <v>1983</v>
      </c>
    </row>
    <row r="971" spans="1:2" x14ac:dyDescent="0.25">
      <c r="A971" s="103">
        <v>17115</v>
      </c>
      <c r="B971" s="96" t="s">
        <v>1984</v>
      </c>
    </row>
    <row r="972" spans="1:2" x14ac:dyDescent="0.25">
      <c r="A972" s="103">
        <v>17116</v>
      </c>
      <c r="B972" s="96" t="s">
        <v>1985</v>
      </c>
    </row>
    <row r="973" spans="1:2" x14ac:dyDescent="0.25">
      <c r="A973" s="103">
        <v>17117</v>
      </c>
      <c r="B973" s="96" t="s">
        <v>1986</v>
      </c>
    </row>
    <row r="974" spans="1:2" x14ac:dyDescent="0.25">
      <c r="A974" s="103">
        <v>17118</v>
      </c>
      <c r="B974" s="96" t="s">
        <v>1987</v>
      </c>
    </row>
    <row r="975" spans="1:2" x14ac:dyDescent="0.25">
      <c r="A975" s="103">
        <v>17119</v>
      </c>
      <c r="B975" s="96" t="s">
        <v>1988</v>
      </c>
    </row>
    <row r="976" spans="1:2" x14ac:dyDescent="0.25">
      <c r="A976" s="103">
        <v>17150</v>
      </c>
      <c r="B976" s="96" t="s">
        <v>1989</v>
      </c>
    </row>
    <row r="977" spans="1:2" x14ac:dyDescent="0.25">
      <c r="A977" s="103">
        <v>17170</v>
      </c>
      <c r="B977" s="96" t="s">
        <v>1990</v>
      </c>
    </row>
    <row r="978" spans="1:2" x14ac:dyDescent="0.25">
      <c r="A978" s="103">
        <v>17180</v>
      </c>
      <c r="B978" s="96" t="s">
        <v>1991</v>
      </c>
    </row>
    <row r="979" spans="1:2" x14ac:dyDescent="0.25">
      <c r="A979" s="103">
        <v>17200</v>
      </c>
      <c r="B979" s="96" t="s">
        <v>1992</v>
      </c>
    </row>
    <row r="980" spans="1:2" x14ac:dyDescent="0.25">
      <c r="A980" s="103">
        <v>17300</v>
      </c>
      <c r="B980" s="96" t="s">
        <v>1993</v>
      </c>
    </row>
    <row r="981" spans="1:2" x14ac:dyDescent="0.25">
      <c r="A981" s="103">
        <v>17301</v>
      </c>
      <c r="B981" s="96" t="s">
        <v>1993</v>
      </c>
    </row>
    <row r="982" spans="1:2" x14ac:dyDescent="0.25">
      <c r="A982" s="103">
        <v>17320</v>
      </c>
      <c r="B982" s="96" t="s">
        <v>1994</v>
      </c>
    </row>
    <row r="983" spans="1:2" x14ac:dyDescent="0.25">
      <c r="A983" s="103">
        <v>17400</v>
      </c>
      <c r="B983" s="96" t="s">
        <v>1995</v>
      </c>
    </row>
    <row r="984" spans="1:2" x14ac:dyDescent="0.25">
      <c r="A984" s="103">
        <v>17998</v>
      </c>
      <c r="B984" s="96" t="s">
        <v>1996</v>
      </c>
    </row>
    <row r="985" spans="1:2" x14ac:dyDescent="0.25">
      <c r="A985" s="103">
        <v>18001</v>
      </c>
      <c r="B985" s="96" t="s">
        <v>1997</v>
      </c>
    </row>
    <row r="986" spans="1:2" x14ac:dyDescent="0.25">
      <c r="A986" s="103">
        <v>18002</v>
      </c>
      <c r="B986" s="96" t="s">
        <v>1998</v>
      </c>
    </row>
    <row r="987" spans="1:2" x14ac:dyDescent="0.25">
      <c r="A987" s="103">
        <v>18003</v>
      </c>
      <c r="B987" s="96" t="s">
        <v>1999</v>
      </c>
    </row>
    <row r="988" spans="1:2" x14ac:dyDescent="0.25">
      <c r="A988" s="103">
        <v>18004</v>
      </c>
      <c r="B988" s="96" t="s">
        <v>2000</v>
      </c>
    </row>
    <row r="989" spans="1:2" x14ac:dyDescent="0.25">
      <c r="A989" s="103">
        <v>18005</v>
      </c>
      <c r="B989" s="96" t="s">
        <v>2001</v>
      </c>
    </row>
    <row r="990" spans="1:2" x14ac:dyDescent="0.25">
      <c r="A990" s="103">
        <v>18006</v>
      </c>
      <c r="B990" s="96" t="s">
        <v>2002</v>
      </c>
    </row>
    <row r="991" spans="1:2" x14ac:dyDescent="0.25">
      <c r="A991" s="103">
        <v>18007</v>
      </c>
      <c r="B991" s="96" t="s">
        <v>2003</v>
      </c>
    </row>
    <row r="992" spans="1:2" x14ac:dyDescent="0.25">
      <c r="A992" s="103">
        <v>18008</v>
      </c>
      <c r="B992" s="96" t="s">
        <v>2004</v>
      </c>
    </row>
    <row r="993" spans="1:2" x14ac:dyDescent="0.25">
      <c r="A993" s="103">
        <v>18009</v>
      </c>
      <c r="B993" s="96" t="s">
        <v>2005</v>
      </c>
    </row>
    <row r="994" spans="1:2" x14ac:dyDescent="0.25">
      <c r="A994" s="103">
        <v>18010</v>
      </c>
      <c r="B994" s="96" t="s">
        <v>2006</v>
      </c>
    </row>
    <row r="995" spans="1:2" x14ac:dyDescent="0.25">
      <c r="A995" s="103">
        <v>18011</v>
      </c>
      <c r="B995" s="96" t="s">
        <v>2007</v>
      </c>
    </row>
    <row r="996" spans="1:2" x14ac:dyDescent="0.25">
      <c r="A996" s="103">
        <v>18012</v>
      </c>
      <c r="B996" s="96" t="s">
        <v>2008</v>
      </c>
    </row>
    <row r="997" spans="1:2" x14ac:dyDescent="0.25">
      <c r="A997" s="103">
        <v>18013</v>
      </c>
      <c r="B997" s="96" t="s">
        <v>2009</v>
      </c>
    </row>
    <row r="998" spans="1:2" x14ac:dyDescent="0.25">
      <c r="A998" s="103">
        <v>18014</v>
      </c>
      <c r="B998" s="96" t="s">
        <v>2010</v>
      </c>
    </row>
    <row r="999" spans="1:2" x14ac:dyDescent="0.25">
      <c r="A999" s="103">
        <v>18015</v>
      </c>
      <c r="B999" s="96" t="s">
        <v>2011</v>
      </c>
    </row>
    <row r="1000" spans="1:2" x14ac:dyDescent="0.25">
      <c r="A1000" s="103">
        <v>18016</v>
      </c>
      <c r="B1000" s="96" t="s">
        <v>2012</v>
      </c>
    </row>
    <row r="1001" spans="1:2" x14ac:dyDescent="0.25">
      <c r="A1001" s="103">
        <v>18017</v>
      </c>
      <c r="B1001" s="96" t="s">
        <v>2013</v>
      </c>
    </row>
    <row r="1002" spans="1:2" x14ac:dyDescent="0.25">
      <c r="A1002" s="103">
        <v>18018</v>
      </c>
      <c r="B1002" s="96" t="s">
        <v>2014</v>
      </c>
    </row>
  </sheetData>
  <autoFilter ref="A1:B1002" xr:uid="{11F74404-25C4-47F7-885F-44D32755FC3C}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September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svc_uipath</cp:lastModifiedBy>
  <dcterms:created xsi:type="dcterms:W3CDTF">2022-06-10T10:05:12Z</dcterms:created>
  <dcterms:modified xsi:type="dcterms:W3CDTF">2022-10-05T20:06:40Z</dcterms:modified>
</cp:coreProperties>
</file>